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cottericr/Documents/Tufts/Research Projects/BACE Tea/Photosynthesis Data/relicor/"/>
    </mc:Choice>
  </mc:AlternateContent>
  <bookViews>
    <workbookView xWindow="640" yWindow="1180" windowWidth="24960" windowHeight="13420" tabRatio="500"/>
  </bookViews>
  <sheets>
    <sheet name="tea 8-22-17 eric_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7" i="1" l="1"/>
  <c r="E27" i="1"/>
  <c r="AS27" i="1"/>
  <c r="AR27" i="1"/>
  <c r="AQ27" i="1"/>
  <c r="AP27" i="1"/>
  <c r="L27" i="1"/>
  <c r="AT27" i="1"/>
  <c r="J27" i="1"/>
  <c r="AU27" i="1"/>
  <c r="AV27" i="1"/>
  <c r="AW27" i="1"/>
  <c r="AZ27" i="1"/>
  <c r="N27" i="1"/>
  <c r="F27" i="1"/>
  <c r="BC27" i="1"/>
  <c r="G27" i="1"/>
  <c r="H27" i="1"/>
  <c r="BA27" i="1"/>
  <c r="I27" i="1"/>
  <c r="AX27" i="1"/>
  <c r="AY27" i="1"/>
  <c r="BB27" i="1"/>
  <c r="BD27" i="1"/>
  <c r="BE27" i="1"/>
  <c r="BF27" i="1"/>
  <c r="BG27" i="1"/>
  <c r="BH27" i="1"/>
  <c r="AO28" i="1"/>
  <c r="E28" i="1"/>
  <c r="AS28" i="1"/>
  <c r="AR28" i="1"/>
  <c r="AQ28" i="1"/>
  <c r="AP28" i="1"/>
  <c r="L28" i="1"/>
  <c r="AT28" i="1"/>
  <c r="J28" i="1"/>
  <c r="AU28" i="1"/>
  <c r="AV28" i="1"/>
  <c r="AW28" i="1"/>
  <c r="AZ28" i="1"/>
  <c r="N28" i="1"/>
  <c r="F28" i="1"/>
  <c r="BC28" i="1"/>
  <c r="G28" i="1"/>
  <c r="H28" i="1"/>
  <c r="BA28" i="1"/>
  <c r="I28" i="1"/>
  <c r="AX28" i="1"/>
  <c r="AY28" i="1"/>
  <c r="BB28" i="1"/>
  <c r="BD28" i="1"/>
  <c r="BE28" i="1"/>
  <c r="BF28" i="1"/>
  <c r="BG28" i="1"/>
  <c r="BH28" i="1"/>
  <c r="AO29" i="1"/>
  <c r="E29" i="1"/>
  <c r="AS29" i="1"/>
  <c r="AR29" i="1"/>
  <c r="AQ29" i="1"/>
  <c r="AP29" i="1"/>
  <c r="L29" i="1"/>
  <c r="AT29" i="1"/>
  <c r="J29" i="1"/>
  <c r="AU29" i="1"/>
  <c r="AV29" i="1"/>
  <c r="AW29" i="1"/>
  <c r="AZ29" i="1"/>
  <c r="N29" i="1"/>
  <c r="F29" i="1"/>
  <c r="BC29" i="1"/>
  <c r="G29" i="1"/>
  <c r="H29" i="1"/>
  <c r="BA29" i="1"/>
  <c r="I29" i="1"/>
  <c r="AX29" i="1"/>
  <c r="AY29" i="1"/>
  <c r="BB29" i="1"/>
  <c r="BD29" i="1"/>
  <c r="BE29" i="1"/>
  <c r="BF29" i="1"/>
  <c r="BG29" i="1"/>
  <c r="BH29" i="1"/>
  <c r="AO31" i="1"/>
  <c r="E31" i="1"/>
  <c r="AS31" i="1"/>
  <c r="AR31" i="1"/>
  <c r="AQ31" i="1"/>
  <c r="AP31" i="1"/>
  <c r="L31" i="1"/>
  <c r="AT31" i="1"/>
  <c r="J31" i="1"/>
  <c r="AU31" i="1"/>
  <c r="AV31" i="1"/>
  <c r="AW31" i="1"/>
  <c r="AZ31" i="1"/>
  <c r="N31" i="1"/>
  <c r="F31" i="1"/>
  <c r="BC31" i="1"/>
  <c r="G31" i="1"/>
  <c r="H31" i="1"/>
  <c r="BA31" i="1"/>
  <c r="I31" i="1"/>
  <c r="AX31" i="1"/>
  <c r="AY31" i="1"/>
  <c r="BB31" i="1"/>
  <c r="BD31" i="1"/>
  <c r="BE31" i="1"/>
  <c r="BF31" i="1"/>
  <c r="BG31" i="1"/>
  <c r="BH31" i="1"/>
  <c r="AO32" i="1"/>
  <c r="E32" i="1"/>
  <c r="AS32" i="1"/>
  <c r="AR32" i="1"/>
  <c r="AQ32" i="1"/>
  <c r="AP32" i="1"/>
  <c r="L32" i="1"/>
  <c r="AT32" i="1"/>
  <c r="J32" i="1"/>
  <c r="AU32" i="1"/>
  <c r="AV32" i="1"/>
  <c r="AW32" i="1"/>
  <c r="AZ32" i="1"/>
  <c r="N32" i="1"/>
  <c r="F32" i="1"/>
  <c r="BC32" i="1"/>
  <c r="G32" i="1"/>
  <c r="H32" i="1"/>
  <c r="BA32" i="1"/>
  <c r="I32" i="1"/>
  <c r="AX32" i="1"/>
  <c r="AY32" i="1"/>
  <c r="BB32" i="1"/>
  <c r="BD32" i="1"/>
  <c r="BE32" i="1"/>
  <c r="BF32" i="1"/>
  <c r="BG32" i="1"/>
  <c r="BH32" i="1"/>
  <c r="AO33" i="1"/>
  <c r="E33" i="1"/>
  <c r="AS33" i="1"/>
  <c r="AR33" i="1"/>
  <c r="AQ33" i="1"/>
  <c r="AP33" i="1"/>
  <c r="L33" i="1"/>
  <c r="AT33" i="1"/>
  <c r="J33" i="1"/>
  <c r="AU33" i="1"/>
  <c r="AV33" i="1"/>
  <c r="AW33" i="1"/>
  <c r="AZ33" i="1"/>
  <c r="N33" i="1"/>
  <c r="F33" i="1"/>
  <c r="BC33" i="1"/>
  <c r="G33" i="1"/>
  <c r="H33" i="1"/>
  <c r="BA33" i="1"/>
  <c r="I33" i="1"/>
  <c r="AX33" i="1"/>
  <c r="AY33" i="1"/>
  <c r="BB33" i="1"/>
  <c r="BD33" i="1"/>
  <c r="BE33" i="1"/>
  <c r="BF33" i="1"/>
  <c r="BG33" i="1"/>
  <c r="BH33" i="1"/>
  <c r="AO35" i="1"/>
  <c r="E35" i="1"/>
  <c r="AS35" i="1"/>
  <c r="AR35" i="1"/>
  <c r="AQ35" i="1"/>
  <c r="AP35" i="1"/>
  <c r="L35" i="1"/>
  <c r="AT35" i="1"/>
  <c r="J35" i="1"/>
  <c r="AU35" i="1"/>
  <c r="AV35" i="1"/>
  <c r="AW35" i="1"/>
  <c r="AZ35" i="1"/>
  <c r="N35" i="1"/>
  <c r="F35" i="1"/>
  <c r="BC35" i="1"/>
  <c r="G35" i="1"/>
  <c r="H35" i="1"/>
  <c r="BA35" i="1"/>
  <c r="I35" i="1"/>
  <c r="AX35" i="1"/>
  <c r="AY35" i="1"/>
  <c r="BB35" i="1"/>
  <c r="BD35" i="1"/>
  <c r="BE35" i="1"/>
  <c r="BF35" i="1"/>
  <c r="BG35" i="1"/>
  <c r="BH35" i="1"/>
  <c r="AO36" i="1"/>
  <c r="E36" i="1"/>
  <c r="AS36" i="1"/>
  <c r="AR36" i="1"/>
  <c r="AQ36" i="1"/>
  <c r="AP36" i="1"/>
  <c r="L36" i="1"/>
  <c r="AT36" i="1"/>
  <c r="J36" i="1"/>
  <c r="AU36" i="1"/>
  <c r="AV36" i="1"/>
  <c r="AW36" i="1"/>
  <c r="AZ36" i="1"/>
  <c r="N36" i="1"/>
  <c r="F36" i="1"/>
  <c r="BC36" i="1"/>
  <c r="G36" i="1"/>
  <c r="H36" i="1"/>
  <c r="BA36" i="1"/>
  <c r="I36" i="1"/>
  <c r="AX36" i="1"/>
  <c r="AY36" i="1"/>
  <c r="BB36" i="1"/>
  <c r="BD36" i="1"/>
  <c r="BE36" i="1"/>
  <c r="BF36" i="1"/>
  <c r="BG36" i="1"/>
  <c r="BH36" i="1"/>
  <c r="AO37" i="1"/>
  <c r="E37" i="1"/>
  <c r="AS37" i="1"/>
  <c r="AR37" i="1"/>
  <c r="AQ37" i="1"/>
  <c r="AP37" i="1"/>
  <c r="L37" i="1"/>
  <c r="AT37" i="1"/>
  <c r="J37" i="1"/>
  <c r="AU37" i="1"/>
  <c r="AV37" i="1"/>
  <c r="AW37" i="1"/>
  <c r="AZ37" i="1"/>
  <c r="N37" i="1"/>
  <c r="F37" i="1"/>
  <c r="BC37" i="1"/>
  <c r="G37" i="1"/>
  <c r="H37" i="1"/>
  <c r="BA37" i="1"/>
  <c r="I37" i="1"/>
  <c r="AX37" i="1"/>
  <c r="AY37" i="1"/>
  <c r="BB37" i="1"/>
  <c r="BD37" i="1"/>
  <c r="BE37" i="1"/>
  <c r="BF37" i="1"/>
  <c r="BG37" i="1"/>
  <c r="BH37" i="1"/>
  <c r="AO40" i="1"/>
  <c r="E40" i="1"/>
  <c r="AS40" i="1"/>
  <c r="AR40" i="1"/>
  <c r="AQ40" i="1"/>
  <c r="AP40" i="1"/>
  <c r="L40" i="1"/>
  <c r="AT40" i="1"/>
  <c r="J40" i="1"/>
  <c r="AU40" i="1"/>
  <c r="AV40" i="1"/>
  <c r="AW40" i="1"/>
  <c r="AZ40" i="1"/>
  <c r="N40" i="1"/>
  <c r="F40" i="1"/>
  <c r="BC40" i="1"/>
  <c r="G40" i="1"/>
  <c r="H40" i="1"/>
  <c r="BA40" i="1"/>
  <c r="I40" i="1"/>
  <c r="AX40" i="1"/>
  <c r="AY40" i="1"/>
  <c r="BB40" i="1"/>
  <c r="BD40" i="1"/>
  <c r="BE40" i="1"/>
  <c r="BF40" i="1"/>
  <c r="BG40" i="1"/>
  <c r="BH40" i="1"/>
  <c r="AO41" i="1"/>
  <c r="E41" i="1"/>
  <c r="AS41" i="1"/>
  <c r="AR41" i="1"/>
  <c r="AQ41" i="1"/>
  <c r="AP41" i="1"/>
  <c r="L41" i="1"/>
  <c r="AT41" i="1"/>
  <c r="J41" i="1"/>
  <c r="AU41" i="1"/>
  <c r="AV41" i="1"/>
  <c r="AW41" i="1"/>
  <c r="AZ41" i="1"/>
  <c r="N41" i="1"/>
  <c r="F41" i="1"/>
  <c r="BC41" i="1"/>
  <c r="G41" i="1"/>
  <c r="H41" i="1"/>
  <c r="BA41" i="1"/>
  <c r="I41" i="1"/>
  <c r="AX41" i="1"/>
  <c r="AY41" i="1"/>
  <c r="BB41" i="1"/>
  <c r="BD41" i="1"/>
  <c r="BE41" i="1"/>
  <c r="BF41" i="1"/>
  <c r="BG41" i="1"/>
  <c r="BH41" i="1"/>
  <c r="AO42" i="1"/>
  <c r="E42" i="1"/>
  <c r="AS42" i="1"/>
  <c r="AR42" i="1"/>
  <c r="AQ42" i="1"/>
  <c r="AP42" i="1"/>
  <c r="L42" i="1"/>
  <c r="AT42" i="1"/>
  <c r="J42" i="1"/>
  <c r="AU42" i="1"/>
  <c r="AV42" i="1"/>
  <c r="AW42" i="1"/>
  <c r="AZ42" i="1"/>
  <c r="N42" i="1"/>
  <c r="F42" i="1"/>
  <c r="BC42" i="1"/>
  <c r="G42" i="1"/>
  <c r="H42" i="1"/>
  <c r="BA42" i="1"/>
  <c r="I42" i="1"/>
  <c r="AX42" i="1"/>
  <c r="AY42" i="1"/>
  <c r="BB42" i="1"/>
  <c r="BD42" i="1"/>
  <c r="BE42" i="1"/>
  <c r="BF42" i="1"/>
  <c r="BG42" i="1"/>
  <c r="BH42" i="1"/>
  <c r="AO44" i="1"/>
  <c r="E44" i="1"/>
  <c r="AS44" i="1"/>
  <c r="AR44" i="1"/>
  <c r="AQ44" i="1"/>
  <c r="AP44" i="1"/>
  <c r="L44" i="1"/>
  <c r="AT44" i="1"/>
  <c r="J44" i="1"/>
  <c r="AU44" i="1"/>
  <c r="AV44" i="1"/>
  <c r="AW44" i="1"/>
  <c r="AZ44" i="1"/>
  <c r="N44" i="1"/>
  <c r="F44" i="1"/>
  <c r="BC44" i="1"/>
  <c r="G44" i="1"/>
  <c r="H44" i="1"/>
  <c r="BA44" i="1"/>
  <c r="I44" i="1"/>
  <c r="AX44" i="1"/>
  <c r="AY44" i="1"/>
  <c r="BB44" i="1"/>
  <c r="BD44" i="1"/>
  <c r="BE44" i="1"/>
  <c r="BF44" i="1"/>
  <c r="BG44" i="1"/>
  <c r="BH44" i="1"/>
  <c r="AO45" i="1"/>
  <c r="E45" i="1"/>
  <c r="AS45" i="1"/>
  <c r="AR45" i="1"/>
  <c r="AQ45" i="1"/>
  <c r="AP45" i="1"/>
  <c r="L45" i="1"/>
  <c r="AT45" i="1"/>
  <c r="J45" i="1"/>
  <c r="AU45" i="1"/>
  <c r="AV45" i="1"/>
  <c r="AW45" i="1"/>
  <c r="AZ45" i="1"/>
  <c r="N45" i="1"/>
  <c r="F45" i="1"/>
  <c r="BC45" i="1"/>
  <c r="G45" i="1"/>
  <c r="H45" i="1"/>
  <c r="BA45" i="1"/>
  <c r="I45" i="1"/>
  <c r="AX45" i="1"/>
  <c r="AY45" i="1"/>
  <c r="BB45" i="1"/>
  <c r="BD45" i="1"/>
  <c r="BE45" i="1"/>
  <c r="BF45" i="1"/>
  <c r="BG45" i="1"/>
  <c r="BH45" i="1"/>
  <c r="AO46" i="1"/>
  <c r="E46" i="1"/>
  <c r="AS46" i="1"/>
  <c r="AR46" i="1"/>
  <c r="AQ46" i="1"/>
  <c r="AP46" i="1"/>
  <c r="L46" i="1"/>
  <c r="AT46" i="1"/>
  <c r="J46" i="1"/>
  <c r="AU46" i="1"/>
  <c r="AV46" i="1"/>
  <c r="AW46" i="1"/>
  <c r="AZ46" i="1"/>
  <c r="N46" i="1"/>
  <c r="F46" i="1"/>
  <c r="BC46" i="1"/>
  <c r="G46" i="1"/>
  <c r="H46" i="1"/>
  <c r="BA46" i="1"/>
  <c r="I46" i="1"/>
  <c r="AX46" i="1"/>
  <c r="AY46" i="1"/>
  <c r="BB46" i="1"/>
  <c r="BD46" i="1"/>
  <c r="BE46" i="1"/>
  <c r="BF46" i="1"/>
  <c r="BG46" i="1"/>
  <c r="BH46" i="1"/>
  <c r="AO48" i="1"/>
  <c r="E48" i="1"/>
  <c r="AS48" i="1"/>
  <c r="AR48" i="1"/>
  <c r="AQ48" i="1"/>
  <c r="AP48" i="1"/>
  <c r="L48" i="1"/>
  <c r="AT48" i="1"/>
  <c r="J48" i="1"/>
  <c r="AU48" i="1"/>
  <c r="AV48" i="1"/>
  <c r="AW48" i="1"/>
  <c r="AZ48" i="1"/>
  <c r="N48" i="1"/>
  <c r="F48" i="1"/>
  <c r="BC48" i="1"/>
  <c r="G48" i="1"/>
  <c r="H48" i="1"/>
  <c r="BA48" i="1"/>
  <c r="I48" i="1"/>
  <c r="AX48" i="1"/>
  <c r="AY48" i="1"/>
  <c r="BB48" i="1"/>
  <c r="BD48" i="1"/>
  <c r="BE48" i="1"/>
  <c r="BF48" i="1"/>
  <c r="BG48" i="1"/>
  <c r="BH48" i="1"/>
  <c r="AO49" i="1"/>
  <c r="E49" i="1"/>
  <c r="AS49" i="1"/>
  <c r="AR49" i="1"/>
  <c r="AQ49" i="1"/>
  <c r="AP49" i="1"/>
  <c r="L49" i="1"/>
  <c r="AT49" i="1"/>
  <c r="J49" i="1"/>
  <c r="AU49" i="1"/>
  <c r="AV49" i="1"/>
  <c r="AW49" i="1"/>
  <c r="AZ49" i="1"/>
  <c r="N49" i="1"/>
  <c r="F49" i="1"/>
  <c r="BC49" i="1"/>
  <c r="G49" i="1"/>
  <c r="H49" i="1"/>
  <c r="BA49" i="1"/>
  <c r="I49" i="1"/>
  <c r="AX49" i="1"/>
  <c r="AY49" i="1"/>
  <c r="BB49" i="1"/>
  <c r="BD49" i="1"/>
  <c r="BE49" i="1"/>
  <c r="BF49" i="1"/>
  <c r="BG49" i="1"/>
  <c r="BH49" i="1"/>
  <c r="AO50" i="1"/>
  <c r="E50" i="1"/>
  <c r="AS50" i="1"/>
  <c r="AR50" i="1"/>
  <c r="AQ50" i="1"/>
  <c r="AP50" i="1"/>
  <c r="L50" i="1"/>
  <c r="AT50" i="1"/>
  <c r="J50" i="1"/>
  <c r="AU50" i="1"/>
  <c r="AV50" i="1"/>
  <c r="AW50" i="1"/>
  <c r="AZ50" i="1"/>
  <c r="N50" i="1"/>
  <c r="F50" i="1"/>
  <c r="BC50" i="1"/>
  <c r="G50" i="1"/>
  <c r="H50" i="1"/>
  <c r="BA50" i="1"/>
  <c r="I50" i="1"/>
  <c r="AX50" i="1"/>
  <c r="AY50" i="1"/>
  <c r="BB50" i="1"/>
  <c r="BD50" i="1"/>
  <c r="BE50" i="1"/>
  <c r="BF50" i="1"/>
  <c r="BG50" i="1"/>
  <c r="BH50" i="1"/>
  <c r="AO51" i="1"/>
  <c r="E51" i="1"/>
  <c r="AS51" i="1"/>
  <c r="AR51" i="1"/>
  <c r="AQ51" i="1"/>
  <c r="AP51" i="1"/>
  <c r="L51" i="1"/>
  <c r="AT51" i="1"/>
  <c r="J51" i="1"/>
  <c r="AU51" i="1"/>
  <c r="AV51" i="1"/>
  <c r="AW51" i="1"/>
  <c r="AZ51" i="1"/>
  <c r="N51" i="1"/>
  <c r="F51" i="1"/>
  <c r="BC51" i="1"/>
  <c r="G51" i="1"/>
  <c r="H51" i="1"/>
  <c r="BA51" i="1"/>
  <c r="I51" i="1"/>
  <c r="AX51" i="1"/>
  <c r="AY51" i="1"/>
  <c r="BB51" i="1"/>
  <c r="BD51" i="1"/>
  <c r="BE51" i="1"/>
  <c r="BF51" i="1"/>
  <c r="BG51" i="1"/>
  <c r="BH51" i="1"/>
  <c r="AO54" i="1"/>
  <c r="E54" i="1"/>
  <c r="AS54" i="1"/>
  <c r="AR54" i="1"/>
  <c r="AQ54" i="1"/>
  <c r="AP54" i="1"/>
  <c r="L54" i="1"/>
  <c r="AT54" i="1"/>
  <c r="J54" i="1"/>
  <c r="AU54" i="1"/>
  <c r="AV54" i="1"/>
  <c r="AW54" i="1"/>
  <c r="AZ54" i="1"/>
  <c r="N54" i="1"/>
  <c r="F54" i="1"/>
  <c r="BC54" i="1"/>
  <c r="G54" i="1"/>
  <c r="H54" i="1"/>
  <c r="BA54" i="1"/>
  <c r="I54" i="1"/>
  <c r="AX54" i="1"/>
  <c r="AY54" i="1"/>
  <c r="BB54" i="1"/>
  <c r="BD54" i="1"/>
  <c r="BE54" i="1"/>
  <c r="BF54" i="1"/>
  <c r="BG54" i="1"/>
  <c r="BH54" i="1"/>
  <c r="AO55" i="1"/>
  <c r="E55" i="1"/>
  <c r="AS55" i="1"/>
  <c r="AR55" i="1"/>
  <c r="AQ55" i="1"/>
  <c r="AP55" i="1"/>
  <c r="L55" i="1"/>
  <c r="AT55" i="1"/>
  <c r="J55" i="1"/>
  <c r="AU55" i="1"/>
  <c r="AV55" i="1"/>
  <c r="AW55" i="1"/>
  <c r="AZ55" i="1"/>
  <c r="N55" i="1"/>
  <c r="F55" i="1"/>
  <c r="BC55" i="1"/>
  <c r="G55" i="1"/>
  <c r="H55" i="1"/>
  <c r="BA55" i="1"/>
  <c r="I55" i="1"/>
  <c r="AX55" i="1"/>
  <c r="AY55" i="1"/>
  <c r="BB55" i="1"/>
  <c r="BD55" i="1"/>
  <c r="BE55" i="1"/>
  <c r="BF55" i="1"/>
  <c r="BG55" i="1"/>
  <c r="BH55" i="1"/>
  <c r="AO56" i="1"/>
  <c r="E56" i="1"/>
  <c r="AS56" i="1"/>
  <c r="AR56" i="1"/>
  <c r="AQ56" i="1"/>
  <c r="AP56" i="1"/>
  <c r="L56" i="1"/>
  <c r="AT56" i="1"/>
  <c r="J56" i="1"/>
  <c r="AU56" i="1"/>
  <c r="AV56" i="1"/>
  <c r="AW56" i="1"/>
  <c r="AZ56" i="1"/>
  <c r="N56" i="1"/>
  <c r="F56" i="1"/>
  <c r="BC56" i="1"/>
  <c r="G56" i="1"/>
  <c r="H56" i="1"/>
  <c r="BA56" i="1"/>
  <c r="I56" i="1"/>
  <c r="AX56" i="1"/>
  <c r="AY56" i="1"/>
  <c r="BB56" i="1"/>
  <c r="BD56" i="1"/>
  <c r="BE56" i="1"/>
  <c r="BF56" i="1"/>
  <c r="BG56" i="1"/>
  <c r="BH56" i="1"/>
  <c r="AO57" i="1"/>
  <c r="E57" i="1"/>
  <c r="AS57" i="1"/>
  <c r="AR57" i="1"/>
  <c r="AQ57" i="1"/>
  <c r="AP57" i="1"/>
  <c r="L57" i="1"/>
  <c r="AT57" i="1"/>
  <c r="J57" i="1"/>
  <c r="AU57" i="1"/>
  <c r="AV57" i="1"/>
  <c r="AW57" i="1"/>
  <c r="AZ57" i="1"/>
  <c r="N57" i="1"/>
  <c r="F57" i="1"/>
  <c r="BC57" i="1"/>
  <c r="G57" i="1"/>
  <c r="H57" i="1"/>
  <c r="BA57" i="1"/>
  <c r="I57" i="1"/>
  <c r="AX57" i="1"/>
  <c r="AY57" i="1"/>
  <c r="BB57" i="1"/>
  <c r="BD57" i="1"/>
  <c r="BE57" i="1"/>
  <c r="BF57" i="1"/>
  <c r="BG57" i="1"/>
  <c r="BH57" i="1"/>
  <c r="AO58" i="1"/>
  <c r="E58" i="1"/>
  <c r="AS58" i="1"/>
  <c r="AR58" i="1"/>
  <c r="AQ58" i="1"/>
  <c r="AP58" i="1"/>
  <c r="L58" i="1"/>
  <c r="AT58" i="1"/>
  <c r="J58" i="1"/>
  <c r="AU58" i="1"/>
  <c r="AV58" i="1"/>
  <c r="AW58" i="1"/>
  <c r="AZ58" i="1"/>
  <c r="N58" i="1"/>
  <c r="F58" i="1"/>
  <c r="BC58" i="1"/>
  <c r="G58" i="1"/>
  <c r="H58" i="1"/>
  <c r="BA58" i="1"/>
  <c r="I58" i="1"/>
  <c r="AX58" i="1"/>
  <c r="AY58" i="1"/>
  <c r="BB58" i="1"/>
  <c r="BD58" i="1"/>
  <c r="BE58" i="1"/>
  <c r="BF58" i="1"/>
  <c r="BG58" i="1"/>
  <c r="BH58" i="1"/>
  <c r="AO59" i="1"/>
  <c r="E59" i="1"/>
  <c r="AS59" i="1"/>
  <c r="AR59" i="1"/>
  <c r="AQ59" i="1"/>
  <c r="AP59" i="1"/>
  <c r="L59" i="1"/>
  <c r="AT59" i="1"/>
  <c r="J59" i="1"/>
  <c r="AU59" i="1"/>
  <c r="AV59" i="1"/>
  <c r="AW59" i="1"/>
  <c r="AZ59" i="1"/>
  <c r="N59" i="1"/>
  <c r="F59" i="1"/>
  <c r="BC59" i="1"/>
  <c r="G59" i="1"/>
  <c r="H59" i="1"/>
  <c r="BA59" i="1"/>
  <c r="I59" i="1"/>
  <c r="AX59" i="1"/>
  <c r="AY59" i="1"/>
  <c r="BB59" i="1"/>
  <c r="BD59" i="1"/>
  <c r="BE59" i="1"/>
  <c r="BF59" i="1"/>
  <c r="BG59" i="1"/>
  <c r="BH59" i="1"/>
  <c r="AO61" i="1"/>
  <c r="E61" i="1"/>
  <c r="AS61" i="1"/>
  <c r="AR61" i="1"/>
  <c r="AQ61" i="1"/>
  <c r="AP61" i="1"/>
  <c r="L61" i="1"/>
  <c r="AT61" i="1"/>
  <c r="J61" i="1"/>
  <c r="AU61" i="1"/>
  <c r="AV61" i="1"/>
  <c r="AW61" i="1"/>
  <c r="AZ61" i="1"/>
  <c r="N61" i="1"/>
  <c r="F61" i="1"/>
  <c r="BC61" i="1"/>
  <c r="G61" i="1"/>
  <c r="H61" i="1"/>
  <c r="BA61" i="1"/>
  <c r="I61" i="1"/>
  <c r="AX61" i="1"/>
  <c r="AY61" i="1"/>
  <c r="BB61" i="1"/>
  <c r="BD61" i="1"/>
  <c r="BE61" i="1"/>
  <c r="BF61" i="1"/>
  <c r="BG61" i="1"/>
  <c r="BH61" i="1"/>
  <c r="AO62" i="1"/>
  <c r="E62" i="1"/>
  <c r="AS62" i="1"/>
  <c r="AR62" i="1"/>
  <c r="AQ62" i="1"/>
  <c r="AP62" i="1"/>
  <c r="L62" i="1"/>
  <c r="AT62" i="1"/>
  <c r="J62" i="1"/>
  <c r="AU62" i="1"/>
  <c r="AV62" i="1"/>
  <c r="AW62" i="1"/>
  <c r="AZ62" i="1"/>
  <c r="N62" i="1"/>
  <c r="F62" i="1"/>
  <c r="BC62" i="1"/>
  <c r="G62" i="1"/>
  <c r="H62" i="1"/>
  <c r="BA62" i="1"/>
  <c r="I62" i="1"/>
  <c r="AX62" i="1"/>
  <c r="AY62" i="1"/>
  <c r="BB62" i="1"/>
  <c r="BD62" i="1"/>
  <c r="BE62" i="1"/>
  <c r="BF62" i="1"/>
  <c r="BG62" i="1"/>
  <c r="BH62" i="1"/>
  <c r="AO63" i="1"/>
  <c r="E63" i="1"/>
  <c r="AS63" i="1"/>
  <c r="AR63" i="1"/>
  <c r="AQ63" i="1"/>
  <c r="AP63" i="1"/>
  <c r="L63" i="1"/>
  <c r="AT63" i="1"/>
  <c r="J63" i="1"/>
  <c r="AU63" i="1"/>
  <c r="AV63" i="1"/>
  <c r="AW63" i="1"/>
  <c r="AZ63" i="1"/>
  <c r="N63" i="1"/>
  <c r="F63" i="1"/>
  <c r="BC63" i="1"/>
  <c r="G63" i="1"/>
  <c r="H63" i="1"/>
  <c r="BA63" i="1"/>
  <c r="I63" i="1"/>
  <c r="AX63" i="1"/>
  <c r="AY63" i="1"/>
  <c r="BB63" i="1"/>
  <c r="BD63" i="1"/>
  <c r="BE63" i="1"/>
  <c r="BF63" i="1"/>
  <c r="BG63" i="1"/>
  <c r="BH63" i="1"/>
  <c r="AO65" i="1"/>
  <c r="E65" i="1"/>
  <c r="AS65" i="1"/>
  <c r="AR65" i="1"/>
  <c r="AQ65" i="1"/>
  <c r="AP65" i="1"/>
  <c r="L65" i="1"/>
  <c r="AT65" i="1"/>
  <c r="J65" i="1"/>
  <c r="AU65" i="1"/>
  <c r="AV65" i="1"/>
  <c r="AW65" i="1"/>
  <c r="AZ65" i="1"/>
  <c r="N65" i="1"/>
  <c r="F65" i="1"/>
  <c r="BC65" i="1"/>
  <c r="G65" i="1"/>
  <c r="H65" i="1"/>
  <c r="BA65" i="1"/>
  <c r="I65" i="1"/>
  <c r="AX65" i="1"/>
  <c r="AY65" i="1"/>
  <c r="BB65" i="1"/>
  <c r="BD65" i="1"/>
  <c r="BE65" i="1"/>
  <c r="BF65" i="1"/>
  <c r="BG65" i="1"/>
  <c r="BH65" i="1"/>
  <c r="AO66" i="1"/>
  <c r="E66" i="1"/>
  <c r="AS66" i="1"/>
  <c r="AR66" i="1"/>
  <c r="AQ66" i="1"/>
  <c r="AP66" i="1"/>
  <c r="L66" i="1"/>
  <c r="AT66" i="1"/>
  <c r="J66" i="1"/>
  <c r="AU66" i="1"/>
  <c r="AV66" i="1"/>
  <c r="AW66" i="1"/>
  <c r="AZ66" i="1"/>
  <c r="N66" i="1"/>
  <c r="F66" i="1"/>
  <c r="BC66" i="1"/>
  <c r="G66" i="1"/>
  <c r="H66" i="1"/>
  <c r="BA66" i="1"/>
  <c r="I66" i="1"/>
  <c r="AX66" i="1"/>
  <c r="AY66" i="1"/>
  <c r="BB66" i="1"/>
  <c r="BD66" i="1"/>
  <c r="BE66" i="1"/>
  <c r="BF66" i="1"/>
  <c r="BG66" i="1"/>
  <c r="BH66" i="1"/>
  <c r="AO67" i="1"/>
  <c r="E67" i="1"/>
  <c r="AS67" i="1"/>
  <c r="AR67" i="1"/>
  <c r="AQ67" i="1"/>
  <c r="AP67" i="1"/>
  <c r="L67" i="1"/>
  <c r="AT67" i="1"/>
  <c r="J67" i="1"/>
  <c r="AU67" i="1"/>
  <c r="AV67" i="1"/>
  <c r="AW67" i="1"/>
  <c r="AZ67" i="1"/>
  <c r="N67" i="1"/>
  <c r="F67" i="1"/>
  <c r="BC67" i="1"/>
  <c r="G67" i="1"/>
  <c r="H67" i="1"/>
  <c r="BA67" i="1"/>
  <c r="I67" i="1"/>
  <c r="AX67" i="1"/>
  <c r="AY67" i="1"/>
  <c r="BB67" i="1"/>
  <c r="BD67" i="1"/>
  <c r="BE67" i="1"/>
  <c r="BF67" i="1"/>
  <c r="BG67" i="1"/>
  <c r="BH67" i="1"/>
  <c r="AO70" i="1"/>
  <c r="E70" i="1"/>
  <c r="AS70" i="1"/>
  <c r="AR70" i="1"/>
  <c r="AQ70" i="1"/>
  <c r="AP70" i="1"/>
  <c r="L70" i="1"/>
  <c r="AT70" i="1"/>
  <c r="J70" i="1"/>
  <c r="AU70" i="1"/>
  <c r="AV70" i="1"/>
  <c r="AW70" i="1"/>
  <c r="AZ70" i="1"/>
  <c r="N70" i="1"/>
  <c r="F70" i="1"/>
  <c r="BC70" i="1"/>
  <c r="G70" i="1"/>
  <c r="H70" i="1"/>
  <c r="BA70" i="1"/>
  <c r="I70" i="1"/>
  <c r="AX70" i="1"/>
  <c r="AY70" i="1"/>
  <c r="BB70" i="1"/>
  <c r="BD70" i="1"/>
  <c r="BE70" i="1"/>
  <c r="BF70" i="1"/>
  <c r="BG70" i="1"/>
  <c r="BH70" i="1"/>
  <c r="AO71" i="1"/>
  <c r="E71" i="1"/>
  <c r="AS71" i="1"/>
  <c r="AR71" i="1"/>
  <c r="AQ71" i="1"/>
  <c r="AP71" i="1"/>
  <c r="L71" i="1"/>
  <c r="AT71" i="1"/>
  <c r="J71" i="1"/>
  <c r="AU71" i="1"/>
  <c r="AV71" i="1"/>
  <c r="AW71" i="1"/>
  <c r="AZ71" i="1"/>
  <c r="N71" i="1"/>
  <c r="F71" i="1"/>
  <c r="BC71" i="1"/>
  <c r="G71" i="1"/>
  <c r="H71" i="1"/>
  <c r="BA71" i="1"/>
  <c r="I71" i="1"/>
  <c r="AX71" i="1"/>
  <c r="AY71" i="1"/>
  <c r="BB71" i="1"/>
  <c r="BD71" i="1"/>
  <c r="BE71" i="1"/>
  <c r="BF71" i="1"/>
  <c r="BG71" i="1"/>
  <c r="BH71" i="1"/>
  <c r="AO72" i="1"/>
  <c r="E72" i="1"/>
  <c r="AS72" i="1"/>
  <c r="AR72" i="1"/>
  <c r="AQ72" i="1"/>
  <c r="AP72" i="1"/>
  <c r="L72" i="1"/>
  <c r="AT72" i="1"/>
  <c r="J72" i="1"/>
  <c r="AU72" i="1"/>
  <c r="AV72" i="1"/>
  <c r="AW72" i="1"/>
  <c r="AZ72" i="1"/>
  <c r="N72" i="1"/>
  <c r="F72" i="1"/>
  <c r="BC72" i="1"/>
  <c r="G72" i="1"/>
  <c r="H72" i="1"/>
  <c r="BA72" i="1"/>
  <c r="I72" i="1"/>
  <c r="AX72" i="1"/>
  <c r="AY72" i="1"/>
  <c r="BB72" i="1"/>
  <c r="BD72" i="1"/>
  <c r="BE72" i="1"/>
  <c r="BF72" i="1"/>
  <c r="BG72" i="1"/>
  <c r="BH72" i="1"/>
  <c r="AO74" i="1"/>
  <c r="E74" i="1"/>
  <c r="AS74" i="1"/>
  <c r="AR74" i="1"/>
  <c r="AQ74" i="1"/>
  <c r="AP74" i="1"/>
  <c r="L74" i="1"/>
  <c r="AT74" i="1"/>
  <c r="J74" i="1"/>
  <c r="AU74" i="1"/>
  <c r="AV74" i="1"/>
  <c r="AW74" i="1"/>
  <c r="AZ74" i="1"/>
  <c r="N74" i="1"/>
  <c r="F74" i="1"/>
  <c r="BC74" i="1"/>
  <c r="G74" i="1"/>
  <c r="H74" i="1"/>
  <c r="BA74" i="1"/>
  <c r="I74" i="1"/>
  <c r="AX74" i="1"/>
  <c r="AY74" i="1"/>
  <c r="BB74" i="1"/>
  <c r="BD74" i="1"/>
  <c r="BE74" i="1"/>
  <c r="BF74" i="1"/>
  <c r="BG74" i="1"/>
  <c r="BH74" i="1"/>
  <c r="AO75" i="1"/>
  <c r="E75" i="1"/>
  <c r="AS75" i="1"/>
  <c r="AR75" i="1"/>
  <c r="AQ75" i="1"/>
  <c r="AP75" i="1"/>
  <c r="L75" i="1"/>
  <c r="AT75" i="1"/>
  <c r="J75" i="1"/>
  <c r="AU75" i="1"/>
  <c r="AV75" i="1"/>
  <c r="AW75" i="1"/>
  <c r="AZ75" i="1"/>
  <c r="N75" i="1"/>
  <c r="F75" i="1"/>
  <c r="BC75" i="1"/>
  <c r="G75" i="1"/>
  <c r="H75" i="1"/>
  <c r="BA75" i="1"/>
  <c r="I75" i="1"/>
  <c r="AX75" i="1"/>
  <c r="AY75" i="1"/>
  <c r="BB75" i="1"/>
  <c r="BD75" i="1"/>
  <c r="BE75" i="1"/>
  <c r="BF75" i="1"/>
  <c r="BG75" i="1"/>
  <c r="BH75" i="1"/>
  <c r="AO76" i="1"/>
  <c r="E76" i="1"/>
  <c r="AS76" i="1"/>
  <c r="AR76" i="1"/>
  <c r="AQ76" i="1"/>
  <c r="AP76" i="1"/>
  <c r="L76" i="1"/>
  <c r="AT76" i="1"/>
  <c r="J76" i="1"/>
  <c r="AU76" i="1"/>
  <c r="AV76" i="1"/>
  <c r="AW76" i="1"/>
  <c r="AZ76" i="1"/>
  <c r="N76" i="1"/>
  <c r="F76" i="1"/>
  <c r="BC76" i="1"/>
  <c r="G76" i="1"/>
  <c r="H76" i="1"/>
  <c r="BA76" i="1"/>
  <c r="I76" i="1"/>
  <c r="AX76" i="1"/>
  <c r="AY76" i="1"/>
  <c r="BB76" i="1"/>
  <c r="BD76" i="1"/>
  <c r="BE76" i="1"/>
  <c r="BF76" i="1"/>
  <c r="BG76" i="1"/>
  <c r="BH76" i="1"/>
  <c r="AO78" i="1"/>
  <c r="E78" i="1"/>
  <c r="AS78" i="1"/>
  <c r="AR78" i="1"/>
  <c r="AQ78" i="1"/>
  <c r="AP78" i="1"/>
  <c r="L78" i="1"/>
  <c r="AT78" i="1"/>
  <c r="J78" i="1"/>
  <c r="AU78" i="1"/>
  <c r="AV78" i="1"/>
  <c r="AW78" i="1"/>
  <c r="AZ78" i="1"/>
  <c r="N78" i="1"/>
  <c r="F78" i="1"/>
  <c r="BC78" i="1"/>
  <c r="G78" i="1"/>
  <c r="H78" i="1"/>
  <c r="BA78" i="1"/>
  <c r="I78" i="1"/>
  <c r="AX78" i="1"/>
  <c r="AY78" i="1"/>
  <c r="BB78" i="1"/>
  <c r="BD78" i="1"/>
  <c r="BE78" i="1"/>
  <c r="BF78" i="1"/>
  <c r="BG78" i="1"/>
  <c r="BH78" i="1"/>
  <c r="AO79" i="1"/>
  <c r="E79" i="1"/>
  <c r="AS79" i="1"/>
  <c r="AR79" i="1"/>
  <c r="AQ79" i="1"/>
  <c r="AP79" i="1"/>
  <c r="L79" i="1"/>
  <c r="AT79" i="1"/>
  <c r="J79" i="1"/>
  <c r="AU79" i="1"/>
  <c r="AV79" i="1"/>
  <c r="AW79" i="1"/>
  <c r="AZ79" i="1"/>
  <c r="N79" i="1"/>
  <c r="F79" i="1"/>
  <c r="BC79" i="1"/>
  <c r="G79" i="1"/>
  <c r="H79" i="1"/>
  <c r="BA79" i="1"/>
  <c r="I79" i="1"/>
  <c r="AX79" i="1"/>
  <c r="AY79" i="1"/>
  <c r="BB79" i="1"/>
  <c r="BD79" i="1"/>
  <c r="BE79" i="1"/>
  <c r="BF79" i="1"/>
  <c r="BG79" i="1"/>
  <c r="BH79" i="1"/>
  <c r="AO80" i="1"/>
  <c r="E80" i="1"/>
  <c r="AS80" i="1"/>
  <c r="AR80" i="1"/>
  <c r="AQ80" i="1"/>
  <c r="AP80" i="1"/>
  <c r="L80" i="1"/>
  <c r="AT80" i="1"/>
  <c r="J80" i="1"/>
  <c r="AU80" i="1"/>
  <c r="AV80" i="1"/>
  <c r="AW80" i="1"/>
  <c r="AZ80" i="1"/>
  <c r="N80" i="1"/>
  <c r="F80" i="1"/>
  <c r="BC80" i="1"/>
  <c r="G80" i="1"/>
  <c r="H80" i="1"/>
  <c r="BA80" i="1"/>
  <c r="I80" i="1"/>
  <c r="AX80" i="1"/>
  <c r="AY80" i="1"/>
  <c r="BB80" i="1"/>
  <c r="BD80" i="1"/>
  <c r="BE80" i="1"/>
  <c r="BF80" i="1"/>
  <c r="BG80" i="1"/>
  <c r="BH80" i="1"/>
  <c r="AO83" i="1"/>
  <c r="E83" i="1"/>
  <c r="AS83" i="1"/>
  <c r="AR83" i="1"/>
  <c r="AQ83" i="1"/>
  <c r="AP83" i="1"/>
  <c r="L83" i="1"/>
  <c r="AT83" i="1"/>
  <c r="J83" i="1"/>
  <c r="AU83" i="1"/>
  <c r="AV83" i="1"/>
  <c r="AW83" i="1"/>
  <c r="AZ83" i="1"/>
  <c r="N83" i="1"/>
  <c r="F83" i="1"/>
  <c r="BC83" i="1"/>
  <c r="G83" i="1"/>
  <c r="H83" i="1"/>
  <c r="BA83" i="1"/>
  <c r="I83" i="1"/>
  <c r="AX83" i="1"/>
  <c r="AY83" i="1"/>
  <c r="BB83" i="1"/>
  <c r="BD83" i="1"/>
  <c r="BE83" i="1"/>
  <c r="BF83" i="1"/>
  <c r="BG83" i="1"/>
  <c r="BH83" i="1"/>
  <c r="AO84" i="1"/>
  <c r="E84" i="1"/>
  <c r="AS84" i="1"/>
  <c r="AR84" i="1"/>
  <c r="AQ84" i="1"/>
  <c r="AP84" i="1"/>
  <c r="L84" i="1"/>
  <c r="AT84" i="1"/>
  <c r="J84" i="1"/>
  <c r="AU84" i="1"/>
  <c r="AV84" i="1"/>
  <c r="AW84" i="1"/>
  <c r="AZ84" i="1"/>
  <c r="N84" i="1"/>
  <c r="F84" i="1"/>
  <c r="BC84" i="1"/>
  <c r="G84" i="1"/>
  <c r="H84" i="1"/>
  <c r="BA84" i="1"/>
  <c r="I84" i="1"/>
  <c r="AX84" i="1"/>
  <c r="AY84" i="1"/>
  <c r="BB84" i="1"/>
  <c r="BD84" i="1"/>
  <c r="BE84" i="1"/>
  <c r="BF84" i="1"/>
  <c r="BG84" i="1"/>
  <c r="BH84" i="1"/>
  <c r="AO85" i="1"/>
  <c r="E85" i="1"/>
  <c r="AS85" i="1"/>
  <c r="AR85" i="1"/>
  <c r="AQ85" i="1"/>
  <c r="AP85" i="1"/>
  <c r="L85" i="1"/>
  <c r="AT85" i="1"/>
  <c r="J85" i="1"/>
  <c r="AU85" i="1"/>
  <c r="AV85" i="1"/>
  <c r="AW85" i="1"/>
  <c r="AZ85" i="1"/>
  <c r="N85" i="1"/>
  <c r="F85" i="1"/>
  <c r="BC85" i="1"/>
  <c r="G85" i="1"/>
  <c r="H85" i="1"/>
  <c r="BA85" i="1"/>
  <c r="I85" i="1"/>
  <c r="AX85" i="1"/>
  <c r="AY85" i="1"/>
  <c r="BB85" i="1"/>
  <c r="BD85" i="1"/>
  <c r="BE85" i="1"/>
  <c r="BF85" i="1"/>
  <c r="BG85" i="1"/>
  <c r="BH85" i="1"/>
  <c r="AO87" i="1"/>
  <c r="E87" i="1"/>
  <c r="AS87" i="1"/>
  <c r="AR87" i="1"/>
  <c r="AQ87" i="1"/>
  <c r="AP87" i="1"/>
  <c r="L87" i="1"/>
  <c r="AT87" i="1"/>
  <c r="J87" i="1"/>
  <c r="AU87" i="1"/>
  <c r="AV87" i="1"/>
  <c r="AW87" i="1"/>
  <c r="AZ87" i="1"/>
  <c r="N87" i="1"/>
  <c r="F87" i="1"/>
  <c r="BC87" i="1"/>
  <c r="G87" i="1"/>
  <c r="H87" i="1"/>
  <c r="BA87" i="1"/>
  <c r="I87" i="1"/>
  <c r="AX87" i="1"/>
  <c r="AY87" i="1"/>
  <c r="BB87" i="1"/>
  <c r="BD87" i="1"/>
  <c r="BE87" i="1"/>
  <c r="BF87" i="1"/>
  <c r="BG87" i="1"/>
  <c r="BH87" i="1"/>
  <c r="AO88" i="1"/>
  <c r="E88" i="1"/>
  <c r="AS88" i="1"/>
  <c r="AR88" i="1"/>
  <c r="AQ88" i="1"/>
  <c r="AP88" i="1"/>
  <c r="L88" i="1"/>
  <c r="AT88" i="1"/>
  <c r="J88" i="1"/>
  <c r="AU88" i="1"/>
  <c r="AV88" i="1"/>
  <c r="AW88" i="1"/>
  <c r="AZ88" i="1"/>
  <c r="N88" i="1"/>
  <c r="F88" i="1"/>
  <c r="BC88" i="1"/>
  <c r="G88" i="1"/>
  <c r="H88" i="1"/>
  <c r="BA88" i="1"/>
  <c r="I88" i="1"/>
  <c r="AX88" i="1"/>
  <c r="AY88" i="1"/>
  <c r="BB88" i="1"/>
  <c r="BD88" i="1"/>
  <c r="BE88" i="1"/>
  <c r="BF88" i="1"/>
  <c r="BG88" i="1"/>
  <c r="BH88" i="1"/>
  <c r="AO89" i="1"/>
  <c r="E89" i="1"/>
  <c r="AS89" i="1"/>
  <c r="AR89" i="1"/>
  <c r="AQ89" i="1"/>
  <c r="AP89" i="1"/>
  <c r="L89" i="1"/>
  <c r="AT89" i="1"/>
  <c r="J89" i="1"/>
  <c r="AU89" i="1"/>
  <c r="AV89" i="1"/>
  <c r="AW89" i="1"/>
  <c r="AZ89" i="1"/>
  <c r="N89" i="1"/>
  <c r="F89" i="1"/>
  <c r="BC89" i="1"/>
  <c r="G89" i="1"/>
  <c r="H89" i="1"/>
  <c r="BA89" i="1"/>
  <c r="I89" i="1"/>
  <c r="AX89" i="1"/>
  <c r="AY89" i="1"/>
  <c r="BB89" i="1"/>
  <c r="BD89" i="1"/>
  <c r="BE89" i="1"/>
  <c r="BF89" i="1"/>
  <c r="BG89" i="1"/>
  <c r="BH89" i="1"/>
  <c r="AO90" i="1"/>
  <c r="E90" i="1"/>
  <c r="AS90" i="1"/>
  <c r="AR90" i="1"/>
  <c r="AQ90" i="1"/>
  <c r="AP90" i="1"/>
  <c r="L90" i="1"/>
  <c r="AT90" i="1"/>
  <c r="J90" i="1"/>
  <c r="AU90" i="1"/>
  <c r="AV90" i="1"/>
  <c r="AW90" i="1"/>
  <c r="AZ90" i="1"/>
  <c r="N90" i="1"/>
  <c r="F90" i="1"/>
  <c r="BC90" i="1"/>
  <c r="G90" i="1"/>
  <c r="H90" i="1"/>
  <c r="BA90" i="1"/>
  <c r="I90" i="1"/>
  <c r="AX90" i="1"/>
  <c r="AY90" i="1"/>
  <c r="BB90" i="1"/>
  <c r="BD90" i="1"/>
  <c r="BE90" i="1"/>
  <c r="BF90" i="1"/>
  <c r="BG90" i="1"/>
  <c r="BH90" i="1"/>
  <c r="AO92" i="1"/>
  <c r="E92" i="1"/>
  <c r="AS92" i="1"/>
  <c r="AR92" i="1"/>
  <c r="AQ92" i="1"/>
  <c r="AP92" i="1"/>
  <c r="L92" i="1"/>
  <c r="AT92" i="1"/>
  <c r="J92" i="1"/>
  <c r="AU92" i="1"/>
  <c r="AV92" i="1"/>
  <c r="AW92" i="1"/>
  <c r="AZ92" i="1"/>
  <c r="N92" i="1"/>
  <c r="F92" i="1"/>
  <c r="BC92" i="1"/>
  <c r="G92" i="1"/>
  <c r="H92" i="1"/>
  <c r="BA92" i="1"/>
  <c r="I92" i="1"/>
  <c r="AX92" i="1"/>
  <c r="AY92" i="1"/>
  <c r="BB92" i="1"/>
  <c r="BD92" i="1"/>
  <c r="BE92" i="1"/>
  <c r="BF92" i="1"/>
  <c r="BG92" i="1"/>
  <c r="BH92" i="1"/>
  <c r="AO93" i="1"/>
  <c r="E93" i="1"/>
  <c r="AS93" i="1"/>
  <c r="AR93" i="1"/>
  <c r="AQ93" i="1"/>
  <c r="AP93" i="1"/>
  <c r="L93" i="1"/>
  <c r="AT93" i="1"/>
  <c r="J93" i="1"/>
  <c r="AU93" i="1"/>
  <c r="AV93" i="1"/>
  <c r="AW93" i="1"/>
  <c r="AZ93" i="1"/>
  <c r="N93" i="1"/>
  <c r="F93" i="1"/>
  <c r="BC93" i="1"/>
  <c r="G93" i="1"/>
  <c r="H93" i="1"/>
  <c r="BA93" i="1"/>
  <c r="I93" i="1"/>
  <c r="AX93" i="1"/>
  <c r="AY93" i="1"/>
  <c r="BB93" i="1"/>
  <c r="BD93" i="1"/>
  <c r="BE93" i="1"/>
  <c r="BF93" i="1"/>
  <c r="BG93" i="1"/>
  <c r="BH93" i="1"/>
  <c r="AO94" i="1"/>
  <c r="E94" i="1"/>
  <c r="AS94" i="1"/>
  <c r="AR94" i="1"/>
  <c r="AQ94" i="1"/>
  <c r="AP94" i="1"/>
  <c r="L94" i="1"/>
  <c r="AT94" i="1"/>
  <c r="J94" i="1"/>
  <c r="AU94" i="1"/>
  <c r="AV94" i="1"/>
  <c r="AW94" i="1"/>
  <c r="AZ94" i="1"/>
  <c r="N94" i="1"/>
  <c r="F94" i="1"/>
  <c r="BC94" i="1"/>
  <c r="G94" i="1"/>
  <c r="H94" i="1"/>
  <c r="BA94" i="1"/>
  <c r="I94" i="1"/>
  <c r="AX94" i="1"/>
  <c r="AY94" i="1"/>
  <c r="BB94" i="1"/>
  <c r="BD94" i="1"/>
  <c r="BE94" i="1"/>
  <c r="BF94" i="1"/>
  <c r="BG94" i="1"/>
  <c r="BH94" i="1"/>
  <c r="AO96" i="1"/>
  <c r="E96" i="1"/>
  <c r="AS96" i="1"/>
  <c r="AR96" i="1"/>
  <c r="AQ96" i="1"/>
  <c r="AP96" i="1"/>
  <c r="L96" i="1"/>
  <c r="AT96" i="1"/>
  <c r="J96" i="1"/>
  <c r="AU96" i="1"/>
  <c r="AV96" i="1"/>
  <c r="AW96" i="1"/>
  <c r="AZ96" i="1"/>
  <c r="N96" i="1"/>
  <c r="F96" i="1"/>
  <c r="BC96" i="1"/>
  <c r="G96" i="1"/>
  <c r="H96" i="1"/>
  <c r="BA96" i="1"/>
  <c r="I96" i="1"/>
  <c r="AX96" i="1"/>
  <c r="AY96" i="1"/>
  <c r="BB96" i="1"/>
  <c r="BD96" i="1"/>
  <c r="BE96" i="1"/>
  <c r="BF96" i="1"/>
  <c r="BG96" i="1"/>
  <c r="BH96" i="1"/>
  <c r="AO98" i="1"/>
  <c r="E98" i="1"/>
  <c r="AS98" i="1"/>
  <c r="AR98" i="1"/>
  <c r="AQ98" i="1"/>
  <c r="AP98" i="1"/>
  <c r="L98" i="1"/>
  <c r="AT98" i="1"/>
  <c r="J98" i="1"/>
  <c r="AU98" i="1"/>
  <c r="AV98" i="1"/>
  <c r="AW98" i="1"/>
  <c r="AZ98" i="1"/>
  <c r="N98" i="1"/>
  <c r="F98" i="1"/>
  <c r="BC98" i="1"/>
  <c r="G98" i="1"/>
  <c r="H98" i="1"/>
  <c r="BA98" i="1"/>
  <c r="I98" i="1"/>
  <c r="AX98" i="1"/>
  <c r="AY98" i="1"/>
  <c r="BB98" i="1"/>
  <c r="BD98" i="1"/>
  <c r="BE98" i="1"/>
  <c r="BF98" i="1"/>
  <c r="BG98" i="1"/>
  <c r="BH98" i="1"/>
  <c r="AO99" i="1"/>
  <c r="E99" i="1"/>
  <c r="AS99" i="1"/>
  <c r="AR99" i="1"/>
  <c r="AQ99" i="1"/>
  <c r="AP99" i="1"/>
  <c r="L99" i="1"/>
  <c r="AT99" i="1"/>
  <c r="J99" i="1"/>
  <c r="AU99" i="1"/>
  <c r="AV99" i="1"/>
  <c r="AW99" i="1"/>
  <c r="AZ99" i="1"/>
  <c r="N99" i="1"/>
  <c r="F99" i="1"/>
  <c r="BC99" i="1"/>
  <c r="G99" i="1"/>
  <c r="H99" i="1"/>
  <c r="BA99" i="1"/>
  <c r="I99" i="1"/>
  <c r="AX99" i="1"/>
  <c r="AY99" i="1"/>
  <c r="BB99" i="1"/>
  <c r="BD99" i="1"/>
  <c r="BE99" i="1"/>
  <c r="BF99" i="1"/>
  <c r="BG99" i="1"/>
  <c r="BH99" i="1"/>
  <c r="AO100" i="1"/>
  <c r="E100" i="1"/>
  <c r="AS100" i="1"/>
  <c r="AR100" i="1"/>
  <c r="AQ100" i="1"/>
  <c r="AP100" i="1"/>
  <c r="L100" i="1"/>
  <c r="AT100" i="1"/>
  <c r="J100" i="1"/>
  <c r="AU100" i="1"/>
  <c r="AV100" i="1"/>
  <c r="AW100" i="1"/>
  <c r="AZ100" i="1"/>
  <c r="N100" i="1"/>
  <c r="F100" i="1"/>
  <c r="BC100" i="1"/>
  <c r="G100" i="1"/>
  <c r="H100" i="1"/>
  <c r="BA100" i="1"/>
  <c r="I100" i="1"/>
  <c r="AX100" i="1"/>
  <c r="AY100" i="1"/>
  <c r="BB100" i="1"/>
  <c r="BD100" i="1"/>
  <c r="BE100" i="1"/>
  <c r="BF100" i="1"/>
  <c r="BG100" i="1"/>
  <c r="BH100" i="1"/>
  <c r="AO102" i="1"/>
  <c r="E102" i="1"/>
  <c r="AS102" i="1"/>
  <c r="AR102" i="1"/>
  <c r="AQ102" i="1"/>
  <c r="AP102" i="1"/>
  <c r="L102" i="1"/>
  <c r="AT102" i="1"/>
  <c r="J102" i="1"/>
  <c r="AU102" i="1"/>
  <c r="AV102" i="1"/>
  <c r="AW102" i="1"/>
  <c r="AZ102" i="1"/>
  <c r="N102" i="1"/>
  <c r="F102" i="1"/>
  <c r="BC102" i="1"/>
  <c r="G102" i="1"/>
  <c r="H102" i="1"/>
  <c r="BA102" i="1"/>
  <c r="I102" i="1"/>
  <c r="AX102" i="1"/>
  <c r="AY102" i="1"/>
  <c r="BB102" i="1"/>
  <c r="BD102" i="1"/>
  <c r="BE102" i="1"/>
  <c r="BF102" i="1"/>
  <c r="BG102" i="1"/>
  <c r="BH102" i="1"/>
  <c r="AO103" i="1"/>
  <c r="E103" i="1"/>
  <c r="AS103" i="1"/>
  <c r="AR103" i="1"/>
  <c r="AQ103" i="1"/>
  <c r="AP103" i="1"/>
  <c r="L103" i="1"/>
  <c r="AT103" i="1"/>
  <c r="J103" i="1"/>
  <c r="AU103" i="1"/>
  <c r="AV103" i="1"/>
  <c r="AW103" i="1"/>
  <c r="AZ103" i="1"/>
  <c r="N103" i="1"/>
  <c r="F103" i="1"/>
  <c r="BC103" i="1"/>
  <c r="G103" i="1"/>
  <c r="H103" i="1"/>
  <c r="BA103" i="1"/>
  <c r="I103" i="1"/>
  <c r="AX103" i="1"/>
  <c r="AY103" i="1"/>
  <c r="BB103" i="1"/>
  <c r="BD103" i="1"/>
  <c r="BE103" i="1"/>
  <c r="BF103" i="1"/>
  <c r="BG103" i="1"/>
  <c r="BH103" i="1"/>
  <c r="AO104" i="1"/>
  <c r="E104" i="1"/>
  <c r="AS104" i="1"/>
  <c r="AR104" i="1"/>
  <c r="AQ104" i="1"/>
  <c r="AP104" i="1"/>
  <c r="L104" i="1"/>
  <c r="AT104" i="1"/>
  <c r="J104" i="1"/>
  <c r="AU104" i="1"/>
  <c r="AV104" i="1"/>
  <c r="AW104" i="1"/>
  <c r="AZ104" i="1"/>
  <c r="N104" i="1"/>
  <c r="F104" i="1"/>
  <c r="BC104" i="1"/>
  <c r="G104" i="1"/>
  <c r="H104" i="1"/>
  <c r="BA104" i="1"/>
  <c r="I104" i="1"/>
  <c r="AX104" i="1"/>
  <c r="AY104" i="1"/>
  <c r="BB104" i="1"/>
  <c r="BD104" i="1"/>
  <c r="BE104" i="1"/>
  <c r="BF104" i="1"/>
  <c r="BG104" i="1"/>
  <c r="BH104" i="1"/>
  <c r="AO106" i="1"/>
  <c r="E106" i="1"/>
  <c r="AS106" i="1"/>
  <c r="AR106" i="1"/>
  <c r="AQ106" i="1"/>
  <c r="AP106" i="1"/>
  <c r="L106" i="1"/>
  <c r="AT106" i="1"/>
  <c r="J106" i="1"/>
  <c r="AU106" i="1"/>
  <c r="AV106" i="1"/>
  <c r="AW106" i="1"/>
  <c r="AZ106" i="1"/>
  <c r="N106" i="1"/>
  <c r="F106" i="1"/>
  <c r="BC106" i="1"/>
  <c r="G106" i="1"/>
  <c r="H106" i="1"/>
  <c r="BA106" i="1"/>
  <c r="I106" i="1"/>
  <c r="AX106" i="1"/>
  <c r="AY106" i="1"/>
  <c r="BB106" i="1"/>
  <c r="BD106" i="1"/>
  <c r="BE106" i="1"/>
  <c r="BF106" i="1"/>
  <c r="BG106" i="1"/>
  <c r="BH106" i="1"/>
  <c r="AO107" i="1"/>
  <c r="E107" i="1"/>
  <c r="AS107" i="1"/>
  <c r="AR107" i="1"/>
  <c r="AQ107" i="1"/>
  <c r="AP107" i="1"/>
  <c r="L107" i="1"/>
  <c r="AT107" i="1"/>
  <c r="J107" i="1"/>
  <c r="AU107" i="1"/>
  <c r="AV107" i="1"/>
  <c r="AW107" i="1"/>
  <c r="AZ107" i="1"/>
  <c r="N107" i="1"/>
  <c r="F107" i="1"/>
  <c r="BC107" i="1"/>
  <c r="G107" i="1"/>
  <c r="H107" i="1"/>
  <c r="BA107" i="1"/>
  <c r="I107" i="1"/>
  <c r="AX107" i="1"/>
  <c r="AY107" i="1"/>
  <c r="BB107" i="1"/>
  <c r="BD107" i="1"/>
  <c r="BE107" i="1"/>
  <c r="BF107" i="1"/>
  <c r="BG107" i="1"/>
  <c r="BH107" i="1"/>
  <c r="AO108" i="1"/>
  <c r="E108" i="1"/>
  <c r="AS108" i="1"/>
  <c r="AR108" i="1"/>
  <c r="AQ108" i="1"/>
  <c r="AP108" i="1"/>
  <c r="L108" i="1"/>
  <c r="AT108" i="1"/>
  <c r="J108" i="1"/>
  <c r="AU108" i="1"/>
  <c r="AV108" i="1"/>
  <c r="AW108" i="1"/>
  <c r="AZ108" i="1"/>
  <c r="N108" i="1"/>
  <c r="F108" i="1"/>
  <c r="BC108" i="1"/>
  <c r="G108" i="1"/>
  <c r="H108" i="1"/>
  <c r="BA108" i="1"/>
  <c r="I108" i="1"/>
  <c r="AX108" i="1"/>
  <c r="AY108" i="1"/>
  <c r="BB108" i="1"/>
  <c r="BD108" i="1"/>
  <c r="BE108" i="1"/>
  <c r="BF108" i="1"/>
  <c r="BG108" i="1"/>
  <c r="BH108" i="1"/>
  <c r="AO109" i="1"/>
  <c r="E109" i="1"/>
  <c r="AS109" i="1"/>
  <c r="AR109" i="1"/>
  <c r="AQ109" i="1"/>
  <c r="AP109" i="1"/>
  <c r="L109" i="1"/>
  <c r="AT109" i="1"/>
  <c r="J109" i="1"/>
  <c r="AU109" i="1"/>
  <c r="AV109" i="1"/>
  <c r="AW109" i="1"/>
  <c r="AZ109" i="1"/>
  <c r="N109" i="1"/>
  <c r="F109" i="1"/>
  <c r="BC109" i="1"/>
  <c r="G109" i="1"/>
  <c r="H109" i="1"/>
  <c r="BA109" i="1"/>
  <c r="I109" i="1"/>
  <c r="AX109" i="1"/>
  <c r="AY109" i="1"/>
  <c r="BB109" i="1"/>
  <c r="BD109" i="1"/>
  <c r="BE109" i="1"/>
  <c r="BF109" i="1"/>
  <c r="BG109" i="1"/>
  <c r="BH109" i="1"/>
</calcChain>
</file>

<file path=xl/sharedStrings.xml><?xml version="1.0" encoding="utf-8"?>
<sst xmlns="http://schemas.openxmlformats.org/spreadsheetml/2006/main" count="268" uniqueCount="172">
  <si>
    <t>OPEN 6.3.4</t>
  </si>
  <si>
    <t>Tue Aug 22 2017 07:38:20</t>
  </si>
  <si>
    <t>Unit=</t>
  </si>
  <si>
    <t>PSC-4474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</si>
  <si>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</si>
  <si>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</si>
  <si>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</si>
  <si>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</si>
  <si>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</si>
  <si>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</si>
  <si>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</si>
  <si>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</si>
  <si>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</si>
  <si>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</si>
  <si>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</si>
  <si>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</si>
  <si>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</si>
  <si>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</si>
  <si>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</si>
  <si>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</si>
  <si>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</si>
  <si>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</si>
  <si>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</si>
  <si>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</si>
  <si>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</si>
  <si>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</si>
  <si>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</si>
  <si>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</si>
  <si>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</si>
  <si>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</si>
  <si>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</si>
  <si>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</si>
  <si>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</si>
  <si>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</si>
  <si>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</si>
  <si>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</si>
  <si>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</si>
  <si>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</si>
  <si>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</si>
  <si>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</si>
  <si>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</si>
  <si>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</si>
  <si>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</si>
  <si>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</si>
  <si>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</si>
  <si>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</si>
  <si>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</si>
  <si>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</si>
  <si>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</si>
  <si>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</si>
  <si>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</si>
  <si>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</si>
  <si>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</si>
  <si>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</si>
  <si>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</si>
  <si>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</si>
  <si>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</si>
  <si>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</si>
  <si>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</si>
  <si>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</si>
  <si>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</si>
  <si>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</si>
  <si>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</si>
  <si>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</si>
  <si>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</si>
  <si>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</si>
  <si>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</si>
  <si>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</si>
  <si>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</si>
  <si>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</si>
  <si>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</si>
  <si>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</si>
  <si>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</si>
  <si>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"07:42:23 Lamp: Off"
</t>
  </si>
  <si>
    <t xml:space="preserve">"07:42:23 CO2 Mixer -&gt; OFF"
</t>
  </si>
  <si>
    <t xml:space="preserve">"07:42:23 Coolers: Off"
</t>
  </si>
  <si>
    <t xml:space="preserve">"07:42:23 Flow: Fixed -&gt; 500 umol/s"
</t>
  </si>
  <si>
    <t xml:space="preserve">"07:42:56 Lamp: ParIn -&gt;  1500 uml"
</t>
  </si>
  <si>
    <t xml:space="preserve">"07:43:20 Lamp: Off"
</t>
  </si>
  <si>
    <t xml:space="preserve">"07:44:14 Lamp: ParIn -&gt;  1500 uml"
</t>
  </si>
  <si>
    <t xml:space="preserve">"07:45:19 Flow: Fixed -&gt; 0 umol/s"
</t>
  </si>
  <si>
    <t xml:space="preserve">"07:46:06 Flow: Fixed -&gt; 500 umol/s"
</t>
  </si>
  <si>
    <t xml:space="preserve">"07:57:17 Lamp: ParIn -&gt;  1500 uml"
</t>
  </si>
  <si>
    <t xml:space="preserve">"07:57:18 CO2 Mixer -&gt; OFF"
</t>
  </si>
  <si>
    <t xml:space="preserve">"07:57:18 Coolers: Off"
</t>
  </si>
  <si>
    <t xml:space="preserve">"07:57:18 Flow: Fixed -&gt; 500 umol/s"
</t>
  </si>
  <si>
    <t xml:space="preserve">"07:59:33 CO2 Mixer: CO2R -&gt; 400 uml"
</t>
  </si>
  <si>
    <t xml:space="preserve">"08:02:43 Flow: Fixed -&gt; 500 umol/s"
</t>
  </si>
  <si>
    <t xml:space="preserve">"08:04:30 d9 a"
</t>
  </si>
  <si>
    <t>08:05:37</t>
  </si>
  <si>
    <t>08:05:43</t>
  </si>
  <si>
    <t>08:05:48</t>
  </si>
  <si>
    <t xml:space="preserve">"08:06:47 d9 b"
</t>
  </si>
  <si>
    <t>08:07:35</t>
  </si>
  <si>
    <t>08:07:38</t>
  </si>
  <si>
    <t>08:07:43</t>
  </si>
  <si>
    <t xml:space="preserve">"08:07:55 d9 c"
</t>
  </si>
  <si>
    <t>08:08:26</t>
  </si>
  <si>
    <t>08:08:29</t>
  </si>
  <si>
    <t>08:08:34</t>
  </si>
  <si>
    <t xml:space="preserve">"08:09:25 Flow: Fixed -&gt; 500 umol/s"
</t>
  </si>
  <si>
    <t xml:space="preserve">"08:10:48 d10 a"
</t>
  </si>
  <si>
    <t>08:11:46</t>
  </si>
  <si>
    <t>08:11:49</t>
  </si>
  <si>
    <t>08:11:52</t>
  </si>
  <si>
    <t xml:space="preserve">"08:12:05 d10 b"
</t>
  </si>
  <si>
    <t>08:13:58</t>
  </si>
  <si>
    <t>08:14:07</t>
  </si>
  <si>
    <t>08:14:14</t>
  </si>
  <si>
    <t xml:space="preserve">"08:14:28 d10 c"
</t>
  </si>
  <si>
    <t>08:15:17</t>
  </si>
  <si>
    <t>08:15:25</t>
  </si>
  <si>
    <t>08:15:32</t>
  </si>
  <si>
    <t>08:15:38</t>
  </si>
  <si>
    <t xml:space="preserve">"08:19:33 Flow: Fixed -&gt; 500 umol/s"
</t>
  </si>
  <si>
    <t xml:space="preserve">"08:19:41 e1 a"
</t>
  </si>
  <si>
    <t>08:21:00</t>
  </si>
  <si>
    <t>08:21:12</t>
  </si>
  <si>
    <t>08:21:13</t>
  </si>
  <si>
    <t>08:21:16</t>
  </si>
  <si>
    <t>08:21:21</t>
  </si>
  <si>
    <t>08:21:25</t>
  </si>
  <si>
    <t xml:space="preserve">"08:21:44 e1 b"
</t>
  </si>
  <si>
    <t>08:22:37</t>
  </si>
  <si>
    <t>08:22:40</t>
  </si>
  <si>
    <t>08:22:43</t>
  </si>
  <si>
    <t xml:space="preserve">"08:22:57 e1 c"
</t>
  </si>
  <si>
    <t>08:24:09</t>
  </si>
  <si>
    <t>08:24:16</t>
  </si>
  <si>
    <t>08:24:22</t>
  </si>
  <si>
    <t xml:space="preserve">"08:25:50 Flow: Fixed -&gt; 500 umol/s"
</t>
  </si>
  <si>
    <t xml:space="preserve">"08:26:01 e7 a"
</t>
  </si>
  <si>
    <t>08:26:54</t>
  </si>
  <si>
    <t>08:27:00</t>
  </si>
  <si>
    <t>08:27:05</t>
  </si>
  <si>
    <t xml:space="preserve">"08:27:21 e7 b"
</t>
  </si>
  <si>
    <t>08:27:54</t>
  </si>
  <si>
    <t>08:27:59</t>
  </si>
  <si>
    <t>08:28:03</t>
  </si>
  <si>
    <t xml:space="preserve">"08:28:17 e7 c"
</t>
  </si>
  <si>
    <t>08:29:46</t>
  </si>
  <si>
    <t>08:29:52</t>
  </si>
  <si>
    <t>08:29:57</t>
  </si>
  <si>
    <t xml:space="preserve">"08:33:54 Flow: Fixed -&gt; 500 umol/s"
</t>
  </si>
  <si>
    <t xml:space="preserve">"08:34:09 f10 a"
</t>
  </si>
  <si>
    <t>08:35:06</t>
  </si>
  <si>
    <t>08:35:12</t>
  </si>
  <si>
    <t>08:35:17</t>
  </si>
  <si>
    <t xml:space="preserve">"08:35:32 f10 b"
</t>
  </si>
  <si>
    <t>08:36:29</t>
  </si>
  <si>
    <t>08:36:37</t>
  </si>
  <si>
    <t>08:36:40</t>
  </si>
  <si>
    <t>08:36:47</t>
  </si>
  <si>
    <t xml:space="preserve">"08:37:01 f10 c"
</t>
  </si>
  <si>
    <t>08:37:43</t>
  </si>
  <si>
    <t>08:37:47</t>
  </si>
  <si>
    <t>08:37:52</t>
  </si>
  <si>
    <t xml:space="preserve">"08:38:59 Flow: Fixed -&gt; 500 umol/s"
</t>
  </si>
  <si>
    <t>08:38:59</t>
  </si>
  <si>
    <t xml:space="preserve">"08:39:05 f7 a"
</t>
  </si>
  <si>
    <t>08:39:38</t>
  </si>
  <si>
    <t>08:39:44</t>
  </si>
  <si>
    <t>08:39:49</t>
  </si>
  <si>
    <t xml:space="preserve">"08:40:05 f7 b"
</t>
  </si>
  <si>
    <t>08:40:52</t>
  </si>
  <si>
    <t>08:40:56</t>
  </si>
  <si>
    <t>08:41:00</t>
  </si>
  <si>
    <t xml:space="preserve">"08:41:10 f7 c"
</t>
  </si>
  <si>
    <t>08:41:40</t>
  </si>
  <si>
    <t>08:41:44</t>
  </si>
  <si>
    <t>08:41:52</t>
  </si>
  <si>
    <t>08:41:55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</si>
</sst>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9"/>
  <sheetViews>
    <sheetView tabSelected="1" workbookViewId="0"/>
  </sheetViews>
  <sheetFormatPr baseColWidth="10" defaultRowHeight="16" x14ac:dyDescent="0.2"/>
  <sheetData>
    <row r="1" spans="1:60" x14ac:dyDescent="0.2">
      <c r="A1" s="1" t="s">
        <v>0</v>
      </c>
    </row>
    <row r="2" spans="1:60" x14ac:dyDescent="0.2">
      <c r="A2" s="1" t="s">
        <v>1</v>
      </c>
    </row>
    <row r="3" spans="1:60" x14ac:dyDescent="0.2">
      <c r="A3" s="1" t="s">
        <v>2</v>
      </c>
      <c r="B3" s="1" t="s">
        <v>3</v>
      </c>
    </row>
    <row r="4" spans="1:60" x14ac:dyDescent="0.2">
      <c r="A4" s="1" t="s">
        <v>4</v>
      </c>
      <c r="B4" s="1" t="s">
        <v>5</v>
      </c>
      <c r="C4" s="1">
        <v>1</v>
      </c>
      <c r="D4" s="1">
        <v>0.15999999642372131</v>
      </c>
    </row>
    <row r="5" spans="1:60" x14ac:dyDescent="0.2">
      <c r="A5" s="1" t="s">
        <v>6</v>
      </c>
      <c r="B5" s="1">
        <v>4</v>
      </c>
    </row>
    <row r="6" spans="1:60" x14ac:dyDescent="0.2">
      <c r="A6" s="1" t="s">
        <v>7</v>
      </c>
      <c r="B6" s="1" t="s">
        <v>8</v>
      </c>
    </row>
    <row r="7" spans="1:60" x14ac:dyDescent="0.2">
      <c r="A7" s="1" t="s">
        <v>9</v>
      </c>
      <c r="B7" s="1" t="s">
        <v>10</v>
      </c>
    </row>
    <row r="9" spans="1:60" x14ac:dyDescent="0.2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">
      <c r="A11" s="1" t="s">
        <v>9</v>
      </c>
      <c r="B11" s="1" t="s">
        <v>73</v>
      </c>
    </row>
    <row r="12" spans="1:60" x14ac:dyDescent="0.2">
      <c r="A12" s="1" t="s">
        <v>9</v>
      </c>
      <c r="B12" s="1" t="s">
        <v>74</v>
      </c>
    </row>
    <row r="13" spans="1:60" x14ac:dyDescent="0.2">
      <c r="A13" s="1" t="s">
        <v>9</v>
      </c>
      <c r="B13" s="1" t="s">
        <v>75</v>
      </c>
    </row>
    <row r="14" spans="1:60" x14ac:dyDescent="0.2">
      <c r="A14" s="1" t="s">
        <v>9</v>
      </c>
      <c r="B14" s="1" t="s">
        <v>76</v>
      </c>
    </row>
    <row r="15" spans="1:60" x14ac:dyDescent="0.2">
      <c r="A15" s="1" t="s">
        <v>9</v>
      </c>
      <c r="B15" s="1" t="s">
        <v>77</v>
      </c>
    </row>
    <row r="16" spans="1:60" x14ac:dyDescent="0.2">
      <c r="A16" s="1" t="s">
        <v>9</v>
      </c>
      <c r="B16" s="1" t="s">
        <v>78</v>
      </c>
    </row>
    <row r="17" spans="1:60" x14ac:dyDescent="0.2">
      <c r="A17" s="1" t="s">
        <v>9</v>
      </c>
      <c r="B17" s="1" t="s">
        <v>79</v>
      </c>
    </row>
    <row r="18" spans="1:60" x14ac:dyDescent="0.2">
      <c r="A18" s="1" t="s">
        <v>9</v>
      </c>
      <c r="B18" s="1" t="s">
        <v>80</v>
      </c>
    </row>
    <row r="19" spans="1:60" x14ac:dyDescent="0.2">
      <c r="A19" s="1" t="s">
        <v>9</v>
      </c>
      <c r="B19" s="1" t="s">
        <v>81</v>
      </c>
    </row>
    <row r="20" spans="1:60" x14ac:dyDescent="0.2">
      <c r="A20" s="1" t="s">
        <v>9</v>
      </c>
      <c r="B20" s="1" t="s">
        <v>82</v>
      </c>
    </row>
    <row r="21" spans="1:60" x14ac:dyDescent="0.2">
      <c r="A21" s="1" t="s">
        <v>9</v>
      </c>
      <c r="B21" s="1" t="s">
        <v>83</v>
      </c>
    </row>
    <row r="22" spans="1:60" x14ac:dyDescent="0.2">
      <c r="A22" s="1" t="s">
        <v>9</v>
      </c>
      <c r="B22" s="1" t="s">
        <v>84</v>
      </c>
    </row>
    <row r="23" spans="1:60" x14ac:dyDescent="0.2">
      <c r="A23" s="1" t="s">
        <v>9</v>
      </c>
      <c r="B23" s="1" t="s">
        <v>85</v>
      </c>
    </row>
    <row r="24" spans="1:60" x14ac:dyDescent="0.2">
      <c r="A24" s="1" t="s">
        <v>9</v>
      </c>
      <c r="B24" s="1" t="s">
        <v>86</v>
      </c>
    </row>
    <row r="25" spans="1:60" x14ac:dyDescent="0.2">
      <c r="A25" s="1" t="s">
        <v>9</v>
      </c>
      <c r="B25" s="1" t="s">
        <v>87</v>
      </c>
    </row>
    <row r="26" spans="1:60" x14ac:dyDescent="0.2">
      <c r="A26" s="1" t="s">
        <v>9</v>
      </c>
      <c r="B26" s="1" t="s">
        <v>88</v>
      </c>
    </row>
    <row r="27" spans="1:60" x14ac:dyDescent="0.2">
      <c r="A27" s="1">
        <v>1</v>
      </c>
      <c r="B27" s="1" t="s">
        <v>89</v>
      </c>
      <c r="C27" s="1">
        <v>1678.4999962337315</v>
      </c>
      <c r="D27" s="1">
        <v>0</v>
      </c>
      <c r="E27">
        <f>(R27-S27*(1000-T27)/(1000-U27))*AO27</f>
        <v>0.67627638439074766</v>
      </c>
      <c r="F27">
        <f>IF(AZ27&lt;&gt;0,1/(1/AZ27-1/N27),0)</f>
        <v>9.6935655898933819E-3</v>
      </c>
      <c r="G27">
        <f>((BC27-AP27/2)*S27-E27)/(BC27+AP27/2)</f>
        <v>273.37770065549552</v>
      </c>
      <c r="H27">
        <f>AP27*1000</f>
        <v>0.24575394231466274</v>
      </c>
      <c r="I27">
        <f>(AU27-BA27)</f>
        <v>2.5036666526669928</v>
      </c>
      <c r="J27">
        <f>(P27+AT27*D27)</f>
        <v>29.677534103393555</v>
      </c>
      <c r="K27" s="1">
        <v>6</v>
      </c>
      <c r="L27">
        <f>(K27*AI27+AJ27)</f>
        <v>1.4200000166893005</v>
      </c>
      <c r="M27" s="1">
        <v>1</v>
      </c>
      <c r="N27">
        <f>L27*(M27+1)*(M27+1)/(M27*M27+1)</f>
        <v>2.8400000333786011</v>
      </c>
      <c r="O27" s="1">
        <v>28.105701446533203</v>
      </c>
      <c r="P27" s="1">
        <v>29.677534103393555</v>
      </c>
      <c r="Q27" s="1">
        <v>28.042312622070312</v>
      </c>
      <c r="R27" s="1">
        <v>399.93576049804688</v>
      </c>
      <c r="S27" s="1">
        <v>399.0057373046875</v>
      </c>
      <c r="T27" s="1">
        <v>16.271265029907227</v>
      </c>
      <c r="U27" s="1">
        <v>16.561542510986328</v>
      </c>
      <c r="V27" s="1">
        <v>43.189128875732422</v>
      </c>
      <c r="W27" s="1">
        <v>43.959621429443359</v>
      </c>
      <c r="X27" s="1">
        <v>499.5576171875</v>
      </c>
      <c r="Y27" s="1">
        <v>1500.7537841796875</v>
      </c>
      <c r="Z27" s="1">
        <v>0.10510148108005524</v>
      </c>
      <c r="AA27" s="1">
        <v>101.34951782226562</v>
      </c>
      <c r="AB27" s="1">
        <v>2.4706268310546875</v>
      </c>
      <c r="AC27" s="1">
        <v>6.8841457366943359E-2</v>
      </c>
      <c r="AD27" s="1">
        <v>0.3141171932220459</v>
      </c>
      <c r="AE27" s="1">
        <v>7.5798924081027508E-3</v>
      </c>
      <c r="AF27" s="1">
        <v>0.29007959365844727</v>
      </c>
      <c r="AG27" s="1">
        <v>7.564216386526823E-3</v>
      </c>
      <c r="AH27" s="1">
        <v>0.66666668653488159</v>
      </c>
      <c r="AI27" s="1">
        <v>-0.21956524252891541</v>
      </c>
      <c r="AJ27" s="1">
        <v>2.737391471862793</v>
      </c>
      <c r="AK27" s="1">
        <v>1</v>
      </c>
      <c r="AL27" s="1">
        <v>0</v>
      </c>
      <c r="AM27" s="1">
        <v>0.15999999642372131</v>
      </c>
      <c r="AN27" s="1">
        <v>111115</v>
      </c>
      <c r="AO27">
        <f>X27*0.000001/(K27*0.0001)</f>
        <v>0.83259602864583326</v>
      </c>
      <c r="AP27">
        <f>(U27-T27)/(1000-U27)*AO27</f>
        <v>2.4575394231466275E-4</v>
      </c>
      <c r="AQ27">
        <f>(P27+273.15)</f>
        <v>302.82753410339353</v>
      </c>
      <c r="AR27">
        <f>(O27+273.15)</f>
        <v>301.25570144653318</v>
      </c>
      <c r="AS27">
        <f>(Y27*AK27+Z27*AL27)*AM27</f>
        <v>240.12060010163623</v>
      </c>
      <c r="AT27">
        <f>((AS27+0.00000010773*(AR27^4-AQ27^4))-AP27*44100)/(L27*0.92*2*29.3+0.00000043092*AQ27^3)</f>
        <v>2.3792826155961353</v>
      </c>
      <c r="AU27">
        <f>0.61365*EXP(17.502*J27/(240.97+J27))</f>
        <v>4.1821710005484114</v>
      </c>
      <c r="AV27">
        <f>AU27*1000/AA27</f>
        <v>41.264833720103042</v>
      </c>
      <c r="AW27">
        <f>(AV27-U27)</f>
        <v>24.703291209116713</v>
      </c>
      <c r="AX27">
        <f>IF(D27,P27,(O27+P27)/2)</f>
        <v>28.891617774963379</v>
      </c>
      <c r="AY27">
        <f>0.61365*EXP(17.502*AX27/(240.97+AX27))</f>
        <v>3.9966187207615489</v>
      </c>
      <c r="AZ27">
        <f>IF(AW27&lt;&gt;0,(1000-(AV27+U27)/2)/AW27*AP27,0)</f>
        <v>9.6605917944370644E-3</v>
      </c>
      <c r="BA27">
        <f>U27*AA27/1000</f>
        <v>1.6785043478814186</v>
      </c>
      <c r="BB27">
        <f>(AY27-BA27)</f>
        <v>2.3181143728801303</v>
      </c>
      <c r="BC27">
        <f>1/(1.6/F27+1.37/N27)</f>
        <v>6.0408237280888044E-3</v>
      </c>
      <c r="BD27">
        <f>G27*AA27*0.001</f>
        <v>27.706698144794139</v>
      </c>
      <c r="BE27">
        <f>G27/S27</f>
        <v>0.68514729262336316</v>
      </c>
      <c r="BF27">
        <f>(1-AP27*AA27/AU27/F27)*100</f>
        <v>38.562032377478403</v>
      </c>
      <c r="BG27">
        <f>(S27-E27/(N27/1.35))</f>
        <v>398.68426790039268</v>
      </c>
      <c r="BH27">
        <f>E27*BF27/100/BG27</f>
        <v>6.5411640063799863E-4</v>
      </c>
    </row>
    <row r="28" spans="1:60" x14ac:dyDescent="0.2">
      <c r="A28" s="1">
        <v>2</v>
      </c>
      <c r="B28" s="1" t="s">
        <v>90</v>
      </c>
      <c r="C28" s="1">
        <v>1684.4999960996211</v>
      </c>
      <c r="D28" s="1">
        <v>0</v>
      </c>
      <c r="E28">
        <f>(R28-S28*(1000-T28)/(1000-U28))*AO28</f>
        <v>0.98065524866261433</v>
      </c>
      <c r="F28">
        <f>IF(AZ28&lt;&gt;0,1/(1/AZ28-1/N28),0)</f>
        <v>9.5355727040502321E-3</v>
      </c>
      <c r="G28">
        <f>((BC28-AP28/2)*S28-E28)/(BC28+AP28/2)</f>
        <v>220.88673647952641</v>
      </c>
      <c r="H28">
        <f>AP28*1000</f>
        <v>0.24143470731565425</v>
      </c>
      <c r="I28">
        <f>(AU28-BA28)</f>
        <v>2.5003347622695262</v>
      </c>
      <c r="J28">
        <f>(P28+AT28*D28)</f>
        <v>29.660320281982422</v>
      </c>
      <c r="K28" s="1">
        <v>6</v>
      </c>
      <c r="L28">
        <f>(K28*AI28+AJ28)</f>
        <v>1.4200000166893005</v>
      </c>
      <c r="M28" s="1">
        <v>1</v>
      </c>
      <c r="N28">
        <f>L28*(M28+1)*(M28+1)/(M28*M28+1)</f>
        <v>2.8400000333786011</v>
      </c>
      <c r="O28" s="1">
        <v>28.112676620483398</v>
      </c>
      <c r="P28" s="1">
        <v>29.660320281982422</v>
      </c>
      <c r="Q28" s="1">
        <v>28.050920486450195</v>
      </c>
      <c r="R28" s="1">
        <v>399.78173828125</v>
      </c>
      <c r="S28" s="1">
        <v>398.48846435546875</v>
      </c>
      <c r="T28" s="1">
        <v>16.268426895141602</v>
      </c>
      <c r="U28" s="1">
        <v>16.553581237792969</v>
      </c>
      <c r="V28" s="1">
        <v>43.163944244384766</v>
      </c>
      <c r="W28" s="1">
        <v>43.920524597167969</v>
      </c>
      <c r="X28" s="1">
        <v>499.59912109375</v>
      </c>
      <c r="Y28" s="1">
        <v>1500.635498046875</v>
      </c>
      <c r="Z28" s="1">
        <v>0.2208392471075058</v>
      </c>
      <c r="AA28" s="1">
        <v>101.34925079345703</v>
      </c>
      <c r="AB28" s="1">
        <v>2.4706268310546875</v>
      </c>
      <c r="AC28" s="1">
        <v>6.8841457366943359E-2</v>
      </c>
      <c r="AD28" s="1">
        <v>0.3141171932220459</v>
      </c>
      <c r="AE28" s="1">
        <v>7.5798924081027508E-3</v>
      </c>
      <c r="AF28" s="1">
        <v>0.29007959365844727</v>
      </c>
      <c r="AG28" s="1">
        <v>7.564216386526823E-3</v>
      </c>
      <c r="AH28" s="1">
        <v>0.66666668653488159</v>
      </c>
      <c r="AI28" s="1">
        <v>-0.21956524252891541</v>
      </c>
      <c r="AJ28" s="1">
        <v>2.737391471862793</v>
      </c>
      <c r="AK28" s="1">
        <v>1</v>
      </c>
      <c r="AL28" s="1">
        <v>0</v>
      </c>
      <c r="AM28" s="1">
        <v>0.15999999642372131</v>
      </c>
      <c r="AN28" s="1">
        <v>111115</v>
      </c>
      <c r="AO28">
        <f>X28*0.000001/(K28*0.0001)</f>
        <v>0.83266520182291659</v>
      </c>
      <c r="AP28">
        <f>(U28-T28)/(1000-U28)*AO28</f>
        <v>2.4143470731565424E-4</v>
      </c>
      <c r="AQ28">
        <f>(P28+273.15)</f>
        <v>302.8103202819824</v>
      </c>
      <c r="AR28">
        <f>(O28+273.15)</f>
        <v>301.26267662048338</v>
      </c>
      <c r="AS28">
        <f>(Y28*AK28+Z28*AL28)*AM28</f>
        <v>240.10167432080925</v>
      </c>
      <c r="AT28">
        <f>((AS28+0.00000010773*(AR28^4-AQ28^4))-AP28*44100)/(L28*0.92*2*29.3+0.00000043092*AQ28^3)</f>
        <v>2.3845307888822043</v>
      </c>
      <c r="AU28">
        <f>0.61365*EXP(17.502*J28/(240.97+J28))</f>
        <v>4.1780278186684709</v>
      </c>
      <c r="AV28">
        <f>AU28*1000/AA28</f>
        <v>41.224062200351248</v>
      </c>
      <c r="AW28">
        <f>(AV28-U28)</f>
        <v>24.67048096255828</v>
      </c>
      <c r="AX28">
        <f>IF(D28,P28,(O28+P28)/2)</f>
        <v>28.88649845123291</v>
      </c>
      <c r="AY28">
        <f>0.61365*EXP(17.502*AX28/(240.97+AX28))</f>
        <v>3.9954339956560343</v>
      </c>
      <c r="AZ28">
        <f>IF(AW28&lt;&gt;0,(1000-(AV28+U28)/2)/AW28*AP28,0)</f>
        <v>9.5036632425224889E-3</v>
      </c>
      <c r="BA28">
        <f>U28*AA28/1000</f>
        <v>1.6776930563989445</v>
      </c>
      <c r="BB28">
        <f>(AY28-BA28)</f>
        <v>2.3177409392570896</v>
      </c>
      <c r="BC28">
        <f>1/(1.6/F28+1.37/N28)</f>
        <v>5.9426481738169305E-3</v>
      </c>
      <c r="BD28">
        <f>G28*AA28*0.001</f>
        <v>22.386705252411776</v>
      </c>
      <c r="BE28">
        <f>G28/S28</f>
        <v>0.55431149515657241</v>
      </c>
      <c r="BF28">
        <f>(1-AP28*AA28/AU28/F28)*100</f>
        <v>38.581085652254984</v>
      </c>
      <c r="BG28">
        <f>(S28-E28/(N28/1.35))</f>
        <v>398.02230781668885</v>
      </c>
      <c r="BH28">
        <f>E28*BF28/100/BG28</f>
        <v>9.5056843299875322E-4</v>
      </c>
    </row>
    <row r="29" spans="1:60" x14ac:dyDescent="0.2">
      <c r="A29" s="1">
        <v>3</v>
      </c>
      <c r="B29" s="1" t="s">
        <v>91</v>
      </c>
      <c r="C29" s="1">
        <v>1689.4999959878623</v>
      </c>
      <c r="D29" s="1">
        <v>0</v>
      </c>
      <c r="E29">
        <f>(R29-S29*(1000-T29)/(1000-U29))*AO29</f>
        <v>0.93441998979361773</v>
      </c>
      <c r="F29">
        <f>IF(AZ29&lt;&gt;0,1/(1/AZ29-1/N29),0)</f>
        <v>9.4079900034731625E-3</v>
      </c>
      <c r="G29">
        <f>((BC29-AP29/2)*S29-E29)/(BC29+AP29/2)</f>
        <v>226.24881089335651</v>
      </c>
      <c r="H29">
        <f>AP29*1000</f>
        <v>0.23871674081242983</v>
      </c>
      <c r="I29">
        <f>(AU29-BA29)</f>
        <v>2.5055841832607415</v>
      </c>
      <c r="J29">
        <f>(P29+AT29*D29)</f>
        <v>29.677244186401367</v>
      </c>
      <c r="K29" s="1">
        <v>6</v>
      </c>
      <c r="L29">
        <f>(K29*AI29+AJ29)</f>
        <v>1.4200000166893005</v>
      </c>
      <c r="M29" s="1">
        <v>1</v>
      </c>
      <c r="N29">
        <f>L29*(M29+1)*(M29+1)/(M29*M29+1)</f>
        <v>2.8400000333786011</v>
      </c>
      <c r="O29" s="1">
        <v>28.114423751831055</v>
      </c>
      <c r="P29" s="1">
        <v>29.677244186401367</v>
      </c>
      <c r="Q29" s="1">
        <v>28.055568695068359</v>
      </c>
      <c r="R29" s="1">
        <v>399.5654296875</v>
      </c>
      <c r="S29" s="1">
        <v>398.32901000976562</v>
      </c>
      <c r="T29" s="1">
        <v>16.259893417358398</v>
      </c>
      <c r="U29" s="1">
        <v>16.541845321655273</v>
      </c>
      <c r="V29" s="1">
        <v>43.137260437011719</v>
      </c>
      <c r="W29" s="1">
        <v>43.885272979736328</v>
      </c>
      <c r="X29" s="1">
        <v>499.5914306640625</v>
      </c>
      <c r="Y29" s="1">
        <v>1500.6661376953125</v>
      </c>
      <c r="Z29" s="1">
        <v>0.21965283155441284</v>
      </c>
      <c r="AA29" s="1">
        <v>101.35005950927734</v>
      </c>
      <c r="AB29" s="1">
        <v>2.4706268310546875</v>
      </c>
      <c r="AC29" s="1">
        <v>6.8841457366943359E-2</v>
      </c>
      <c r="AD29" s="1">
        <v>0.3141171932220459</v>
      </c>
      <c r="AE29" s="1">
        <v>7.5798924081027508E-3</v>
      </c>
      <c r="AF29" s="1">
        <v>0.29007959365844727</v>
      </c>
      <c r="AG29" s="1">
        <v>7.564216386526823E-3</v>
      </c>
      <c r="AH29" s="1">
        <v>0.66666668653488159</v>
      </c>
      <c r="AI29" s="1">
        <v>-0.21956524252891541</v>
      </c>
      <c r="AJ29" s="1">
        <v>2.737391471862793</v>
      </c>
      <c r="AK29" s="1">
        <v>1</v>
      </c>
      <c r="AL29" s="1">
        <v>0</v>
      </c>
      <c r="AM29" s="1">
        <v>0.15999999642372131</v>
      </c>
      <c r="AN29" s="1">
        <v>111115</v>
      </c>
      <c r="AO29">
        <f>X29*0.000001/(K29*0.0001)</f>
        <v>0.83265238444010392</v>
      </c>
      <c r="AP29">
        <f>(U29-T29)/(1000-U29)*AO29</f>
        <v>2.3871674081242983E-4</v>
      </c>
      <c r="AQ29">
        <f>(P29+273.15)</f>
        <v>302.82724418640134</v>
      </c>
      <c r="AR29">
        <f>(O29+273.15)</f>
        <v>301.26442375183103</v>
      </c>
      <c r="AS29">
        <f>(Y29*AK29+Z29*AL29)*AM29</f>
        <v>240.10657666444968</v>
      </c>
      <c r="AT29">
        <f>((AS29+0.00000010773*(AR29^4-AQ29^4))-AP29*44100)/(L29*0.92*2*29.3+0.00000043092*AQ29^3)</f>
        <v>2.3838310372028579</v>
      </c>
      <c r="AU29">
        <f>0.61365*EXP(17.502*J29/(240.97+J29))</f>
        <v>4.1821011910037642</v>
      </c>
      <c r="AV29">
        <f>AU29*1000/AA29</f>
        <v>41.263924375110449</v>
      </c>
      <c r="AW29">
        <f>(AV29-U29)</f>
        <v>24.722079053455175</v>
      </c>
      <c r="AX29">
        <f>IF(D29,P29,(O29+P29)/2)</f>
        <v>28.895833969116211</v>
      </c>
      <c r="AY29">
        <f>0.61365*EXP(17.502*AX29/(240.97+AX29))</f>
        <v>3.9975946716719966</v>
      </c>
      <c r="AZ29">
        <f>IF(AW29&lt;&gt;0,(1000-(AV29+U29)/2)/AW29*AP29,0)</f>
        <v>9.3769273142481919E-3</v>
      </c>
      <c r="BA29">
        <f>U29*AA29/1000</f>
        <v>1.6765170077430229</v>
      </c>
      <c r="BB29">
        <f>(AY29-BA29)</f>
        <v>2.3210776639289739</v>
      </c>
      <c r="BC29">
        <f>1/(1.6/F29+1.37/N29)</f>
        <v>5.8633624662761483E-3</v>
      </c>
      <c r="BD29">
        <f>G29*AA29*0.001</f>
        <v>22.930330447944918</v>
      </c>
      <c r="BE29">
        <f>G29/S29</f>
        <v>0.56799481134404362</v>
      </c>
      <c r="BF29">
        <f>(1-AP29*AA29/AU29/F29)*100</f>
        <v>38.508441506755545</v>
      </c>
      <c r="BG29">
        <f>(S29-E29/(N29/1.35))</f>
        <v>397.88483149871092</v>
      </c>
      <c r="BH29">
        <f>E29*BF29/100/BG29</f>
        <v>9.0435861513426966E-4</v>
      </c>
    </row>
    <row r="30" spans="1:60" x14ac:dyDescent="0.2">
      <c r="A30" s="1" t="s">
        <v>9</v>
      </c>
      <c r="B30" s="1" t="s">
        <v>92</v>
      </c>
    </row>
    <row r="31" spans="1:60" x14ac:dyDescent="0.2">
      <c r="A31" s="1">
        <v>4</v>
      </c>
      <c r="B31" s="1" t="s">
        <v>93</v>
      </c>
      <c r="C31" s="1">
        <v>1796.499993596226</v>
      </c>
      <c r="D31" s="1">
        <v>0</v>
      </c>
      <c r="E31">
        <f>(R31-S31*(1000-T31)/(1000-U31))*AO31</f>
        <v>1.2313156979832383</v>
      </c>
      <c r="F31">
        <f>IF(AZ31&lt;&gt;0,1/(1/AZ31-1/N31),0)</f>
        <v>2.4458946598223622E-2</v>
      </c>
      <c r="G31">
        <f>((BC31-AP31/2)*S31-E31)/(BC31+AP31/2)</f>
        <v>302.73363021285581</v>
      </c>
      <c r="H31">
        <f>AP31*1000</f>
        <v>0.60421427147589191</v>
      </c>
      <c r="I31">
        <f>(AU31-BA31)</f>
        <v>2.4516033983902306</v>
      </c>
      <c r="J31">
        <f>(P31+AT31*D31)</f>
        <v>29.655357360839844</v>
      </c>
      <c r="K31" s="1">
        <v>6</v>
      </c>
      <c r="L31">
        <f>(K31*AI31+AJ31)</f>
        <v>1.4200000166893005</v>
      </c>
      <c r="M31" s="1">
        <v>1</v>
      </c>
      <c r="N31">
        <f>L31*(M31+1)*(M31+1)/(M31*M31+1)</f>
        <v>2.8400000333786011</v>
      </c>
      <c r="O31" s="1">
        <v>28.037208557128906</v>
      </c>
      <c r="P31" s="1">
        <v>29.655357360839844</v>
      </c>
      <c r="Q31" s="1">
        <v>28.011791229248047</v>
      </c>
      <c r="R31" s="1">
        <v>399.58929443359375</v>
      </c>
      <c r="S31" s="1">
        <v>397.8218994140625</v>
      </c>
      <c r="T31" s="1">
        <v>16.309911727905273</v>
      </c>
      <c r="U31" s="1">
        <v>17.02318000793457</v>
      </c>
      <c r="V31" s="1">
        <v>43.463302612304688</v>
      </c>
      <c r="W31" s="1">
        <v>45.364048004150391</v>
      </c>
      <c r="X31" s="1">
        <v>499.6116943359375</v>
      </c>
      <c r="Y31" s="1">
        <v>1499.91845703125</v>
      </c>
      <c r="Z31" s="1">
        <v>7.43984654545784E-2</v>
      </c>
      <c r="AA31" s="1">
        <v>101.34596252441406</v>
      </c>
      <c r="AB31" s="1">
        <v>2.4706268310546875</v>
      </c>
      <c r="AC31" s="1">
        <v>6.8841457366943359E-2</v>
      </c>
      <c r="AD31" s="1">
        <v>0.3141171932220459</v>
      </c>
      <c r="AE31" s="1">
        <v>7.5798924081027508E-3</v>
      </c>
      <c r="AF31" s="1">
        <v>0.29007959365844727</v>
      </c>
      <c r="AG31" s="1">
        <v>7.564216386526823E-3</v>
      </c>
      <c r="AH31" s="1">
        <v>0.3333333432674408</v>
      </c>
      <c r="AI31" s="1">
        <v>-0.21956524252891541</v>
      </c>
      <c r="AJ31" s="1">
        <v>2.737391471862793</v>
      </c>
      <c r="AK31" s="1">
        <v>1</v>
      </c>
      <c r="AL31" s="1">
        <v>0</v>
      </c>
      <c r="AM31" s="1">
        <v>0.15999999642372131</v>
      </c>
      <c r="AN31" s="1">
        <v>111115</v>
      </c>
      <c r="AO31">
        <f>X31*0.000001/(K31*0.0001)</f>
        <v>0.83268615722656236</v>
      </c>
      <c r="AP31">
        <f>(U31-T31)/(1000-U31)*AO31</f>
        <v>6.0421427147589195E-4</v>
      </c>
      <c r="AQ31">
        <f>(P31+273.15)</f>
        <v>302.80535736083982</v>
      </c>
      <c r="AR31">
        <f>(O31+273.15)</f>
        <v>301.18720855712888</v>
      </c>
      <c r="AS31">
        <f>(Y31*AK31+Z31*AL31)*AM31</f>
        <v>239.98694776087359</v>
      </c>
      <c r="AT31">
        <f>((AS31+0.00000010773*(AR31^4-AQ31^4))-AP31*44100)/(L31*0.92*2*29.3+0.00000043092*AQ31^3)</f>
        <v>2.1931445734166934</v>
      </c>
      <c r="AU31">
        <f>0.61365*EXP(17.502*J31/(240.97+J31))</f>
        <v>4.1768339615207219</v>
      </c>
      <c r="AV31">
        <f>AU31*1000/AA31</f>
        <v>41.213619738571531</v>
      </c>
      <c r="AW31">
        <f>(AV31-U31)</f>
        <v>24.19043973063696</v>
      </c>
      <c r="AX31">
        <f>IF(D31,P31,(O31+P31)/2)</f>
        <v>28.846282958984375</v>
      </c>
      <c r="AY31">
        <f>0.61365*EXP(17.502*AX31/(240.97+AX31))</f>
        <v>3.9861378857982941</v>
      </c>
      <c r="AZ31">
        <f>IF(AW31&lt;&gt;0,(1000-(AV31+U31)/2)/AW31*AP31,0)</f>
        <v>2.4250097362512241E-2</v>
      </c>
      <c r="BA31">
        <f>U31*AA31/1000</f>
        <v>1.7252305631304916</v>
      </c>
      <c r="BB31">
        <f>(AY31-BA31)</f>
        <v>2.2609073226678023</v>
      </c>
      <c r="BC31">
        <f>1/(1.6/F31+1.37/N31)</f>
        <v>1.5174937293378505E-2</v>
      </c>
      <c r="BD31">
        <f>G31*AA31*0.001</f>
        <v>30.680831142431913</v>
      </c>
      <c r="BE31">
        <f>G31/S31</f>
        <v>0.76097779096309492</v>
      </c>
      <c r="BF31">
        <f>(1-AP31*AA31/AU31/F31)*100</f>
        <v>40.060589070125907</v>
      </c>
      <c r="BG31">
        <f>(S31-E31/(N31/1.35))</f>
        <v>397.23659090253415</v>
      </c>
      <c r="BH31">
        <f>E31*BF31/100/BG31</f>
        <v>1.241759528759139E-3</v>
      </c>
    </row>
    <row r="32" spans="1:60" x14ac:dyDescent="0.2">
      <c r="A32" s="1">
        <v>5</v>
      </c>
      <c r="B32" s="1" t="s">
        <v>94</v>
      </c>
      <c r="C32" s="1">
        <v>1799.4999935291708</v>
      </c>
      <c r="D32" s="1">
        <v>0</v>
      </c>
      <c r="E32">
        <f>(R32-S32*(1000-T32)/(1000-U32))*AO32</f>
        <v>1.3887129908107239</v>
      </c>
      <c r="F32">
        <f>IF(AZ32&lt;&gt;0,1/(1/AZ32-1/N32),0)</f>
        <v>2.2529396033571295E-2</v>
      </c>
      <c r="G32">
        <f>((BC32-AP32/2)*S32-E32)/(BC32+AP32/2)</f>
        <v>284.64280170340135</v>
      </c>
      <c r="H32">
        <f>AP32*1000</f>
        <v>0.55933950046083236</v>
      </c>
      <c r="I32">
        <f>(AU32-BA32)</f>
        <v>2.4622098981514577</v>
      </c>
      <c r="J32">
        <f>(P32+AT32*D32)</f>
        <v>29.677253723144531</v>
      </c>
      <c r="K32" s="1">
        <v>6</v>
      </c>
      <c r="L32">
        <f>(K32*AI32+AJ32)</f>
        <v>1.4200000166893005</v>
      </c>
      <c r="M32" s="1">
        <v>1</v>
      </c>
      <c r="N32">
        <f>L32*(M32+1)*(M32+1)/(M32*M32+1)</f>
        <v>2.8400000333786011</v>
      </c>
      <c r="O32" s="1">
        <v>28.042331695556641</v>
      </c>
      <c r="P32" s="1">
        <v>29.677253723144531</v>
      </c>
      <c r="Q32" s="1">
        <v>28.013460159301758</v>
      </c>
      <c r="R32" s="1">
        <v>399.513671875</v>
      </c>
      <c r="S32" s="1">
        <v>397.57888793945312</v>
      </c>
      <c r="T32" s="1">
        <v>16.310403823852539</v>
      </c>
      <c r="U32" s="1">
        <v>16.970722198486328</v>
      </c>
      <c r="V32" s="1">
        <v>43.451118469238281</v>
      </c>
      <c r="W32" s="1">
        <v>45.210212707519531</v>
      </c>
      <c r="X32" s="1">
        <v>499.6199951171875</v>
      </c>
      <c r="Y32" s="1">
        <v>1499.8504638671875</v>
      </c>
      <c r="Z32" s="1">
        <v>8.0301620066165924E-2</v>
      </c>
      <c r="AA32" s="1">
        <v>101.34474945068359</v>
      </c>
      <c r="AB32" s="1">
        <v>2.4706268310546875</v>
      </c>
      <c r="AC32" s="1">
        <v>6.8841457366943359E-2</v>
      </c>
      <c r="AD32" s="1">
        <v>0.3141171932220459</v>
      </c>
      <c r="AE32" s="1">
        <v>7.5798924081027508E-3</v>
      </c>
      <c r="AF32" s="1">
        <v>0.29007959365844727</v>
      </c>
      <c r="AG32" s="1">
        <v>7.564216386526823E-3</v>
      </c>
      <c r="AH32" s="1">
        <v>0.3333333432674408</v>
      </c>
      <c r="AI32" s="1">
        <v>-0.21956524252891541</v>
      </c>
      <c r="AJ32" s="1">
        <v>2.737391471862793</v>
      </c>
      <c r="AK32" s="1">
        <v>1</v>
      </c>
      <c r="AL32" s="1">
        <v>0</v>
      </c>
      <c r="AM32" s="1">
        <v>0.15999999642372131</v>
      </c>
      <c r="AN32" s="1">
        <v>111115</v>
      </c>
      <c r="AO32">
        <f>X32*0.000001/(K32*0.0001)</f>
        <v>0.83269999186197907</v>
      </c>
      <c r="AP32">
        <f>(U32-T32)/(1000-U32)*AO32</f>
        <v>5.5933950046083234E-4</v>
      </c>
      <c r="AQ32">
        <f>(P32+273.15)</f>
        <v>302.82725372314451</v>
      </c>
      <c r="AR32">
        <f>(O32+273.15)</f>
        <v>301.19233169555662</v>
      </c>
      <c r="AS32">
        <f>(Y32*AK32+Z32*AL32)*AM32</f>
        <v>239.97606885486675</v>
      </c>
      <c r="AT32">
        <f>((AS32+0.00000010773*(AR32^4-AQ32^4))-AP32*44100)/(L32*0.92*2*29.3+0.00000043092*AQ32^3)</f>
        <v>2.2130348029742555</v>
      </c>
      <c r="AU32">
        <f>0.61365*EXP(17.502*J32/(240.97+J32))</f>
        <v>4.1821034873542091</v>
      </c>
      <c r="AV32">
        <f>AU32*1000/AA32</f>
        <v>41.266109098126542</v>
      </c>
      <c r="AW32">
        <f>(AV32-U32)</f>
        <v>24.295386899640214</v>
      </c>
      <c r="AX32">
        <f>IF(D32,P32,(O32+P32)/2)</f>
        <v>28.859792709350586</v>
      </c>
      <c r="AY32">
        <f>0.61365*EXP(17.502*AX32/(240.97+AX32))</f>
        <v>3.9892586589032608</v>
      </c>
      <c r="AZ32">
        <f>IF(AW32&lt;&gt;0,(1000-(AV32+U32)/2)/AW32*AP32,0)</f>
        <v>2.235207953843862E-2</v>
      </c>
      <c r="BA32">
        <f>U32*AA32/1000</f>
        <v>1.7198935892027511</v>
      </c>
      <c r="BB32">
        <f>(AY32-BA32)</f>
        <v>2.2693650697005099</v>
      </c>
      <c r="BC32">
        <f>1/(1.6/F32+1.37/N32)</f>
        <v>1.3985873010098142E-2</v>
      </c>
      <c r="BD32">
        <f>G32*AA32*0.001</f>
        <v>28.847053421571822</v>
      </c>
      <c r="BE32">
        <f>G32/S32</f>
        <v>0.71594043430884913</v>
      </c>
      <c r="BF32">
        <f>(1-AP32*AA32/AU32/F32)*100</f>
        <v>39.836593434642211</v>
      </c>
      <c r="BG32">
        <f>(S32-E32/(N32/1.35))</f>
        <v>396.91876029312908</v>
      </c>
      <c r="BH32">
        <f>E32*BF32/100/BG32</f>
        <v>1.3937762672511925E-3</v>
      </c>
    </row>
    <row r="33" spans="1:60" x14ac:dyDescent="0.2">
      <c r="A33" s="1">
        <v>6</v>
      </c>
      <c r="B33" s="1" t="s">
        <v>95</v>
      </c>
      <c r="C33" s="1">
        <v>1804.499993417412</v>
      </c>
      <c r="D33" s="1">
        <v>0</v>
      </c>
      <c r="E33">
        <f>(R33-S33*(1000-T33)/(1000-U33))*AO33</f>
        <v>1.7059527460485995</v>
      </c>
      <c r="F33">
        <f>IF(AZ33&lt;&gt;0,1/(1/AZ33-1/N33),0)</f>
        <v>2.0389464859109821E-2</v>
      </c>
      <c r="G33">
        <f>((BC33-AP33/2)*S33-E33)/(BC33+AP33/2)</f>
        <v>249.65415277908107</v>
      </c>
      <c r="H33">
        <f>AP33*1000</f>
        <v>0.50769078177192473</v>
      </c>
      <c r="I33">
        <f>(AU33-BA33)</f>
        <v>2.46772325998655</v>
      </c>
      <c r="J33">
        <f>(P33+AT33*D33)</f>
        <v>29.672319412231445</v>
      </c>
      <c r="K33" s="1">
        <v>6</v>
      </c>
      <c r="L33">
        <f>(K33*AI33+AJ33)</f>
        <v>1.4200000166893005</v>
      </c>
      <c r="M33" s="1">
        <v>1</v>
      </c>
      <c r="N33">
        <f>L33*(M33+1)*(M33+1)/(M33*M33+1)</f>
        <v>2.8400000333786011</v>
      </c>
      <c r="O33" s="1">
        <v>28.052207946777344</v>
      </c>
      <c r="P33" s="1">
        <v>29.672319412231445</v>
      </c>
      <c r="Q33" s="1">
        <v>28.019601821899414</v>
      </c>
      <c r="R33" s="1">
        <v>399.60403442382812</v>
      </c>
      <c r="S33" s="1">
        <v>397.31307983398438</v>
      </c>
      <c r="T33" s="1">
        <v>16.304782867431641</v>
      </c>
      <c r="U33" s="1">
        <v>16.904172897338867</v>
      </c>
      <c r="V33" s="1">
        <v>43.412242889404297</v>
      </c>
      <c r="W33" s="1">
        <v>45.008144378662109</v>
      </c>
      <c r="X33" s="1">
        <v>499.61660766601562</v>
      </c>
      <c r="Y33" s="1">
        <v>1499.7205810546875</v>
      </c>
      <c r="Z33" s="1">
        <v>0.17123185098171234</v>
      </c>
      <c r="AA33" s="1">
        <v>101.34729766845703</v>
      </c>
      <c r="AB33" s="1">
        <v>2.4706268310546875</v>
      </c>
      <c r="AC33" s="1">
        <v>6.8841457366943359E-2</v>
      </c>
      <c r="AD33" s="1">
        <v>0.3141171932220459</v>
      </c>
      <c r="AE33" s="1">
        <v>7.5798924081027508E-3</v>
      </c>
      <c r="AF33" s="1">
        <v>0.29007959365844727</v>
      </c>
      <c r="AG33" s="1">
        <v>7.564216386526823E-3</v>
      </c>
      <c r="AH33" s="1">
        <v>0.3333333432674408</v>
      </c>
      <c r="AI33" s="1">
        <v>-0.21956524252891541</v>
      </c>
      <c r="AJ33" s="1">
        <v>2.737391471862793</v>
      </c>
      <c r="AK33" s="1">
        <v>1</v>
      </c>
      <c r="AL33" s="1">
        <v>0</v>
      </c>
      <c r="AM33" s="1">
        <v>0.15999999642372131</v>
      </c>
      <c r="AN33" s="1">
        <v>111115</v>
      </c>
      <c r="AO33">
        <f>X33*0.000001/(K33*0.0001)</f>
        <v>0.83269434611002602</v>
      </c>
      <c r="AP33">
        <f>(U33-T33)/(1000-U33)*AO33</f>
        <v>5.0769078177192474E-4</v>
      </c>
      <c r="AQ33">
        <f>(P33+273.15)</f>
        <v>302.82231941223142</v>
      </c>
      <c r="AR33">
        <f>(O33+273.15)</f>
        <v>301.20220794677732</v>
      </c>
      <c r="AS33">
        <f>(Y33*AK33+Z33*AL33)*AM33</f>
        <v>239.95528760533125</v>
      </c>
      <c r="AT33">
        <f>((AS33+0.00000010773*(AR33^4-AQ33^4))-AP33*44100)/(L33*0.92*2*29.3+0.00000043092*AQ33^3)</f>
        <v>2.2405260074701578</v>
      </c>
      <c r="AU33">
        <f>0.61365*EXP(17.502*J33/(240.97+J33))</f>
        <v>4.1809155024522155</v>
      </c>
      <c r="AV33">
        <f>AU33*1000/AA33</f>
        <v>41.253349607105193</v>
      </c>
      <c r="AW33">
        <f>(AV33-U33)</f>
        <v>24.349176709766326</v>
      </c>
      <c r="AX33">
        <f>IF(D33,P33,(O33+P33)/2)</f>
        <v>28.862263679504395</v>
      </c>
      <c r="AY33">
        <f>0.61365*EXP(17.502*AX33/(240.97+AX33))</f>
        <v>3.9898296872366261</v>
      </c>
      <c r="AZ33">
        <f>IF(AW33&lt;&gt;0,(1000-(AV33+U33)/2)/AW33*AP33,0)</f>
        <v>2.0244124415964924E-2</v>
      </c>
      <c r="BA33">
        <f>U33*AA33/1000</f>
        <v>1.7131922424656658</v>
      </c>
      <c r="BB33">
        <f>(AY33-BA33)</f>
        <v>2.2766374447709605</v>
      </c>
      <c r="BC33">
        <f>1/(1.6/F33+1.37/N33)</f>
        <v>1.2665555909168236E-2</v>
      </c>
      <c r="BD33">
        <f>G33*AA33*0.001</f>
        <v>25.301773735867979</v>
      </c>
      <c r="BE33">
        <f>G33/S33</f>
        <v>0.62835623957660303</v>
      </c>
      <c r="BF33">
        <f>(1-AP33*AA33/AU33/F33)*100</f>
        <v>39.642084437715972</v>
      </c>
      <c r="BG33">
        <f>(S33-E33/(N33/1.35))</f>
        <v>396.50215160155551</v>
      </c>
      <c r="BH33">
        <f>E33*BF33/100/BG33</f>
        <v>1.705602921256549E-3</v>
      </c>
    </row>
    <row r="34" spans="1:60" x14ac:dyDescent="0.2">
      <c r="A34" s="1" t="s">
        <v>9</v>
      </c>
      <c r="B34" s="1" t="s">
        <v>96</v>
      </c>
    </row>
    <row r="35" spans="1:60" x14ac:dyDescent="0.2">
      <c r="A35" s="1">
        <v>7</v>
      </c>
      <c r="B35" s="1" t="s">
        <v>97</v>
      </c>
      <c r="C35" s="1">
        <v>1847.4999924562871</v>
      </c>
      <c r="D35" s="1">
        <v>0</v>
      </c>
      <c r="E35">
        <f>(R35-S35*(1000-T35)/(1000-U35))*AO35</f>
        <v>0.81720977423676799</v>
      </c>
      <c r="F35">
        <f>IF(AZ35&lt;&gt;0,1/(1/AZ35-1/N35),0)</f>
        <v>3.7228784175641405E-2</v>
      </c>
      <c r="G35">
        <f>((BC35-AP35/2)*S35-E35)/(BC35+AP35/2)</f>
        <v>348.82147543605475</v>
      </c>
      <c r="H35">
        <f>AP35*1000</f>
        <v>0.88745605874006206</v>
      </c>
      <c r="I35">
        <f>(AU35-BA35)</f>
        <v>2.3764060311947111</v>
      </c>
      <c r="J35">
        <f>(P35+AT35*D35)</f>
        <v>29.474857330322266</v>
      </c>
      <c r="K35" s="1">
        <v>6</v>
      </c>
      <c r="L35">
        <f>(K35*AI35+AJ35)</f>
        <v>1.4200000166893005</v>
      </c>
      <c r="M35" s="1">
        <v>1</v>
      </c>
      <c r="N35">
        <f>L35*(M35+1)*(M35+1)/(M35*M35+1)</f>
        <v>2.8400000333786011</v>
      </c>
      <c r="O35" s="1">
        <v>28.014982223510742</v>
      </c>
      <c r="P35" s="1">
        <v>29.474857330322266</v>
      </c>
      <c r="Q35" s="1">
        <v>28.018190383911133</v>
      </c>
      <c r="R35" s="1">
        <v>400.16033935546875</v>
      </c>
      <c r="S35" s="1">
        <v>398.75384521484375</v>
      </c>
      <c r="T35" s="1">
        <v>16.291387557983398</v>
      </c>
      <c r="U35" s="1">
        <v>17.338756561279297</v>
      </c>
      <c r="V35" s="1">
        <v>43.470123291015625</v>
      </c>
      <c r="W35" s="1">
        <v>46.264808654785156</v>
      </c>
      <c r="X35" s="1">
        <v>499.57675170898438</v>
      </c>
      <c r="Y35" s="1">
        <v>1499.6912841796875</v>
      </c>
      <c r="Z35" s="1">
        <v>0.23263971507549286</v>
      </c>
      <c r="AA35" s="1">
        <v>101.34574890136719</v>
      </c>
      <c r="AB35" s="1">
        <v>2.4706268310546875</v>
      </c>
      <c r="AC35" s="1">
        <v>6.8841457366943359E-2</v>
      </c>
      <c r="AD35" s="1">
        <v>0.3141171932220459</v>
      </c>
      <c r="AE35" s="1">
        <v>7.5798924081027508E-3</v>
      </c>
      <c r="AF35" s="1">
        <v>0.29007959365844727</v>
      </c>
      <c r="AG35" s="1">
        <v>7.564216386526823E-3</v>
      </c>
      <c r="AH35" s="1">
        <v>0.3333333432674408</v>
      </c>
      <c r="AI35" s="1">
        <v>-0.21956524252891541</v>
      </c>
      <c r="AJ35" s="1">
        <v>2.737391471862793</v>
      </c>
      <c r="AK35" s="1">
        <v>1</v>
      </c>
      <c r="AL35" s="1">
        <v>0</v>
      </c>
      <c r="AM35" s="1">
        <v>0.15999999642372131</v>
      </c>
      <c r="AN35" s="1">
        <v>111115</v>
      </c>
      <c r="AO35">
        <f>X35*0.000001/(K35*0.0001)</f>
        <v>0.83262791951497395</v>
      </c>
      <c r="AP35">
        <f>(U35-T35)/(1000-U35)*AO35</f>
        <v>8.8745605874006209E-4</v>
      </c>
      <c r="AQ35">
        <f>(P35+273.15)</f>
        <v>302.62485733032224</v>
      </c>
      <c r="AR35">
        <f>(O35+273.15)</f>
        <v>301.16498222351072</v>
      </c>
      <c r="AS35">
        <f>(Y35*AK35+Z35*AL35)*AM35</f>
        <v>239.95060010543602</v>
      </c>
      <c r="AT35">
        <f>((AS35+0.00000010773*(AR35^4-AQ35^4))-AP35*44100)/(L35*0.92*2*29.3+0.00000043092*AQ35^3)</f>
        <v>2.0735436030106289</v>
      </c>
      <c r="AU35">
        <f>0.61365*EXP(17.502*J35/(240.97+J35))</f>
        <v>4.1336152999160554</v>
      </c>
      <c r="AV35">
        <f>AU35*1000/AA35</f>
        <v>40.787258910475039</v>
      </c>
      <c r="AW35">
        <f>(AV35-U35)</f>
        <v>23.448502349195742</v>
      </c>
      <c r="AX35">
        <f>IF(D35,P35,(O35+P35)/2)</f>
        <v>28.744919776916504</v>
      </c>
      <c r="AY35">
        <f>0.61365*EXP(17.502*AX35/(240.97+AX35))</f>
        <v>3.9627906690075272</v>
      </c>
      <c r="AZ35">
        <f>IF(AW35&lt;&gt;0,(1000-(AV35+U35)/2)/AW35*AP35,0)</f>
        <v>3.6747076790138909E-2</v>
      </c>
      <c r="BA35">
        <f>U35*AA35/1000</f>
        <v>1.7572092687213443</v>
      </c>
      <c r="BB35">
        <f>(AY35-BA35)</f>
        <v>2.2055814002861829</v>
      </c>
      <c r="BC35">
        <f>1/(1.6/F35+1.37/N35)</f>
        <v>2.3009721011938E-2</v>
      </c>
      <c r="BD35">
        <f>G35*AA35*0.001</f>
        <v>35.351573660946833</v>
      </c>
      <c r="BE35">
        <f>G35/S35</f>
        <v>0.87477896356864959</v>
      </c>
      <c r="BF35">
        <f>(1-AP35*AA35/AU35/F35)*100</f>
        <v>41.555521765286272</v>
      </c>
      <c r="BG35">
        <f>(S35-E35/(N35/1.35))</f>
        <v>398.36538282672637</v>
      </c>
      <c r="BH35">
        <f>E35*BF35/100/BG35</f>
        <v>8.5247313205605031E-4</v>
      </c>
    </row>
    <row r="36" spans="1:60" x14ac:dyDescent="0.2">
      <c r="A36" s="1">
        <v>8</v>
      </c>
      <c r="B36" s="1" t="s">
        <v>98</v>
      </c>
      <c r="C36" s="1">
        <v>1850.4999923892319</v>
      </c>
      <c r="D36" s="1">
        <v>0</v>
      </c>
      <c r="E36">
        <f>(R36-S36*(1000-T36)/(1000-U36))*AO36</f>
        <v>0.72758732747999277</v>
      </c>
      <c r="F36">
        <f>IF(AZ36&lt;&gt;0,1/(1/AZ36-1/N36),0)</f>
        <v>3.0085267642821573E-2</v>
      </c>
      <c r="G36">
        <f>((BC36-AP36/2)*S36-E36)/(BC36+AP36/2)</f>
        <v>345.16499686695687</v>
      </c>
      <c r="H36">
        <f>AP36*1000</f>
        <v>0.72784401864034143</v>
      </c>
      <c r="I36">
        <f>(AU36-BA36)</f>
        <v>2.4059296455106658</v>
      </c>
      <c r="J36">
        <f>(P36+AT36*D36)</f>
        <v>29.517934799194336</v>
      </c>
      <c r="K36" s="1">
        <v>6</v>
      </c>
      <c r="L36">
        <f>(K36*AI36+AJ36)</f>
        <v>1.4200000166893005</v>
      </c>
      <c r="M36" s="1">
        <v>1</v>
      </c>
      <c r="N36">
        <f>L36*(M36+1)*(M36+1)/(M36*M36+1)</f>
        <v>2.8400000333786011</v>
      </c>
      <c r="O36" s="1">
        <v>28.026111602783203</v>
      </c>
      <c r="P36" s="1">
        <v>29.517934799194336</v>
      </c>
      <c r="Q36" s="1">
        <v>28.020988464355469</v>
      </c>
      <c r="R36" s="1">
        <v>399.96121215820312</v>
      </c>
      <c r="S36" s="1">
        <v>398.7388916015625</v>
      </c>
      <c r="T36" s="1">
        <v>16.289543151855469</v>
      </c>
      <c r="U36" s="1">
        <v>17.148647308349609</v>
      </c>
      <c r="V36" s="1">
        <v>43.437564849853516</v>
      </c>
      <c r="W36" s="1">
        <v>45.728446960449219</v>
      </c>
      <c r="X36" s="1">
        <v>499.61053466796875</v>
      </c>
      <c r="Y36" s="1">
        <v>1500.4930419921875</v>
      </c>
      <c r="Z36" s="1">
        <v>0.31648814678192139</v>
      </c>
      <c r="AA36" s="1">
        <v>101.34703063964844</v>
      </c>
      <c r="AB36" s="1">
        <v>2.4706268310546875</v>
      </c>
      <c r="AC36" s="1">
        <v>6.8841457366943359E-2</v>
      </c>
      <c r="AD36" s="1">
        <v>0.3141171932220459</v>
      </c>
      <c r="AE36" s="1">
        <v>7.5798924081027508E-3</v>
      </c>
      <c r="AF36" s="1">
        <v>0.29007959365844727</v>
      </c>
      <c r="AG36" s="1">
        <v>7.564216386526823E-3</v>
      </c>
      <c r="AH36" s="1">
        <v>0.66666668653488159</v>
      </c>
      <c r="AI36" s="1">
        <v>-0.21956524252891541</v>
      </c>
      <c r="AJ36" s="1">
        <v>2.737391471862793</v>
      </c>
      <c r="AK36" s="1">
        <v>1</v>
      </c>
      <c r="AL36" s="1">
        <v>0</v>
      </c>
      <c r="AM36" s="1">
        <v>0.15999999642372131</v>
      </c>
      <c r="AN36" s="1">
        <v>111115</v>
      </c>
      <c r="AO36">
        <f>X36*0.000001/(K36*0.0001)</f>
        <v>0.83268422444661438</v>
      </c>
      <c r="AP36">
        <f>(U36-T36)/(1000-U36)*AO36</f>
        <v>7.2784401864034139E-4</v>
      </c>
      <c r="AQ36">
        <f>(P36+273.15)</f>
        <v>302.66793479919431</v>
      </c>
      <c r="AR36">
        <f>(O36+273.15)</f>
        <v>301.17611160278318</v>
      </c>
      <c r="AS36">
        <f>(Y36*AK36+Z36*AL36)*AM36</f>
        <v>240.07888135256871</v>
      </c>
      <c r="AT36">
        <f>((AS36+0.00000010773*(AR36^4-AQ36^4))-AP36*44100)/(L36*0.92*2*29.3+0.00000043092*AQ36^3)</f>
        <v>2.1500723146992975</v>
      </c>
      <c r="AU36">
        <f>0.61365*EXP(17.502*J36/(240.97+J36))</f>
        <v>4.1438941296984986</v>
      </c>
      <c r="AV36">
        <f>AU36*1000/AA36</f>
        <v>40.888165183966883</v>
      </c>
      <c r="AW36">
        <f>(AV36-U36)</f>
        <v>23.739517875617274</v>
      </c>
      <c r="AX36">
        <f>IF(D36,P36,(O36+P36)/2)</f>
        <v>28.77202320098877</v>
      </c>
      <c r="AY36">
        <f>0.61365*EXP(17.502*AX36/(240.97+AX36))</f>
        <v>3.969021752722047</v>
      </c>
      <c r="AZ36">
        <f>IF(AW36&lt;&gt;0,(1000-(AV36+U36)/2)/AW36*AP36,0)</f>
        <v>2.9769903033686755E-2</v>
      </c>
      <c r="BA36">
        <f>U36*AA36/1000</f>
        <v>1.7379644841878326</v>
      </c>
      <c r="BB36">
        <f>(AY36-BA36)</f>
        <v>2.2310572685342143</v>
      </c>
      <c r="BC36">
        <f>1/(1.6/F36+1.37/N36)</f>
        <v>1.8634268243105642E-2</v>
      </c>
      <c r="BD36">
        <f>G36*AA36*0.001</f>
        <v>34.981447513209638</v>
      </c>
      <c r="BE36">
        <f>G36/S36</f>
        <v>0.86564166209264826</v>
      </c>
      <c r="BF36">
        <f>(1-AP36*AA36/AU36/F36)*100</f>
        <v>40.832010076985405</v>
      </c>
      <c r="BG36">
        <f>(S36-E36/(N36/1.35))</f>
        <v>398.39303143235344</v>
      </c>
      <c r="BH36">
        <f>E36*BF36/100/BG36</f>
        <v>7.4571718738997226E-4</v>
      </c>
    </row>
    <row r="37" spans="1:60" x14ac:dyDescent="0.2">
      <c r="A37" s="1">
        <v>9</v>
      </c>
      <c r="B37" s="1" t="s">
        <v>99</v>
      </c>
      <c r="C37" s="1">
        <v>1855.4999922774732</v>
      </c>
      <c r="D37" s="1">
        <v>0</v>
      </c>
      <c r="E37">
        <f>(R37-S37*(1000-T37)/(1000-U37))*AO37</f>
        <v>0.76591431789907172</v>
      </c>
      <c r="F37">
        <f>IF(AZ37&lt;&gt;0,1/(1/AZ37-1/N37),0)</f>
        <v>2.2524096046085122E-2</v>
      </c>
      <c r="G37">
        <f>((BC37-AP37/2)*S37-E37)/(BC37+AP37/2)</f>
        <v>329.28661053682492</v>
      </c>
      <c r="H37">
        <f>AP37*1000</f>
        <v>0.55407009403773233</v>
      </c>
      <c r="I37">
        <f>(AU37-BA37)</f>
        <v>2.4400158869139013</v>
      </c>
      <c r="J37">
        <f>(P37+AT37*D37)</f>
        <v>29.576625823974609</v>
      </c>
      <c r="K37" s="1">
        <v>6</v>
      </c>
      <c r="L37">
        <f>(K37*AI37+AJ37)</f>
        <v>1.4200000166893005</v>
      </c>
      <c r="M37" s="1">
        <v>1</v>
      </c>
      <c r="N37">
        <f>L37*(M37+1)*(M37+1)/(M37*M37+1)</f>
        <v>2.8400000333786011</v>
      </c>
      <c r="O37" s="1">
        <v>28.039087295532227</v>
      </c>
      <c r="P37" s="1">
        <v>29.576625823974609</v>
      </c>
      <c r="Q37" s="1">
        <v>28.025146484375</v>
      </c>
      <c r="R37" s="1">
        <v>399.66693115234375</v>
      </c>
      <c r="S37" s="1">
        <v>398.48199462890625</v>
      </c>
      <c r="T37" s="1">
        <v>16.296394348144531</v>
      </c>
      <c r="U37" s="1">
        <v>16.950502395629883</v>
      </c>
      <c r="V37" s="1">
        <v>43.423881530761719</v>
      </c>
      <c r="W37" s="1">
        <v>45.166835784912109</v>
      </c>
      <c r="X37" s="1">
        <v>499.62234497070312</v>
      </c>
      <c r="Y37" s="1">
        <v>1500.4014892578125</v>
      </c>
      <c r="Z37" s="1">
        <v>8.7387576699256897E-2</v>
      </c>
      <c r="AA37" s="1">
        <v>101.34912109375</v>
      </c>
      <c r="AB37" s="1">
        <v>2.4706268310546875</v>
      </c>
      <c r="AC37" s="1">
        <v>6.8841457366943359E-2</v>
      </c>
      <c r="AD37" s="1">
        <v>0.3141171932220459</v>
      </c>
      <c r="AE37" s="1">
        <v>7.5798924081027508E-3</v>
      </c>
      <c r="AF37" s="1">
        <v>0.29007959365844727</v>
      </c>
      <c r="AG37" s="1">
        <v>7.564216386526823E-3</v>
      </c>
      <c r="AH37" s="1">
        <v>0.66666668653488159</v>
      </c>
      <c r="AI37" s="1">
        <v>-0.21956524252891541</v>
      </c>
      <c r="AJ37" s="1">
        <v>2.737391471862793</v>
      </c>
      <c r="AK37" s="1">
        <v>1</v>
      </c>
      <c r="AL37" s="1">
        <v>0</v>
      </c>
      <c r="AM37" s="1">
        <v>0.15999999642372131</v>
      </c>
      <c r="AN37" s="1">
        <v>111115</v>
      </c>
      <c r="AO37">
        <f>X37*0.000001/(K37*0.0001)</f>
        <v>0.83270390828450502</v>
      </c>
      <c r="AP37">
        <f>(U37-T37)/(1000-U37)*AO37</f>
        <v>5.5407009403773229E-4</v>
      </c>
      <c r="AQ37">
        <f>(P37+273.15)</f>
        <v>302.72662582397459</v>
      </c>
      <c r="AR37">
        <f>(O37+273.15)</f>
        <v>301.1890872955322</v>
      </c>
      <c r="AS37">
        <f>(Y37*AK37+Z37*AL37)*AM37</f>
        <v>240.06423291539613</v>
      </c>
      <c r="AT37">
        <f>((AS37+0.00000010773*(AR37^4-AQ37^4))-AP37*44100)/(L37*0.92*2*29.3+0.00000043092*AQ37^3)</f>
        <v>2.2301214684382411</v>
      </c>
      <c r="AU37">
        <f>0.61365*EXP(17.502*J37/(240.97+J37))</f>
        <v>4.1579344068084936</v>
      </c>
      <c r="AV37">
        <f>AU37*1000/AA37</f>
        <v>41.025855596343256</v>
      </c>
      <c r="AW37">
        <f>(AV37-U37)</f>
        <v>24.075353200713373</v>
      </c>
      <c r="AX37">
        <f>IF(D37,P37,(O37+P37)/2)</f>
        <v>28.807856559753418</v>
      </c>
      <c r="AY37">
        <f>0.61365*EXP(17.502*AX37/(240.97+AX37))</f>
        <v>3.9772729653975265</v>
      </c>
      <c r="AZ37">
        <f>IF(AW37&lt;&gt;0,(1000-(AV37+U37)/2)/AW37*AP37,0)</f>
        <v>2.234686263956874E-2</v>
      </c>
      <c r="BA37">
        <f>U37*AA37/1000</f>
        <v>1.7179185198945925</v>
      </c>
      <c r="BB37">
        <f>(AY37-BA37)</f>
        <v>2.2593544455029342</v>
      </c>
      <c r="BC37">
        <f>1/(1.6/F37+1.37/N37)</f>
        <v>1.3982605058777881E-2</v>
      </c>
      <c r="BD37">
        <f>G37*AA37*0.001</f>
        <v>33.372908565847169</v>
      </c>
      <c r="BE37">
        <f>G37/S37</f>
        <v>0.82635254534769931</v>
      </c>
      <c r="BF37">
        <f>(1-AP37*AA37/AU37/F37)*100</f>
        <v>40.040266747283063</v>
      </c>
      <c r="BG37">
        <f>(S37-E37/(N37/1.35))</f>
        <v>398.11791564404314</v>
      </c>
      <c r="BH37">
        <f>E37*BF37/100/BG37</f>
        <v>7.7030980996248104E-4</v>
      </c>
    </row>
    <row r="38" spans="1:60" x14ac:dyDescent="0.2">
      <c r="A38" s="1" t="s">
        <v>9</v>
      </c>
      <c r="B38" s="1" t="s">
        <v>100</v>
      </c>
    </row>
    <row r="39" spans="1:60" x14ac:dyDescent="0.2">
      <c r="A39" s="1" t="s">
        <v>9</v>
      </c>
      <c r="B39" s="1" t="s">
        <v>101</v>
      </c>
    </row>
    <row r="40" spans="1:60" x14ac:dyDescent="0.2">
      <c r="A40" s="1">
        <v>10</v>
      </c>
      <c r="B40" s="1" t="s">
        <v>102</v>
      </c>
      <c r="C40" s="1">
        <v>2047.9999969601631</v>
      </c>
      <c r="D40" s="1">
        <v>0</v>
      </c>
      <c r="E40">
        <f>(R40-S40*(1000-T40)/(1000-U40))*AO40</f>
        <v>1.9596393728252204</v>
      </c>
      <c r="F40">
        <f>IF(AZ40&lt;&gt;0,1/(1/AZ40-1/N40),0)</f>
        <v>5.7531327900777508E-2</v>
      </c>
      <c r="G40">
        <f>((BC40-AP40/2)*S40-E40)/(BC40+AP40/2)</f>
        <v>328.96351278643834</v>
      </c>
      <c r="H40">
        <f>AP40*1000</f>
        <v>1.2947371401603254</v>
      </c>
      <c r="I40">
        <f>(AU40-BA40)</f>
        <v>2.2597436997953717</v>
      </c>
      <c r="J40">
        <f>(P40+AT40*D40)</f>
        <v>29.173376083374023</v>
      </c>
      <c r="K40" s="1">
        <v>6</v>
      </c>
      <c r="L40">
        <f>(K40*AI40+AJ40)</f>
        <v>1.4200000166893005</v>
      </c>
      <c r="M40" s="1">
        <v>1</v>
      </c>
      <c r="N40">
        <f>L40*(M40+1)*(M40+1)/(M40*M40+1)</f>
        <v>2.8400000333786011</v>
      </c>
      <c r="O40" s="1">
        <v>28.035737991333008</v>
      </c>
      <c r="P40" s="1">
        <v>29.173376083374023</v>
      </c>
      <c r="Q40" s="1">
        <v>28.041070938110352</v>
      </c>
      <c r="R40" s="1">
        <v>400.69012451171875</v>
      </c>
      <c r="S40" s="1">
        <v>397.71829223632812</v>
      </c>
      <c r="T40" s="1">
        <v>16.258207321166992</v>
      </c>
      <c r="U40" s="1">
        <v>17.785459518432617</v>
      </c>
      <c r="V40" s="1">
        <v>43.330913543701172</v>
      </c>
      <c r="W40" s="1">
        <v>47.401302337646484</v>
      </c>
      <c r="X40" s="1">
        <v>499.60693359375</v>
      </c>
      <c r="Y40" s="1">
        <v>1499.639404296875</v>
      </c>
      <c r="Z40" s="1">
        <v>0.20548169314861298</v>
      </c>
      <c r="AA40" s="1">
        <v>101.34989166259766</v>
      </c>
      <c r="AB40" s="1">
        <v>2.6108734607696533</v>
      </c>
      <c r="AC40" s="1">
        <v>8.412952721118927E-2</v>
      </c>
      <c r="AD40" s="1">
        <v>5.7600956410169601E-2</v>
      </c>
      <c r="AE40" s="1">
        <v>3.5463914275169373E-2</v>
      </c>
      <c r="AF40" s="1">
        <v>2.9174551367759705E-2</v>
      </c>
      <c r="AG40" s="1">
        <v>3.5892806947231293E-2</v>
      </c>
      <c r="AH40" s="1">
        <v>0.3333333432674408</v>
      </c>
      <c r="AI40" s="1">
        <v>-0.21956524252891541</v>
      </c>
      <c r="AJ40" s="1">
        <v>2.737391471862793</v>
      </c>
      <c r="AK40" s="1">
        <v>1</v>
      </c>
      <c r="AL40" s="1">
        <v>0</v>
      </c>
      <c r="AM40" s="1">
        <v>0.15999999642372131</v>
      </c>
      <c r="AN40" s="1">
        <v>111115</v>
      </c>
      <c r="AO40">
        <f>X40*0.000001/(K40*0.0001)</f>
        <v>0.8326782226562498</v>
      </c>
      <c r="AP40">
        <f>(U40-T40)/(1000-U40)*AO40</f>
        <v>1.2947371401603254E-3</v>
      </c>
      <c r="AQ40">
        <f>(P40+273.15)</f>
        <v>302.323376083374</v>
      </c>
      <c r="AR40">
        <f>(O40+273.15)</f>
        <v>301.18573799133299</v>
      </c>
      <c r="AS40">
        <f>(Y40*AK40+Z40*AL40)*AM40</f>
        <v>239.94229932437156</v>
      </c>
      <c r="AT40">
        <f>((AS40+0.00000010773*(AR40^4-AQ40^4))-AP40*44100)/(L40*0.92*2*29.3+0.00000043092*AQ40^3)</f>
        <v>1.9146518507509172</v>
      </c>
      <c r="AU40">
        <f>0.61365*EXP(17.502*J40/(240.97+J40))</f>
        <v>4.0622980951580336</v>
      </c>
      <c r="AV40">
        <f>AU40*1000/AA40</f>
        <v>40.081918475865436</v>
      </c>
      <c r="AW40">
        <f>(AV40-U40)</f>
        <v>22.296458957432819</v>
      </c>
      <c r="AX40">
        <f>IF(D40,P40,(O40+P40)/2)</f>
        <v>28.604557037353516</v>
      </c>
      <c r="AY40">
        <f>0.61365*EXP(17.502*AX40/(240.97+AX40))</f>
        <v>3.9306575419516778</v>
      </c>
      <c r="AZ40">
        <f>IF(AW40&lt;&gt;0,(1000-(AV40+U40)/2)/AW40*AP40,0)</f>
        <v>5.6389026652805742E-2</v>
      </c>
      <c r="BA40">
        <f>U40*AA40/1000</f>
        <v>1.8025543953626619</v>
      </c>
      <c r="BB40">
        <f>(AY40-BA40)</f>
        <v>2.1281031465890159</v>
      </c>
      <c r="BC40">
        <f>1/(1.6/F40+1.37/N40)</f>
        <v>3.5344020492672504E-2</v>
      </c>
      <c r="BD40">
        <f>G40*AA40*0.001</f>
        <v>33.340416381853089</v>
      </c>
      <c r="BE40">
        <f>G40/S40</f>
        <v>0.8271269368494748</v>
      </c>
      <c r="BF40">
        <f>(1-AP40*AA40/AU40/F40)*100</f>
        <v>43.852721890919774</v>
      </c>
      <c r="BG40">
        <f>(S40-E40/(N40/1.35))</f>
        <v>396.78677353132065</v>
      </c>
      <c r="BH40">
        <f>E40*BF40/100/BG40</f>
        <v>2.1657859121208193E-3</v>
      </c>
    </row>
    <row r="41" spans="1:60" x14ac:dyDescent="0.2">
      <c r="A41" s="1">
        <v>11</v>
      </c>
      <c r="B41" s="1" t="s">
        <v>103</v>
      </c>
      <c r="C41" s="1">
        <v>2050.9999968931079</v>
      </c>
      <c r="D41" s="1">
        <v>0</v>
      </c>
      <c r="E41">
        <f>(R41-S41*(1000-T41)/(1000-U41))*AO41</f>
        <v>2.2088347842860543</v>
      </c>
      <c r="F41">
        <f>IF(AZ41&lt;&gt;0,1/(1/AZ41-1/N41),0)</f>
        <v>4.8764515011011776E-2</v>
      </c>
      <c r="G41">
        <f>((BC41-AP41/2)*S41-E41)/(BC41+AP41/2)</f>
        <v>311.14976257563927</v>
      </c>
      <c r="H41">
        <f>AP41*1000</f>
        <v>1.1180716310578886</v>
      </c>
      <c r="I41">
        <f>(AU41-BA41)</f>
        <v>2.2953359903105648</v>
      </c>
      <c r="J41">
        <f>(P41+AT41*D41)</f>
        <v>29.232070922851562</v>
      </c>
      <c r="K41" s="1">
        <v>6</v>
      </c>
      <c r="L41">
        <f>(K41*AI41+AJ41)</f>
        <v>1.4200000166893005</v>
      </c>
      <c r="M41" s="1">
        <v>1</v>
      </c>
      <c r="N41">
        <f>L41*(M41+1)*(M41+1)/(M41*M41+1)</f>
        <v>2.8400000333786011</v>
      </c>
      <c r="O41" s="1">
        <v>28.044502258300781</v>
      </c>
      <c r="P41" s="1">
        <v>29.232070922851562</v>
      </c>
      <c r="Q41" s="1">
        <v>28.041265487670898</v>
      </c>
      <c r="R41" s="1">
        <v>401.07254028320312</v>
      </c>
      <c r="S41" s="1">
        <v>397.88540649414062</v>
      </c>
      <c r="T41" s="1">
        <v>16.251331329345703</v>
      </c>
      <c r="U41" s="1">
        <v>17.570558547973633</v>
      </c>
      <c r="V41" s="1">
        <v>43.290172576904297</v>
      </c>
      <c r="W41" s="1">
        <v>46.804317474365234</v>
      </c>
      <c r="X41" s="1">
        <v>499.57723999023438</v>
      </c>
      <c r="Y41" s="1">
        <v>1500.442138671875</v>
      </c>
      <c r="Z41" s="1">
        <v>0.19957834482192993</v>
      </c>
      <c r="AA41" s="1">
        <v>101.34919738769531</v>
      </c>
      <c r="AB41" s="1">
        <v>2.6108734607696533</v>
      </c>
      <c r="AC41" s="1">
        <v>8.412952721118927E-2</v>
      </c>
      <c r="AD41" s="1">
        <v>5.7600956410169601E-2</v>
      </c>
      <c r="AE41" s="1">
        <v>3.5463914275169373E-2</v>
      </c>
      <c r="AF41" s="1">
        <v>2.9174551367759705E-2</v>
      </c>
      <c r="AG41" s="1">
        <v>3.5892806947231293E-2</v>
      </c>
      <c r="AH41" s="1">
        <v>0.3333333432674408</v>
      </c>
      <c r="AI41" s="1">
        <v>-0.21956524252891541</v>
      </c>
      <c r="AJ41" s="1">
        <v>2.737391471862793</v>
      </c>
      <c r="AK41" s="1">
        <v>1</v>
      </c>
      <c r="AL41" s="1">
        <v>0</v>
      </c>
      <c r="AM41" s="1">
        <v>0.15999999642372131</v>
      </c>
      <c r="AN41" s="1">
        <v>111115</v>
      </c>
      <c r="AO41">
        <f>X41*0.000001/(K41*0.0001)</f>
        <v>0.83262873331705722</v>
      </c>
      <c r="AP41">
        <f>(U41-T41)/(1000-U41)*AO41</f>
        <v>1.1180716310578887E-3</v>
      </c>
      <c r="AQ41">
        <f>(P41+273.15)</f>
        <v>302.38207092285154</v>
      </c>
      <c r="AR41">
        <f>(O41+273.15)</f>
        <v>301.19450225830076</v>
      </c>
      <c r="AS41">
        <f>(Y41*AK41+Z41*AL41)*AM41</f>
        <v>240.07073682150076</v>
      </c>
      <c r="AT41">
        <f>((AS41+0.00000010773*(AR41^4-AQ41^4))-AP41*44100)/(L41*0.92*2*29.3+0.00000043092*AQ41^3)</f>
        <v>1.9972816606169443</v>
      </c>
      <c r="AU41">
        <f>0.61365*EXP(17.502*J41/(240.97+J41))</f>
        <v>4.0760979968012014</v>
      </c>
      <c r="AV41">
        <f>AU41*1000/AA41</f>
        <v>40.218354973337718</v>
      </c>
      <c r="AW41">
        <f>(AV41-U41)</f>
        <v>22.647796425364085</v>
      </c>
      <c r="AX41">
        <f>IF(D41,P41,(O41+P41)/2)</f>
        <v>28.638286590576172</v>
      </c>
      <c r="AY41">
        <f>0.61365*EXP(17.502*AX41/(240.97+AX41))</f>
        <v>3.9383584050045508</v>
      </c>
      <c r="AZ41">
        <f>IF(AW41&lt;&gt;0,(1000-(AV41+U41)/2)/AW41*AP41,0)</f>
        <v>4.7941333375947463E-2</v>
      </c>
      <c r="BA41">
        <f>U41*AA41/1000</f>
        <v>1.7807620064906369</v>
      </c>
      <c r="BB41">
        <f>(AY41-BA41)</f>
        <v>2.1575963985139142</v>
      </c>
      <c r="BC41">
        <f>1/(1.6/F41+1.37/N41)</f>
        <v>3.0036219489113298E-2</v>
      </c>
      <c r="BD41">
        <f>G41*AA41*0.001</f>
        <v>31.534778704413</v>
      </c>
      <c r="BE41">
        <f>G41/S41</f>
        <v>0.78200848158079239</v>
      </c>
      <c r="BF41">
        <f>(1-AP41*AA41/AU41/F41)*100</f>
        <v>42.991263465399264</v>
      </c>
      <c r="BG41">
        <f>(S41-E41/(N41/1.35))</f>
        <v>396.83543222521826</v>
      </c>
      <c r="BH41">
        <f>E41*BF41/100/BG41</f>
        <v>2.3929465579798984E-3</v>
      </c>
    </row>
    <row r="42" spans="1:60" x14ac:dyDescent="0.2">
      <c r="A42" s="1">
        <v>12</v>
      </c>
      <c r="B42" s="1" t="s">
        <v>104</v>
      </c>
      <c r="C42" s="1">
        <v>2053.9999968260527</v>
      </c>
      <c r="D42" s="1">
        <v>0</v>
      </c>
      <c r="E42">
        <f>(R42-S42*(1000-T42)/(1000-U42))*AO42</f>
        <v>2.1850814973925758</v>
      </c>
      <c r="F42">
        <f>IF(AZ42&lt;&gt;0,1/(1/AZ42-1/N42),0)</f>
        <v>4.2783754691111162E-2</v>
      </c>
      <c r="G42">
        <f>((BC42-AP42/2)*S42-E42)/(BC42+AP42/2)</f>
        <v>302.10663317688937</v>
      </c>
      <c r="H42">
        <f>AP42*1000</f>
        <v>0.99411381955769562</v>
      </c>
      <c r="I42">
        <f>(AU42-BA42)</f>
        <v>2.3213712051885729</v>
      </c>
      <c r="J42">
        <f>(P42+AT42*D42)</f>
        <v>29.275835037231445</v>
      </c>
      <c r="K42" s="1">
        <v>6</v>
      </c>
      <c r="L42">
        <f>(K42*AI42+AJ42)</f>
        <v>1.4200000166893005</v>
      </c>
      <c r="M42" s="1">
        <v>1</v>
      </c>
      <c r="N42">
        <f>L42*(M42+1)*(M42+1)/(M42*M42+1)</f>
        <v>2.8400000333786011</v>
      </c>
      <c r="O42" s="1">
        <v>28.048412322998047</v>
      </c>
      <c r="P42" s="1">
        <v>29.275835037231445</v>
      </c>
      <c r="Q42" s="1">
        <v>28.039560317993164</v>
      </c>
      <c r="R42" s="1">
        <v>401.15966796875</v>
      </c>
      <c r="S42" s="1">
        <v>398.06002807617188</v>
      </c>
      <c r="T42" s="1">
        <v>16.24247932434082</v>
      </c>
      <c r="U42" s="1">
        <v>17.415655136108398</v>
      </c>
      <c r="V42" s="1">
        <v>43.256244659423828</v>
      </c>
      <c r="W42" s="1">
        <v>46.380596160888672</v>
      </c>
      <c r="X42" s="1">
        <v>499.56741333007812</v>
      </c>
      <c r="Y42" s="1">
        <v>1500.2630615234375</v>
      </c>
      <c r="Z42" s="1">
        <v>0.25507497787475586</v>
      </c>
      <c r="AA42" s="1">
        <v>101.34806060791016</v>
      </c>
      <c r="AB42" s="1">
        <v>2.6108734607696533</v>
      </c>
      <c r="AC42" s="1">
        <v>8.412952721118927E-2</v>
      </c>
      <c r="AD42" s="1">
        <v>5.7600956410169601E-2</v>
      </c>
      <c r="AE42" s="1">
        <v>3.5463914275169373E-2</v>
      </c>
      <c r="AF42" s="1">
        <v>2.9174551367759705E-2</v>
      </c>
      <c r="AG42" s="1">
        <v>3.5892806947231293E-2</v>
      </c>
      <c r="AH42" s="1">
        <v>0.3333333432674408</v>
      </c>
      <c r="AI42" s="1">
        <v>-0.21956524252891541</v>
      </c>
      <c r="AJ42" s="1">
        <v>2.737391471862793</v>
      </c>
      <c r="AK42" s="1">
        <v>1</v>
      </c>
      <c r="AL42" s="1">
        <v>0</v>
      </c>
      <c r="AM42" s="1">
        <v>0.15999999642372131</v>
      </c>
      <c r="AN42" s="1">
        <v>111115</v>
      </c>
      <c r="AO42">
        <f>X42*0.000001/(K42*0.0001)</f>
        <v>0.83261235555013002</v>
      </c>
      <c r="AP42">
        <f>(U42-T42)/(1000-U42)*AO42</f>
        <v>9.9411381955769561E-4</v>
      </c>
      <c r="AQ42">
        <f>(P42+273.15)</f>
        <v>302.42583503723142</v>
      </c>
      <c r="AR42">
        <f>(O42+273.15)</f>
        <v>301.19841232299802</v>
      </c>
      <c r="AS42">
        <f>(Y42*AK42+Z42*AL42)*AM42</f>
        <v>240.04208447839119</v>
      </c>
      <c r="AT42">
        <f>((AS42+0.00000010773*(AR42^4-AQ42^4))-AP42*44100)/(L42*0.92*2*29.3+0.00000043092*AQ42^3)</f>
        <v>2.0532533872006407</v>
      </c>
      <c r="AU42">
        <f>0.61365*EXP(17.502*J42/(240.97+J42))</f>
        <v>4.0864140774493487</v>
      </c>
      <c r="AV42">
        <f>AU42*1000/AA42</f>
        <v>40.32059472019543</v>
      </c>
      <c r="AW42">
        <f>(AV42-U42)</f>
        <v>22.904939584087032</v>
      </c>
      <c r="AX42">
        <f>IF(D42,P42,(O42+P42)/2)</f>
        <v>28.662123680114746</v>
      </c>
      <c r="AY42">
        <f>0.61365*EXP(17.502*AX42/(240.97+AX42))</f>
        <v>3.9438086319367418</v>
      </c>
      <c r="AZ42">
        <f>IF(AW42&lt;&gt;0,(1000-(AV42+U42)/2)/AW42*AP42,0)</f>
        <v>4.2148795637628057E-2</v>
      </c>
      <c r="BA42">
        <f>U42*AA42/1000</f>
        <v>1.7650428722607758</v>
      </c>
      <c r="BB42">
        <f>(AY42-BA42)</f>
        <v>2.178765759675966</v>
      </c>
      <c r="BC42">
        <f>1/(1.6/F42+1.37/N42)</f>
        <v>2.6399317887856582E-2</v>
      </c>
      <c r="BD42">
        <f>G42*AA42*0.001</f>
        <v>30.617921369263065</v>
      </c>
      <c r="BE42">
        <f>G42/S42</f>
        <v>0.75894742468108078</v>
      </c>
      <c r="BF42">
        <f>(1-AP42*AA42/AU42/F42)*100</f>
        <v>42.3724327221531</v>
      </c>
      <c r="BG42">
        <f>(S42-E42/(N42/1.35))</f>
        <v>397.0213449822246</v>
      </c>
      <c r="BH42">
        <f>E42*BF42/100/BG42</f>
        <v>2.3320463725907173E-3</v>
      </c>
    </row>
    <row r="43" spans="1:60" x14ac:dyDescent="0.2">
      <c r="A43" s="1" t="s">
        <v>9</v>
      </c>
      <c r="B43" s="1" t="s">
        <v>105</v>
      </c>
    </row>
    <row r="44" spans="1:60" x14ac:dyDescent="0.2">
      <c r="A44" s="1">
        <v>13</v>
      </c>
      <c r="B44" s="1" t="s">
        <v>106</v>
      </c>
      <c r="C44" s="1">
        <v>2179.9999940097332</v>
      </c>
      <c r="D44" s="1">
        <v>0</v>
      </c>
      <c r="E44">
        <f>(R44-S44*(1000-T44)/(1000-U44))*AO44</f>
        <v>1.4186339346547046</v>
      </c>
      <c r="F44">
        <f>IF(AZ44&lt;&gt;0,1/(1/AZ44-1/N44),0)</f>
        <v>1.6104354291637441E-2</v>
      </c>
      <c r="G44">
        <f>((BC44-AP44/2)*S44-E44)/(BC44+AP44/2)</f>
        <v>243.93426185389441</v>
      </c>
      <c r="H44">
        <f>AP44*1000</f>
        <v>0.39732716738984009</v>
      </c>
      <c r="I44">
        <f>(AU44-BA44)</f>
        <v>2.4421137809634539</v>
      </c>
      <c r="J44">
        <f>(P44+AT44*D44)</f>
        <v>29.499189376831055</v>
      </c>
      <c r="K44" s="1">
        <v>6</v>
      </c>
      <c r="L44">
        <f>(K44*AI44+AJ44)</f>
        <v>1.4200000166893005</v>
      </c>
      <c r="M44" s="1">
        <v>1</v>
      </c>
      <c r="N44">
        <f>L44*(M44+1)*(M44+1)/(M44*M44+1)</f>
        <v>2.8400000333786011</v>
      </c>
      <c r="O44" s="1">
        <v>28.114711761474609</v>
      </c>
      <c r="P44" s="1">
        <v>29.499189376831055</v>
      </c>
      <c r="Q44" s="1">
        <v>28.070850372314453</v>
      </c>
      <c r="R44" s="1">
        <v>400.1942138671875</v>
      </c>
      <c r="S44" s="1">
        <v>398.30047607421875</v>
      </c>
      <c r="T44" s="1">
        <v>16.278896331787109</v>
      </c>
      <c r="U44" s="1">
        <v>16.748067855834961</v>
      </c>
      <c r="V44" s="1">
        <v>43.184074401855469</v>
      </c>
      <c r="W44" s="1">
        <v>44.428676605224609</v>
      </c>
      <c r="X44" s="1">
        <v>499.61178588867188</v>
      </c>
      <c r="Y44" s="1">
        <v>1499.1827392578125</v>
      </c>
      <c r="Z44" s="1">
        <v>0.1145499050617218</v>
      </c>
      <c r="AA44" s="1">
        <v>101.34331512451172</v>
      </c>
      <c r="AB44" s="1">
        <v>2.6108734607696533</v>
      </c>
      <c r="AC44" s="1">
        <v>8.412952721118927E-2</v>
      </c>
      <c r="AD44" s="1">
        <v>5.7600956410169601E-2</v>
      </c>
      <c r="AE44" s="1">
        <v>3.5463914275169373E-2</v>
      </c>
      <c r="AF44" s="1">
        <v>2.9174551367759705E-2</v>
      </c>
      <c r="AG44" s="1">
        <v>3.5892806947231293E-2</v>
      </c>
      <c r="AH44" s="1">
        <v>0.66666668653488159</v>
      </c>
      <c r="AI44" s="1">
        <v>-0.21956524252891541</v>
      </c>
      <c r="AJ44" s="1">
        <v>2.737391471862793</v>
      </c>
      <c r="AK44" s="1">
        <v>1</v>
      </c>
      <c r="AL44" s="1">
        <v>0</v>
      </c>
      <c r="AM44" s="1">
        <v>0.15999999642372131</v>
      </c>
      <c r="AN44" s="1">
        <v>111115</v>
      </c>
      <c r="AO44">
        <f>X44*0.000001/(K44*0.0001)</f>
        <v>0.83268630981445291</v>
      </c>
      <c r="AP44">
        <f>(U44-T44)/(1000-U44)*AO44</f>
        <v>3.9732716738984011E-4</v>
      </c>
      <c r="AQ44">
        <f>(P44+273.15)</f>
        <v>302.64918937683103</v>
      </c>
      <c r="AR44">
        <f>(O44+273.15)</f>
        <v>301.26471176147459</v>
      </c>
      <c r="AS44">
        <f>(Y44*AK44+Z44*AL44)*AM44</f>
        <v>239.86923291975472</v>
      </c>
      <c r="AT44">
        <f>((AS44+0.00000010773*(AR44^4-AQ44^4))-AP44*44100)/(L44*0.92*2*29.3+0.00000043092*AQ44^3)</f>
        <v>2.3267751339466756</v>
      </c>
      <c r="AU44">
        <f>0.61365*EXP(17.502*J44/(240.97+J44))</f>
        <v>4.1394184994040417</v>
      </c>
      <c r="AV44">
        <f>AU44*1000/AA44</f>
        <v>40.845501198754924</v>
      </c>
      <c r="AW44">
        <f>(AV44-U44)</f>
        <v>24.097433342919963</v>
      </c>
      <c r="AX44">
        <f>IF(D44,P44,(O44+P44)/2)</f>
        <v>28.806950569152832</v>
      </c>
      <c r="AY44">
        <f>0.61365*EXP(17.502*AX44/(240.97+AX44))</f>
        <v>3.9770641621706666</v>
      </c>
      <c r="AZ44">
        <f>IF(AW44&lt;&gt;0,(1000-(AV44+U44)/2)/AW44*AP44,0)</f>
        <v>1.6013548707545278E-2</v>
      </c>
      <c r="BA44">
        <f>U44*AA44/1000</f>
        <v>1.6973047184405878</v>
      </c>
      <c r="BB44">
        <f>(AY44-BA44)</f>
        <v>2.2797594437300788</v>
      </c>
      <c r="BC44">
        <f>1/(1.6/F44+1.37/N44)</f>
        <v>1.0016586835886082E-2</v>
      </c>
      <c r="BD44">
        <f>G44*AA44*0.001</f>
        <v>24.721106768724383</v>
      </c>
      <c r="BE44">
        <f>G44/S44</f>
        <v>0.61243778631196022</v>
      </c>
      <c r="BF44">
        <f>(1-AP44*AA44/AU44/F44)*100</f>
        <v>39.596693143522984</v>
      </c>
      <c r="BG44">
        <f>(S44-E44/(N44/1.35))</f>
        <v>397.62612544419233</v>
      </c>
      <c r="BH44">
        <f>E44*BF44/100/BG44</f>
        <v>1.4127143313523299E-3</v>
      </c>
    </row>
    <row r="45" spans="1:60" x14ac:dyDescent="0.2">
      <c r="A45" s="1">
        <v>14</v>
      </c>
      <c r="B45" s="1" t="s">
        <v>107</v>
      </c>
      <c r="C45" s="1">
        <v>2188.9999938085675</v>
      </c>
      <c r="D45" s="1">
        <v>0</v>
      </c>
      <c r="E45">
        <f>(R45-S45*(1000-T45)/(1000-U45))*AO45</f>
        <v>1.710738962480961</v>
      </c>
      <c r="F45">
        <f>IF(AZ45&lt;&gt;0,1/(1/AZ45-1/N45),0)</f>
        <v>1.573560527768679E-2</v>
      </c>
      <c r="G45">
        <f>((BC45-AP45/2)*S45-E45)/(BC45+AP45/2)</f>
        <v>211.81585486683872</v>
      </c>
      <c r="H45">
        <f>AP45*1000</f>
        <v>0.38809631233258396</v>
      </c>
      <c r="I45">
        <f>(AU45-BA45)</f>
        <v>2.440983958236675</v>
      </c>
      <c r="J45">
        <f>(P45+AT45*D45)</f>
        <v>29.489740371704102</v>
      </c>
      <c r="K45" s="1">
        <v>6</v>
      </c>
      <c r="L45">
        <f>(K45*AI45+AJ45)</f>
        <v>1.4200000166893005</v>
      </c>
      <c r="M45" s="1">
        <v>1</v>
      </c>
      <c r="N45">
        <f>L45*(M45+1)*(M45+1)/(M45*M45+1)</f>
        <v>2.8400000333786011</v>
      </c>
      <c r="O45" s="1">
        <v>28.130132675170898</v>
      </c>
      <c r="P45" s="1">
        <v>29.489740371704102</v>
      </c>
      <c r="Q45" s="1">
        <v>28.085124969482422</v>
      </c>
      <c r="R45" s="1">
        <v>400.9326171875</v>
      </c>
      <c r="S45" s="1">
        <v>398.69244384765625</v>
      </c>
      <c r="T45" s="1">
        <v>16.278850555419922</v>
      </c>
      <c r="U45" s="1">
        <v>16.737100601196289</v>
      </c>
      <c r="V45" s="1">
        <v>43.144847869873047</v>
      </c>
      <c r="W45" s="1">
        <v>44.359378814697266</v>
      </c>
      <c r="X45" s="1">
        <v>499.64080810546875</v>
      </c>
      <c r="Y45" s="1">
        <v>1499.0103759765625</v>
      </c>
      <c r="Z45" s="1">
        <v>0.16651777923107147</v>
      </c>
      <c r="AA45" s="1">
        <v>101.342529296875</v>
      </c>
      <c r="AB45" s="1">
        <v>2.6108734607696533</v>
      </c>
      <c r="AC45" s="1">
        <v>8.412952721118927E-2</v>
      </c>
      <c r="AD45" s="1">
        <v>5.7600956410169601E-2</v>
      </c>
      <c r="AE45" s="1">
        <v>3.5463914275169373E-2</v>
      </c>
      <c r="AF45" s="1">
        <v>2.9174551367759705E-2</v>
      </c>
      <c r="AG45" s="1">
        <v>3.5892806947231293E-2</v>
      </c>
      <c r="AH45" s="1">
        <v>0.66666668653488159</v>
      </c>
      <c r="AI45" s="1">
        <v>-0.21956524252891541</v>
      </c>
      <c r="AJ45" s="1">
        <v>2.737391471862793</v>
      </c>
      <c r="AK45" s="1">
        <v>1</v>
      </c>
      <c r="AL45" s="1">
        <v>0</v>
      </c>
      <c r="AM45" s="1">
        <v>0.15999999642372131</v>
      </c>
      <c r="AN45" s="1">
        <v>111115</v>
      </c>
      <c r="AO45">
        <f>X45*0.000001/(K45*0.0001)</f>
        <v>0.83273468017578112</v>
      </c>
      <c r="AP45">
        <f>(U45-T45)/(1000-U45)*AO45</f>
        <v>3.8809631233258394E-4</v>
      </c>
      <c r="AQ45">
        <f>(P45+273.15)</f>
        <v>302.63974037170408</v>
      </c>
      <c r="AR45">
        <f>(O45+273.15)</f>
        <v>301.28013267517088</v>
      </c>
      <c r="AS45">
        <f>(Y45*AK45+Z45*AL45)*AM45</f>
        <v>239.84165479537114</v>
      </c>
      <c r="AT45">
        <f>((AS45+0.00000010773*(AR45^4-AQ45^4))-AP45*44100)/(L45*0.92*2*29.3+0.00000043092*AQ45^3)</f>
        <v>2.3344213619991785</v>
      </c>
      <c r="AU45">
        <f>0.61365*EXP(17.502*J45/(240.97+J45))</f>
        <v>4.1371640662581539</v>
      </c>
      <c r="AV45">
        <f>AU45*1000/AA45</f>
        <v>40.823572245159347</v>
      </c>
      <c r="AW45">
        <f>(AV45-U45)</f>
        <v>24.086471643963058</v>
      </c>
      <c r="AX45">
        <f>IF(D45,P45,(O45+P45)/2)</f>
        <v>28.8099365234375</v>
      </c>
      <c r="AY45">
        <f>0.61365*EXP(17.502*AX45/(240.97+AX45))</f>
        <v>3.9777523698160349</v>
      </c>
      <c r="AZ45">
        <f>IF(AW45&lt;&gt;0,(1000-(AV45+U45)/2)/AW45*AP45,0)</f>
        <v>1.5648899327001638E-2</v>
      </c>
      <c r="BA45">
        <f>U45*AA45/1000</f>
        <v>1.6961801080214791</v>
      </c>
      <c r="BB45">
        <f>(AY45-BA45)</f>
        <v>2.2815722617945555</v>
      </c>
      <c r="BC45">
        <f>1/(1.6/F45+1.37/N45)</f>
        <v>9.7883152841498639E-3</v>
      </c>
      <c r="BD45">
        <f>G45*AA45*0.001</f>
        <v>21.465954477385225</v>
      </c>
      <c r="BE45">
        <f>G45/S45</f>
        <v>0.53127632122312141</v>
      </c>
      <c r="BF45">
        <f>(1-AP45*AA45/AU45/F45)*100</f>
        <v>39.584961239783965</v>
      </c>
      <c r="BG45">
        <f>(S45-E45/(N45/1.35))</f>
        <v>397.87924047716126</v>
      </c>
      <c r="BH45">
        <f>E45*BF45/100/BG45</f>
        <v>1.7020122849330777E-3</v>
      </c>
    </row>
    <row r="46" spans="1:60" x14ac:dyDescent="0.2">
      <c r="A46" s="1">
        <v>15</v>
      </c>
      <c r="B46" s="1" t="s">
        <v>108</v>
      </c>
      <c r="C46" s="1">
        <v>2195.9999936521053</v>
      </c>
      <c r="D46" s="1">
        <v>0</v>
      </c>
      <c r="E46">
        <f>(R46-S46*(1000-T46)/(1000-U46))*AO46</f>
        <v>0.85349270693200674</v>
      </c>
      <c r="F46">
        <f>IF(AZ46&lt;&gt;0,1/(1/AZ46-1/N46),0)</f>
        <v>1.5286681004438619E-2</v>
      </c>
      <c r="G46">
        <f>((BC46-AP46/2)*S46-E46)/(BC46+AP46/2)</f>
        <v>295.01140232752408</v>
      </c>
      <c r="H46">
        <f>AP46*1000</f>
        <v>0.37964435312520328</v>
      </c>
      <c r="I46">
        <f>(AU46-BA46)</f>
        <v>2.4573600579374806</v>
      </c>
      <c r="J46">
        <f>(P46+AT46*D46)</f>
        <v>29.554042816162109</v>
      </c>
      <c r="K46" s="1">
        <v>6</v>
      </c>
      <c r="L46">
        <f>(K46*AI46+AJ46)</f>
        <v>1.4200000166893005</v>
      </c>
      <c r="M46" s="1">
        <v>1</v>
      </c>
      <c r="N46">
        <f>L46*(M46+1)*(M46+1)/(M46*M46+1)</f>
        <v>2.8400000333786011</v>
      </c>
      <c r="O46" s="1">
        <v>28.142770767211914</v>
      </c>
      <c r="P46" s="1">
        <v>29.554042816162109</v>
      </c>
      <c r="Q46" s="1">
        <v>28.094188690185547</v>
      </c>
      <c r="R46" s="1">
        <v>399.80593872070312</v>
      </c>
      <c r="S46" s="1">
        <v>398.59918212890625</v>
      </c>
      <c r="T46" s="1">
        <v>16.278934478759766</v>
      </c>
      <c r="U46" s="1">
        <v>16.727249145507812</v>
      </c>
      <c r="V46" s="1">
        <v>43.112953186035156</v>
      </c>
      <c r="W46" s="1">
        <v>44.300266265869141</v>
      </c>
      <c r="X46" s="1">
        <v>499.59634399414062</v>
      </c>
      <c r="Y46" s="1">
        <v>1498.7476806640625</v>
      </c>
      <c r="Z46" s="1">
        <v>0.3601955771446228</v>
      </c>
      <c r="AA46" s="1">
        <v>101.34165191650391</v>
      </c>
      <c r="AB46" s="1">
        <v>2.6108734607696533</v>
      </c>
      <c r="AC46" s="1">
        <v>8.412952721118927E-2</v>
      </c>
      <c r="AD46" s="1">
        <v>5.7600956410169601E-2</v>
      </c>
      <c r="AE46" s="1">
        <v>3.5463914275169373E-2</v>
      </c>
      <c r="AF46" s="1">
        <v>2.9174551367759705E-2</v>
      </c>
      <c r="AG46" s="1">
        <v>3.5892806947231293E-2</v>
      </c>
      <c r="AH46" s="1">
        <v>0.66666668653488159</v>
      </c>
      <c r="AI46" s="1">
        <v>-0.21956524252891541</v>
      </c>
      <c r="AJ46" s="1">
        <v>2.737391471862793</v>
      </c>
      <c r="AK46" s="1">
        <v>1</v>
      </c>
      <c r="AL46" s="1">
        <v>0</v>
      </c>
      <c r="AM46" s="1">
        <v>0.15999999642372131</v>
      </c>
      <c r="AN46" s="1">
        <v>111115</v>
      </c>
      <c r="AO46">
        <f>X46*0.000001/(K46*0.0001)</f>
        <v>0.83266057332356758</v>
      </c>
      <c r="AP46">
        <f>(U46-T46)/(1000-U46)*AO46</f>
        <v>3.7964435312520329E-4</v>
      </c>
      <c r="AQ46">
        <f>(P46+273.15)</f>
        <v>302.70404281616209</v>
      </c>
      <c r="AR46">
        <f>(O46+273.15)</f>
        <v>301.29277076721189</v>
      </c>
      <c r="AS46">
        <f>(Y46*AK46+Z46*AL46)*AM46</f>
        <v>239.79962354631061</v>
      </c>
      <c r="AT46">
        <f>((AS46+0.00000010773*(AR46^4-AQ46^4))-AP46*44100)/(L46*0.92*2*29.3+0.00000043092*AQ46^3)</f>
        <v>2.3309589112959501</v>
      </c>
      <c r="AU46">
        <f>0.61365*EXP(17.502*J46/(240.97+J46))</f>
        <v>4.1525271183621708</v>
      </c>
      <c r="AV46">
        <f>AU46*1000/AA46</f>
        <v>40.975522303341442</v>
      </c>
      <c r="AW46">
        <f>(AV46-U46)</f>
        <v>24.24827315783363</v>
      </c>
      <c r="AX46">
        <f>IF(D46,P46,(O46+P46)/2)</f>
        <v>28.848406791687012</v>
      </c>
      <c r="AY46">
        <f>0.61365*EXP(17.502*AX46/(240.97+AX46))</f>
        <v>3.9866283533344276</v>
      </c>
      <c r="AZ46">
        <f>IF(AW46&lt;&gt;0,(1000-(AV46+U46)/2)/AW46*AP46,0)</f>
        <v>1.5204838920085294E-2</v>
      </c>
      <c r="BA46">
        <f>U46*AA46/1000</f>
        <v>1.6951670604246902</v>
      </c>
      <c r="BB46">
        <f>(AY46-BA46)</f>
        <v>2.2914612929097373</v>
      </c>
      <c r="BC46">
        <f>1/(1.6/F46+1.37/N46)</f>
        <v>9.5103435911968459E-3</v>
      </c>
      <c r="BD46">
        <f>G46*AA46*0.001</f>
        <v>29.896942846075635</v>
      </c>
      <c r="BE46">
        <f>G46/S46</f>
        <v>0.74012044066893723</v>
      </c>
      <c r="BF46">
        <f>(1-AP46*AA46/AU46/F46)*100</f>
        <v>39.390703462114672</v>
      </c>
      <c r="BG46">
        <f>(S46-E46/(N46/1.35))</f>
        <v>398.19347257228083</v>
      </c>
      <c r="BH46">
        <f>E46*BF46/100/BG46</f>
        <v>8.4430510396509614E-4</v>
      </c>
    </row>
    <row r="47" spans="1:60" x14ac:dyDescent="0.2">
      <c r="A47" s="1" t="s">
        <v>9</v>
      </c>
      <c r="B47" s="1" t="s">
        <v>109</v>
      </c>
    </row>
    <row r="48" spans="1:60" x14ac:dyDescent="0.2">
      <c r="A48" s="1">
        <v>16</v>
      </c>
      <c r="B48" s="1" t="s">
        <v>110</v>
      </c>
      <c r="C48" s="1">
        <v>2259.4999922327697</v>
      </c>
      <c r="D48" s="1">
        <v>0</v>
      </c>
      <c r="E48">
        <f>(R48-S48*(1000-T48)/(1000-U48))*AO48</f>
        <v>2.6473748873879717</v>
      </c>
      <c r="F48">
        <f>IF(AZ48&lt;&gt;0,1/(1/AZ48-1/N48),0)</f>
        <v>3.9414190849984709E-2</v>
      </c>
      <c r="G48">
        <f>((BC48-AP48/2)*S48-E48)/(BC48+AP48/2)</f>
        <v>274.63594055588987</v>
      </c>
      <c r="H48">
        <f>AP48*1000</f>
        <v>0.94966121961389605</v>
      </c>
      <c r="I48">
        <f>(AU48-BA48)</f>
        <v>2.403069269057998</v>
      </c>
      <c r="J48">
        <f>(P48+AT48*D48)</f>
        <v>29.619277954101562</v>
      </c>
      <c r="K48" s="1">
        <v>6</v>
      </c>
      <c r="L48">
        <f>(K48*AI48+AJ48)</f>
        <v>1.4200000166893005</v>
      </c>
      <c r="M48" s="1">
        <v>1</v>
      </c>
      <c r="N48">
        <f>L48*(M48+1)*(M48+1)/(M48*M48+1)</f>
        <v>2.8400000333786011</v>
      </c>
      <c r="O48" s="1">
        <v>28.182703018188477</v>
      </c>
      <c r="P48" s="1">
        <v>29.619277954101562</v>
      </c>
      <c r="Q48" s="1">
        <v>28.153213500976562</v>
      </c>
      <c r="R48" s="1">
        <v>400.10299682617188</v>
      </c>
      <c r="S48" s="1">
        <v>396.47158813476562</v>
      </c>
      <c r="T48" s="1">
        <v>16.29747200012207</v>
      </c>
      <c r="U48" s="1">
        <v>17.418062210083008</v>
      </c>
      <c r="V48" s="1">
        <v>43.059844970703125</v>
      </c>
      <c r="W48" s="1">
        <v>46.020572662353516</v>
      </c>
      <c r="X48" s="1">
        <v>499.62240600585938</v>
      </c>
      <c r="Y48" s="1">
        <v>1500.92236328125</v>
      </c>
      <c r="Z48" s="1">
        <v>0.15706346929073334</v>
      </c>
      <c r="AA48" s="1">
        <v>101.33702087402344</v>
      </c>
      <c r="AB48" s="1">
        <v>2.6108734607696533</v>
      </c>
      <c r="AC48" s="1">
        <v>8.412952721118927E-2</v>
      </c>
      <c r="AD48" s="1">
        <v>5.7600956410169601E-2</v>
      </c>
      <c r="AE48" s="1">
        <v>3.5463914275169373E-2</v>
      </c>
      <c r="AF48" s="1">
        <v>2.9174551367759705E-2</v>
      </c>
      <c r="AG48" s="1">
        <v>3.5892806947231293E-2</v>
      </c>
      <c r="AH48" s="1">
        <v>0.3333333432674408</v>
      </c>
      <c r="AI48" s="1">
        <v>-0.21956524252891541</v>
      </c>
      <c r="AJ48" s="1">
        <v>2.737391471862793</v>
      </c>
      <c r="AK48" s="1">
        <v>1</v>
      </c>
      <c r="AL48" s="1">
        <v>0</v>
      </c>
      <c r="AM48" s="1">
        <v>0.15999999642372131</v>
      </c>
      <c r="AN48" s="1">
        <v>111115</v>
      </c>
      <c r="AO48">
        <f>X48*0.000001/(K48*0.0001)</f>
        <v>0.83270401000976557</v>
      </c>
      <c r="AP48">
        <f>(U48-T48)/(1000-U48)*AO48</f>
        <v>9.4966121961389605E-4</v>
      </c>
      <c r="AQ48">
        <f>(P48+273.15)</f>
        <v>302.76927795410154</v>
      </c>
      <c r="AR48">
        <f>(O48+273.15)</f>
        <v>301.33270301818845</v>
      </c>
      <c r="AS48">
        <f>(Y48*AK48+Z48*AL48)*AM48</f>
        <v>240.14757275728334</v>
      </c>
      <c r="AT48">
        <f>((AS48+0.00000010773*(AR48^4-AQ48^4))-AP48*44100)/(L48*0.92*2*29.3+0.00000043092*AQ48^3)</f>
        <v>2.0471988378821457</v>
      </c>
      <c r="AU48">
        <f>0.61365*EXP(17.502*J48/(240.97+J48))</f>
        <v>4.1681638028262187</v>
      </c>
      <c r="AV48">
        <f>AU48*1000/AA48</f>
        <v>41.131698631715736</v>
      </c>
      <c r="AW48">
        <f>(AV48-U48)</f>
        <v>23.713636421632728</v>
      </c>
      <c r="AX48">
        <f>IF(D48,P48,(O48+P48)/2)</f>
        <v>28.90099048614502</v>
      </c>
      <c r="AY48">
        <f>0.61365*EXP(17.502*AX48/(240.97+AX48))</f>
        <v>3.998788567974108</v>
      </c>
      <c r="AZ48">
        <f>IF(AW48&lt;&gt;0,(1000-(AV48+U48)/2)/AW48*AP48,0)</f>
        <v>3.8874678880054366E-2</v>
      </c>
      <c r="BA48">
        <f>U48*AA48/1000</f>
        <v>1.7650945337682207</v>
      </c>
      <c r="BB48">
        <f>(AY48-BA48)</f>
        <v>2.2336940342058873</v>
      </c>
      <c r="BC48">
        <f>1/(1.6/F48+1.37/N48)</f>
        <v>2.4344576841207274E-2</v>
      </c>
      <c r="BD48">
        <f>G48*AA48*0.001</f>
        <v>27.830788040869272</v>
      </c>
      <c r="BE48">
        <f>G48/S48</f>
        <v>0.6927001802271332</v>
      </c>
      <c r="BF48">
        <f>(1-AP48*AA48/AU48/F48)*100</f>
        <v>41.421338604945802</v>
      </c>
      <c r="BG48">
        <f>(S48-E48/(N48/1.35))</f>
        <v>395.21315290379061</v>
      </c>
      <c r="BH48">
        <f>E48*BF48/100/BG48</f>
        <v>2.7746498520868357E-3</v>
      </c>
    </row>
    <row r="49" spans="1:60" x14ac:dyDescent="0.2">
      <c r="A49" s="1">
        <v>17</v>
      </c>
      <c r="B49" s="1" t="s">
        <v>111</v>
      </c>
      <c r="C49" s="1">
        <v>2267.4999920539558</v>
      </c>
      <c r="D49" s="1">
        <v>0</v>
      </c>
      <c r="E49">
        <f>(R49-S49*(1000-T49)/(1000-U49))*AO49</f>
        <v>1.6612969155574635</v>
      </c>
      <c r="F49">
        <f>IF(AZ49&lt;&gt;0,1/(1/AZ49-1/N49),0)</f>
        <v>3.1053285444655052E-2</v>
      </c>
      <c r="G49">
        <f>((BC49-AP49/2)*S49-E49)/(BC49+AP49/2)</f>
        <v>297.20035040443997</v>
      </c>
      <c r="H49">
        <f>AP49*1000</f>
        <v>0.76040523247198466</v>
      </c>
      <c r="I49">
        <f>(AU49-BA49)</f>
        <v>2.4353201203597141</v>
      </c>
      <c r="J49">
        <f>(P49+AT49*D49)</f>
        <v>29.661027908325195</v>
      </c>
      <c r="K49" s="1">
        <v>6</v>
      </c>
      <c r="L49">
        <f>(K49*AI49+AJ49)</f>
        <v>1.4200000166893005</v>
      </c>
      <c r="M49" s="1">
        <v>1</v>
      </c>
      <c r="N49">
        <f>L49*(M49+1)*(M49+1)/(M49*M49+1)</f>
        <v>2.8400000333786011</v>
      </c>
      <c r="O49" s="1">
        <v>28.203193664550781</v>
      </c>
      <c r="P49" s="1">
        <v>29.661027908325195</v>
      </c>
      <c r="Q49" s="1">
        <v>28.165407180786133</v>
      </c>
      <c r="R49" s="1">
        <v>399.6900634765625</v>
      </c>
      <c r="S49" s="1">
        <v>397.33203125</v>
      </c>
      <c r="T49" s="1">
        <v>16.301139831542969</v>
      </c>
      <c r="U49" s="1">
        <v>17.198661804199219</v>
      </c>
      <c r="V49" s="1">
        <v>43.018600463867188</v>
      </c>
      <c r="W49" s="1">
        <v>45.387157440185547</v>
      </c>
      <c r="X49" s="1">
        <v>499.59375</v>
      </c>
      <c r="Y49" s="1">
        <v>1501.0804443359375</v>
      </c>
      <c r="Z49" s="1">
        <v>0.20666965842247009</v>
      </c>
      <c r="AA49" s="1">
        <v>101.33799743652344</v>
      </c>
      <c r="AB49" s="1">
        <v>2.6108734607696533</v>
      </c>
      <c r="AC49" s="1">
        <v>8.412952721118927E-2</v>
      </c>
      <c r="AD49" s="1">
        <v>5.7600956410169601E-2</v>
      </c>
      <c r="AE49" s="1">
        <v>3.5463914275169373E-2</v>
      </c>
      <c r="AF49" s="1">
        <v>2.9174551367759705E-2</v>
      </c>
      <c r="AG49" s="1">
        <v>3.5892806947231293E-2</v>
      </c>
      <c r="AH49" s="1">
        <v>0.3333333432674408</v>
      </c>
      <c r="AI49" s="1">
        <v>-0.21956524252891541</v>
      </c>
      <c r="AJ49" s="1">
        <v>2.737391471862793</v>
      </c>
      <c r="AK49" s="1">
        <v>1</v>
      </c>
      <c r="AL49" s="1">
        <v>0</v>
      </c>
      <c r="AM49" s="1">
        <v>0.15999999642372131</v>
      </c>
      <c r="AN49" s="1">
        <v>111115</v>
      </c>
      <c r="AO49">
        <f>X49*0.000001/(K49*0.0001)</f>
        <v>0.83265624999999976</v>
      </c>
      <c r="AP49">
        <f>(U49-T49)/(1000-U49)*AO49</f>
        <v>7.6040523247198461E-4</v>
      </c>
      <c r="AQ49">
        <f>(P49+273.15)</f>
        <v>302.81102790832517</v>
      </c>
      <c r="AR49">
        <f>(O49+273.15)</f>
        <v>301.35319366455076</v>
      </c>
      <c r="AS49">
        <f>(Y49*AK49+Z49*AL49)*AM49</f>
        <v>240.172865725468</v>
      </c>
      <c r="AT49">
        <f>((AS49+0.00000010773*(AR49^4-AQ49^4))-AP49*44100)/(L49*0.92*2*29.3+0.00000043092*AQ49^3)</f>
        <v>2.1387435533106114</v>
      </c>
      <c r="AU49">
        <f>0.61365*EXP(17.502*J49/(240.97+J49))</f>
        <v>4.1781980661852884</v>
      </c>
      <c r="AV49">
        <f>AU49*1000/AA49</f>
        <v>41.230320036691545</v>
      </c>
      <c r="AW49">
        <f>(AV49-U49)</f>
        <v>24.031658232492326</v>
      </c>
      <c r="AX49">
        <f>IF(D49,P49,(O49+P49)/2)</f>
        <v>28.932110786437988</v>
      </c>
      <c r="AY49">
        <f>0.61365*EXP(17.502*AX49/(240.97+AX49))</f>
        <v>4.0060005017733857</v>
      </c>
      <c r="AZ49">
        <f>IF(AW49&lt;&gt;0,(1000-(AV49+U49)/2)/AW49*AP49,0)</f>
        <v>3.0717413404040193E-2</v>
      </c>
      <c r="BA49">
        <f>U49*AA49/1000</f>
        <v>1.7428779458255741</v>
      </c>
      <c r="BB49">
        <f>(AY49-BA49)</f>
        <v>2.2631225559478114</v>
      </c>
      <c r="BC49">
        <f>1/(1.6/F49+1.37/N49)</f>
        <v>1.922827948022476E-2</v>
      </c>
      <c r="BD49">
        <f>G49*AA49*0.001</f>
        <v>30.117688347419008</v>
      </c>
      <c r="BE49">
        <f>G49/S49</f>
        <v>0.74798991027592865</v>
      </c>
      <c r="BF49">
        <f>(1-AP49*AA49/AU49/F49)*100</f>
        <v>40.60897298126396</v>
      </c>
      <c r="BG49">
        <f>(S49-E49/(N49/1.35))</f>
        <v>396.54233026068891</v>
      </c>
      <c r="BH49">
        <f>E49*BF49/100/BG49</f>
        <v>1.7012953324145573E-3</v>
      </c>
    </row>
    <row r="50" spans="1:60" x14ac:dyDescent="0.2">
      <c r="A50" s="1">
        <v>18</v>
      </c>
      <c r="B50" s="1" t="s">
        <v>112</v>
      </c>
      <c r="C50" s="1">
        <v>2274.4999918974936</v>
      </c>
      <c r="D50" s="1">
        <v>0</v>
      </c>
      <c r="E50">
        <f>(R50-S50*(1000-T50)/(1000-U50))*AO50</f>
        <v>1.6553014860080928</v>
      </c>
      <c r="F50">
        <f>IF(AZ50&lt;&gt;0,1/(1/AZ50-1/N50),0)</f>
        <v>2.7422762818198561E-2</v>
      </c>
      <c r="G50">
        <f>((BC50-AP50/2)*S50-E50)/(BC50+AP50/2)</f>
        <v>286.35073057299974</v>
      </c>
      <c r="H50">
        <f>AP50*1000</f>
        <v>0.67522744398389845</v>
      </c>
      <c r="I50">
        <f>(AU50-BA50)</f>
        <v>2.4458136234801433</v>
      </c>
      <c r="J50">
        <f>(P50+AT50*D50)</f>
        <v>29.664159774780273</v>
      </c>
      <c r="K50" s="1">
        <v>6</v>
      </c>
      <c r="L50">
        <f>(K50*AI50+AJ50)</f>
        <v>1.4200000166893005</v>
      </c>
      <c r="M50" s="1">
        <v>1</v>
      </c>
      <c r="N50">
        <f>L50*(M50+1)*(M50+1)/(M50*M50+1)</f>
        <v>2.8400000333786011</v>
      </c>
      <c r="O50" s="1">
        <v>28.217174530029297</v>
      </c>
      <c r="P50" s="1">
        <v>29.664159774780273</v>
      </c>
      <c r="Q50" s="1">
        <v>28.173557281494141</v>
      </c>
      <c r="R50" s="1">
        <v>399.6173095703125</v>
      </c>
      <c r="S50" s="1">
        <v>397.30718994140625</v>
      </c>
      <c r="T50" s="1">
        <v>16.305667877197266</v>
      </c>
      <c r="U50" s="1">
        <v>17.102714538574219</v>
      </c>
      <c r="V50" s="1">
        <v>42.995132446289062</v>
      </c>
      <c r="W50" s="1">
        <v>45.0968017578125</v>
      </c>
      <c r="X50" s="1">
        <v>499.60379028320312</v>
      </c>
      <c r="Y50" s="1">
        <v>1501.0301513671875</v>
      </c>
      <c r="Z50" s="1">
        <v>0.34838834404945374</v>
      </c>
      <c r="AA50" s="1">
        <v>101.33701324462891</v>
      </c>
      <c r="AB50" s="1">
        <v>2.6108734607696533</v>
      </c>
      <c r="AC50" s="1">
        <v>8.412952721118927E-2</v>
      </c>
      <c r="AD50" s="1">
        <v>5.7600956410169601E-2</v>
      </c>
      <c r="AE50" s="1">
        <v>3.5463914275169373E-2</v>
      </c>
      <c r="AF50" s="1">
        <v>2.9174551367759705E-2</v>
      </c>
      <c r="AG50" s="1">
        <v>3.5892806947231293E-2</v>
      </c>
      <c r="AH50" s="1">
        <v>0.3333333432674408</v>
      </c>
      <c r="AI50" s="1">
        <v>-0.21956524252891541</v>
      </c>
      <c r="AJ50" s="1">
        <v>2.737391471862793</v>
      </c>
      <c r="AK50" s="1">
        <v>1</v>
      </c>
      <c r="AL50" s="1">
        <v>0</v>
      </c>
      <c r="AM50" s="1">
        <v>0.15999999642372131</v>
      </c>
      <c r="AN50" s="1">
        <v>111115</v>
      </c>
      <c r="AO50">
        <f>X50*0.000001/(K50*0.0001)</f>
        <v>0.83267298380533838</v>
      </c>
      <c r="AP50">
        <f>(U50-T50)/(1000-U50)*AO50</f>
        <v>6.752274439838984E-4</v>
      </c>
      <c r="AQ50">
        <f>(P50+273.15)</f>
        <v>302.81415977478025</v>
      </c>
      <c r="AR50">
        <f>(O50+273.15)</f>
        <v>301.36717453002927</v>
      </c>
      <c r="AS50">
        <f>(Y50*AK50+Z50*AL50)*AM50</f>
        <v>240.16481885064786</v>
      </c>
      <c r="AT50">
        <f>((AS50+0.00000010773*(AR50^4-AQ50^4))-AP50*44100)/(L50*0.92*2*29.3+0.00000043092*AQ50^3)</f>
        <v>2.1825178097812938</v>
      </c>
      <c r="AU50">
        <f>0.61365*EXP(17.502*J50/(240.97+J50))</f>
        <v>4.1789516331947461</v>
      </c>
      <c r="AV50">
        <f>AU50*1000/AA50</f>
        <v>41.238156714829366</v>
      </c>
      <c r="AW50">
        <f>(AV50-U50)</f>
        <v>24.135442176255147</v>
      </c>
      <c r="AX50">
        <f>IF(D50,P50,(O50+P50)/2)</f>
        <v>28.940667152404785</v>
      </c>
      <c r="AY50">
        <f>0.61365*EXP(17.502*AX50/(240.97+AX50))</f>
        <v>4.0079853725936445</v>
      </c>
      <c r="AZ50">
        <f>IF(AW50&lt;&gt;0,(1000-(AV50+U50)/2)/AW50*AP50,0)</f>
        <v>2.7160503648891336E-2</v>
      </c>
      <c r="BA50">
        <f>U50*AA50/1000</f>
        <v>1.733138009714603</v>
      </c>
      <c r="BB50">
        <f>(AY50-BA50)</f>
        <v>2.2748473628790418</v>
      </c>
      <c r="BC50">
        <f>1/(1.6/F50+1.37/N50)</f>
        <v>1.6998683914920286E-2</v>
      </c>
      <c r="BD50">
        <f>G50*AA50*0.001</f>
        <v>29.017927776685241</v>
      </c>
      <c r="BE50">
        <f>G50/S50</f>
        <v>0.72072879077579732</v>
      </c>
      <c r="BF50">
        <f>(1-AP50*AA50/AU50/F50)*100</f>
        <v>40.291022603208383</v>
      </c>
      <c r="BG50">
        <f>(S50-E50/(N50/1.35))</f>
        <v>396.52033889216438</v>
      </c>
      <c r="BH50">
        <f>E50*BF50/100/BG50</f>
        <v>1.6819765103150029E-3</v>
      </c>
    </row>
    <row r="51" spans="1:60" x14ac:dyDescent="0.2">
      <c r="A51" s="1">
        <v>19</v>
      </c>
      <c r="B51" s="1" t="s">
        <v>113</v>
      </c>
      <c r="C51" s="1">
        <v>2280.4999917633832</v>
      </c>
      <c r="D51" s="1">
        <v>0</v>
      </c>
      <c r="E51">
        <f>(R51-S51*(1000-T51)/(1000-U51))*AO51</f>
        <v>1.9636243852323794</v>
      </c>
      <c r="F51">
        <f>IF(AZ51&lt;&gt;0,1/(1/AZ51-1/N51),0)</f>
        <v>2.5841303146033955E-2</v>
      </c>
      <c r="G51">
        <f>((BC51-AP51/2)*S51-E51)/(BC51+AP51/2)</f>
        <v>261.95367929136256</v>
      </c>
      <c r="H51">
        <f>AP51*1000</f>
        <v>0.63731554559308001</v>
      </c>
      <c r="I51">
        <f>(AU51-BA51)</f>
        <v>2.4484846649499357</v>
      </c>
      <c r="J51">
        <f>(P51+AT51*D51)</f>
        <v>29.657341003417969</v>
      </c>
      <c r="K51" s="1">
        <v>6</v>
      </c>
      <c r="L51">
        <f>(K51*AI51+AJ51)</f>
        <v>1.4200000166893005</v>
      </c>
      <c r="M51" s="1">
        <v>1</v>
      </c>
      <c r="N51">
        <f>L51*(M51+1)*(M51+1)/(M51*M51+1)</f>
        <v>2.8400000333786011</v>
      </c>
      <c r="O51" s="1">
        <v>28.227331161499023</v>
      </c>
      <c r="P51" s="1">
        <v>29.657341003417969</v>
      </c>
      <c r="Q51" s="1">
        <v>28.181465148925781</v>
      </c>
      <c r="R51" s="1">
        <v>400.25836181640625</v>
      </c>
      <c r="S51" s="1">
        <v>397.5958251953125</v>
      </c>
      <c r="T51" s="1">
        <v>16.307867050170898</v>
      </c>
      <c r="U51" s="1">
        <v>17.060195922851562</v>
      </c>
      <c r="V51" s="1">
        <v>42.975448608398438</v>
      </c>
      <c r="W51" s="1">
        <v>44.958030700683594</v>
      </c>
      <c r="X51" s="1">
        <v>499.6029052734375</v>
      </c>
      <c r="Y51" s="1">
        <v>1500.7208251953125</v>
      </c>
      <c r="Z51" s="1">
        <v>8.2663819193840027E-2</v>
      </c>
      <c r="AA51" s="1">
        <v>101.33684539794922</v>
      </c>
      <c r="AB51" s="1">
        <v>2.6108734607696533</v>
      </c>
      <c r="AC51" s="1">
        <v>8.412952721118927E-2</v>
      </c>
      <c r="AD51" s="1">
        <v>5.7600956410169601E-2</v>
      </c>
      <c r="AE51" s="1">
        <v>3.5463914275169373E-2</v>
      </c>
      <c r="AF51" s="1">
        <v>2.9174551367759705E-2</v>
      </c>
      <c r="AG51" s="1">
        <v>3.5892806947231293E-2</v>
      </c>
      <c r="AH51" s="1">
        <v>1</v>
      </c>
      <c r="AI51" s="1">
        <v>-0.21956524252891541</v>
      </c>
      <c r="AJ51" s="1">
        <v>2.737391471862793</v>
      </c>
      <c r="AK51" s="1">
        <v>1</v>
      </c>
      <c r="AL51" s="1">
        <v>0</v>
      </c>
      <c r="AM51" s="1">
        <v>0.15999999642372131</v>
      </c>
      <c r="AN51" s="1">
        <v>111115</v>
      </c>
      <c r="AO51">
        <f>X51*0.000001/(K51*0.0001)</f>
        <v>0.83267150878906249</v>
      </c>
      <c r="AP51">
        <f>(U51-T51)/(1000-U51)*AO51</f>
        <v>6.3731554559308E-4</v>
      </c>
      <c r="AQ51">
        <f>(P51+273.15)</f>
        <v>302.80734100341795</v>
      </c>
      <c r="AR51">
        <f>(O51+273.15)</f>
        <v>301.377331161499</v>
      </c>
      <c r="AS51">
        <f>(Y51*AK51+Z51*AL51)*AM51</f>
        <v>240.1153266642541</v>
      </c>
      <c r="AT51">
        <f>((AS51+0.00000010773*(AR51^4-AQ51^4))-AP51*44100)/(L51*0.92*2*29.3+0.00000043092*AQ51^3)</f>
        <v>2.2031411872262807</v>
      </c>
      <c r="AU51">
        <f>0.61365*EXP(17.502*J51/(240.97+J51))</f>
        <v>4.1773111016426681</v>
      </c>
      <c r="AV51">
        <f>AU51*1000/AA51</f>
        <v>41.222036123567804</v>
      </c>
      <c r="AW51">
        <f>(AV51-U51)</f>
        <v>24.161840200716242</v>
      </c>
      <c r="AX51">
        <f>IF(D51,P51,(O51+P51)/2)</f>
        <v>28.942336082458496</v>
      </c>
      <c r="AY51">
        <f>0.61365*EXP(17.502*AX51/(240.97+AX51))</f>
        <v>4.008372624101689</v>
      </c>
      <c r="AZ51">
        <f>IF(AW51&lt;&gt;0,(1000-(AV51+U51)/2)/AW51*AP51,0)</f>
        <v>2.5608292009033945E-2</v>
      </c>
      <c r="BA51">
        <f>U51*AA51/1000</f>
        <v>1.7288264366927324</v>
      </c>
      <c r="BB51">
        <f>(AY51-BA51)</f>
        <v>2.2795461874089566</v>
      </c>
      <c r="BC51">
        <f>1/(1.6/F51+1.37/N51)</f>
        <v>1.6025955258186921E-2</v>
      </c>
      <c r="BD51">
        <f>G51*AA51*0.001</f>
        <v>26.545559499772779</v>
      </c>
      <c r="BE51">
        <f>G51/S51</f>
        <v>0.65884413942898434</v>
      </c>
      <c r="BF51">
        <f>(1-AP51*AA51/AU51/F51)*100</f>
        <v>40.171149097325433</v>
      </c>
      <c r="BG51">
        <f>(S51-E51/(N51/1.35))</f>
        <v>396.66241220626051</v>
      </c>
      <c r="BH51">
        <f>E51*BF51/100/BG51</f>
        <v>1.9886191764824073E-3</v>
      </c>
    </row>
    <row r="52" spans="1:60" x14ac:dyDescent="0.2">
      <c r="A52" s="1" t="s">
        <v>9</v>
      </c>
      <c r="B52" s="1" t="s">
        <v>114</v>
      </c>
    </row>
    <row r="53" spans="1:60" x14ac:dyDescent="0.2">
      <c r="A53" s="1" t="s">
        <v>9</v>
      </c>
      <c r="B53" s="1" t="s">
        <v>115</v>
      </c>
    </row>
    <row r="54" spans="1:60" x14ac:dyDescent="0.2">
      <c r="A54" s="1">
        <v>20</v>
      </c>
      <c r="B54" s="1" t="s">
        <v>116</v>
      </c>
      <c r="C54" s="1">
        <v>2601.499998178333</v>
      </c>
      <c r="D54" s="1">
        <v>0</v>
      </c>
      <c r="E54">
        <f t="shared" ref="E54:E59" si="0">(R54-S54*(1000-T54)/(1000-U54))*AO54</f>
        <v>5.3453787019756307</v>
      </c>
      <c r="F54">
        <f t="shared" ref="F54:F59" si="1">IF(AZ54&lt;&gt;0,1/(1/AZ54-1/N54),0)</f>
        <v>3.9748801919347182E-2</v>
      </c>
      <c r="G54">
        <f t="shared" ref="G54:G59" si="2">((BC54-AP54/2)*S54-E54)/(BC54+AP54/2)</f>
        <v>163.70113675746992</v>
      </c>
      <c r="H54">
        <f t="shared" ref="H54:H59" si="3">AP54*1000</f>
        <v>0.9889498072234626</v>
      </c>
      <c r="I54">
        <f t="shared" ref="I54:I59" si="4">(AU54-BA54)</f>
        <v>2.4800058086632797</v>
      </c>
      <c r="J54">
        <f t="shared" ref="J54:J59" si="5">(P54+AT54*D54)</f>
        <v>30.0582275390625</v>
      </c>
      <c r="K54" s="1">
        <v>6</v>
      </c>
      <c r="L54">
        <f t="shared" ref="L54:L59" si="6">(K54*AI54+AJ54)</f>
        <v>1.4200000166893005</v>
      </c>
      <c r="M54" s="1">
        <v>1</v>
      </c>
      <c r="N54">
        <f t="shared" ref="N54:N59" si="7">L54*(M54+1)*(M54+1)/(M54*M54+1)</f>
        <v>2.8400000333786011</v>
      </c>
      <c r="O54" s="1">
        <v>28.706630706787109</v>
      </c>
      <c r="P54" s="1">
        <v>30.0582275390625</v>
      </c>
      <c r="Q54" s="1">
        <v>28.659311294555664</v>
      </c>
      <c r="R54" s="1">
        <v>399.53842163085938</v>
      </c>
      <c r="S54" s="1">
        <v>392.6524658203125</v>
      </c>
      <c r="T54" s="1">
        <v>16.543590545654297</v>
      </c>
      <c r="U54" s="1">
        <v>17.710248947143555</v>
      </c>
      <c r="V54" s="1">
        <v>42.399761199951172</v>
      </c>
      <c r="W54" s="1">
        <v>45.389804840087891</v>
      </c>
      <c r="X54" s="1">
        <v>499.59881591796875</v>
      </c>
      <c r="Y54" s="1">
        <v>1500.0936279296875</v>
      </c>
      <c r="Z54" s="1">
        <v>0.1310848593711853</v>
      </c>
      <c r="AA54" s="1">
        <v>101.33759307861328</v>
      </c>
      <c r="AB54" s="1">
        <v>2.3758285045623779</v>
      </c>
      <c r="AC54" s="1">
        <v>6.9624423980712891E-2</v>
      </c>
      <c r="AD54" s="1">
        <v>2.784522533416748</v>
      </c>
      <c r="AE54" s="1">
        <v>1.2147800298407674E-3</v>
      </c>
      <c r="AF54" s="1">
        <v>2.8582785129547119</v>
      </c>
      <c r="AG54" s="1">
        <v>1.8152932170778513E-3</v>
      </c>
      <c r="AH54" s="1">
        <v>0.66666668653488159</v>
      </c>
      <c r="AI54" s="1">
        <v>-0.21956524252891541</v>
      </c>
      <c r="AJ54" s="1">
        <v>2.737391471862793</v>
      </c>
      <c r="AK54" s="1">
        <v>1</v>
      </c>
      <c r="AL54" s="1">
        <v>0</v>
      </c>
      <c r="AM54" s="1">
        <v>0.15999999642372131</v>
      </c>
      <c r="AN54" s="1">
        <v>111115</v>
      </c>
      <c r="AO54">
        <f t="shared" ref="AO54:AO59" si="8">X54*0.000001/(K54*0.0001)</f>
        <v>0.8326646931966144</v>
      </c>
      <c r="AP54">
        <f t="shared" ref="AP54:AP59" si="9">(U54-T54)/(1000-U54)*AO54</f>
        <v>9.8894980722346259E-4</v>
      </c>
      <c r="AQ54">
        <f t="shared" ref="AQ54:AQ59" si="10">(P54+273.15)</f>
        <v>303.20822753906248</v>
      </c>
      <c r="AR54">
        <f t="shared" ref="AR54:AR59" si="11">(O54+273.15)</f>
        <v>301.85663070678709</v>
      </c>
      <c r="AS54">
        <f t="shared" ref="AS54:AS59" si="12">(Y54*AK54+Z54*AL54)*AM54</f>
        <v>240.01497510399713</v>
      </c>
      <c r="AT54">
        <f t="shared" ref="AT54:AT59" si="13">((AS54+0.00000010773*(AR54^4-AQ54^4))-AP54*44100)/(L54*0.92*2*29.3+0.00000043092*AQ54^3)</f>
        <v>2.035460840659062</v>
      </c>
      <c r="AU54">
        <f t="shared" ref="AU54:AU59" si="14">0.61365*EXP(17.502*J54/(240.97+J54))</f>
        <v>4.2747198097898522</v>
      </c>
      <c r="AV54">
        <f t="shared" ref="AV54:AV59" si="15">AU54*1000/AA54</f>
        <v>42.182961721556893</v>
      </c>
      <c r="AW54">
        <f t="shared" ref="AW54:AW59" si="16">(AV54-U54)</f>
        <v>24.472712774413338</v>
      </c>
      <c r="AX54">
        <f t="shared" ref="AX54:AX59" si="17">IF(D54,P54,(O54+P54)/2)</f>
        <v>29.382429122924805</v>
      </c>
      <c r="AY54">
        <f t="shared" ref="AY54:AY59" si="18">0.61365*EXP(17.502*AX54/(240.97+AX54))</f>
        <v>4.1116357374852139</v>
      </c>
      <c r="AZ54">
        <f t="shared" ref="AZ54:AZ59" si="19">IF(AW54&lt;&gt;0,(1000-(AV54+U54)/2)/AW54*AP54,0)</f>
        <v>3.9200154330829268E-2</v>
      </c>
      <c r="BA54">
        <f t="shared" ref="BA54:BA59" si="20">U54*AA54/1000</f>
        <v>1.7947140011265728</v>
      </c>
      <c r="BB54">
        <f t="shared" ref="BB54:BB59" si="21">(AY54-BA54)</f>
        <v>2.3169217363586414</v>
      </c>
      <c r="BC54">
        <f t="shared" ref="BC54:BC59" si="22">1/(1.6/F54+1.37/N54)</f>
        <v>2.4548805280975722E-2</v>
      </c>
      <c r="BD54">
        <f t="shared" ref="BD54:BD59" si="23">G54*AA54*0.001</f>
        <v>16.589079183234912</v>
      </c>
      <c r="BE54">
        <f t="shared" ref="BE54:BE59" si="24">G54/S54</f>
        <v>0.41691101166389621</v>
      </c>
      <c r="BF54">
        <f t="shared" ref="BF54:BF59" si="25">(1-AP54*AA54/AU54/F54)*100</f>
        <v>41.018863278900909</v>
      </c>
      <c r="BG54">
        <f t="shared" ref="BG54:BG59" si="26">(S54-E54/(N54/1.35))</f>
        <v>390.11152879113848</v>
      </c>
      <c r="BH54">
        <f t="shared" ref="BH54:BH59" si="27">E54*BF54/100/BG54</f>
        <v>5.6204788110140007E-3</v>
      </c>
    </row>
    <row r="55" spans="1:60" x14ac:dyDescent="0.2">
      <c r="A55" s="1">
        <v>21</v>
      </c>
      <c r="B55" s="1" t="s">
        <v>117</v>
      </c>
      <c r="C55" s="1">
        <v>2613.4999979101121</v>
      </c>
      <c r="D55" s="1">
        <v>0</v>
      </c>
      <c r="E55">
        <f t="shared" si="0"/>
        <v>5.0926442404686716</v>
      </c>
      <c r="F55">
        <f t="shared" si="1"/>
        <v>3.7971869634139656E-2</v>
      </c>
      <c r="G55">
        <f t="shared" si="2"/>
        <v>165.71498971952312</v>
      </c>
      <c r="H55">
        <f t="shared" si="3"/>
        <v>0.94711726907278593</v>
      </c>
      <c r="I55">
        <f t="shared" si="4"/>
        <v>2.4847197144403563</v>
      </c>
      <c r="J55">
        <f t="shared" si="5"/>
        <v>30.062835693359375</v>
      </c>
      <c r="K55" s="1">
        <v>6</v>
      </c>
      <c r="L55">
        <f t="shared" si="6"/>
        <v>1.4200000166893005</v>
      </c>
      <c r="M55" s="1">
        <v>1</v>
      </c>
      <c r="N55">
        <f t="shared" si="7"/>
        <v>2.8400000333786011</v>
      </c>
      <c r="O55" s="1">
        <v>28.722007751464844</v>
      </c>
      <c r="P55" s="1">
        <v>30.062835693359375</v>
      </c>
      <c r="Q55" s="1">
        <v>28.672901153564453</v>
      </c>
      <c r="R55" s="1">
        <v>400.61880493164062</v>
      </c>
      <c r="S55" s="1">
        <v>394.05520629882812</v>
      </c>
      <c r="T55" s="1">
        <v>16.557830810546875</v>
      </c>
      <c r="U55" s="1">
        <v>17.675060272216797</v>
      </c>
      <c r="V55" s="1">
        <v>42.398036956787109</v>
      </c>
      <c r="W55" s="1">
        <v>45.258819580078125</v>
      </c>
      <c r="X55" s="1">
        <v>499.65219116210938</v>
      </c>
      <c r="Y55" s="1">
        <v>1499.941650390625</v>
      </c>
      <c r="Z55" s="1">
        <v>8.5028082132339478E-2</v>
      </c>
      <c r="AA55" s="1">
        <v>101.33663940429688</v>
      </c>
      <c r="AB55" s="1">
        <v>2.3758285045623779</v>
      </c>
      <c r="AC55" s="1">
        <v>6.9624423980712891E-2</v>
      </c>
      <c r="AD55" s="1">
        <v>2.784522533416748</v>
      </c>
      <c r="AE55" s="1">
        <v>1.2147800298407674E-3</v>
      </c>
      <c r="AF55" s="1">
        <v>2.8582785129547119</v>
      </c>
      <c r="AG55" s="1">
        <v>1.8152932170778513E-3</v>
      </c>
      <c r="AH55" s="1">
        <v>0.66666668653488159</v>
      </c>
      <c r="AI55" s="1">
        <v>-0.21956524252891541</v>
      </c>
      <c r="AJ55" s="1">
        <v>2.737391471862793</v>
      </c>
      <c r="AK55" s="1">
        <v>1</v>
      </c>
      <c r="AL55" s="1">
        <v>0</v>
      </c>
      <c r="AM55" s="1">
        <v>0.15999999642372131</v>
      </c>
      <c r="AN55" s="1">
        <v>111115</v>
      </c>
      <c r="AO55">
        <f t="shared" si="8"/>
        <v>0.8327536519368488</v>
      </c>
      <c r="AP55">
        <f t="shared" si="9"/>
        <v>9.4711726907278589E-4</v>
      </c>
      <c r="AQ55">
        <f t="shared" si="10"/>
        <v>303.21283569335935</v>
      </c>
      <c r="AR55">
        <f t="shared" si="11"/>
        <v>301.87200775146482</v>
      </c>
      <c r="AS55">
        <f t="shared" si="12"/>
        <v>239.99065869829064</v>
      </c>
      <c r="AT55">
        <f t="shared" si="13"/>
        <v>2.0574360561464364</v>
      </c>
      <c r="AU55">
        <f t="shared" si="14"/>
        <v>4.2758509236952031</v>
      </c>
      <c r="AV55">
        <f t="shared" si="15"/>
        <v>42.194520647523056</v>
      </c>
      <c r="AW55">
        <f t="shared" si="16"/>
        <v>24.519460375306259</v>
      </c>
      <c r="AX55">
        <f t="shared" si="17"/>
        <v>29.392421722412109</v>
      </c>
      <c r="AY55">
        <f t="shared" si="18"/>
        <v>4.1140070695453872</v>
      </c>
      <c r="AZ55">
        <f t="shared" si="19"/>
        <v>3.7470869995469551E-2</v>
      </c>
      <c r="BA55">
        <f t="shared" si="20"/>
        <v>1.7911312092548468</v>
      </c>
      <c r="BB55">
        <f t="shared" si="21"/>
        <v>2.3228758602905404</v>
      </c>
      <c r="BC55">
        <f t="shared" si="22"/>
        <v>2.3463795955052425E-2</v>
      </c>
      <c r="BD55">
        <f t="shared" si="23"/>
        <v>16.793000157094077</v>
      </c>
      <c r="BE55">
        <f t="shared" si="24"/>
        <v>0.42053749594125317</v>
      </c>
      <c r="BF55">
        <f t="shared" si="25"/>
        <v>40.88663028460109</v>
      </c>
      <c r="BG55">
        <f t="shared" si="26"/>
        <v>391.63440712846551</v>
      </c>
      <c r="BH55">
        <f t="shared" si="27"/>
        <v>5.3167203504349957E-3</v>
      </c>
    </row>
    <row r="56" spans="1:60" x14ac:dyDescent="0.2">
      <c r="A56" s="1">
        <v>22</v>
      </c>
      <c r="B56" s="1" t="s">
        <v>118</v>
      </c>
      <c r="C56" s="1">
        <v>2614.4999978877604</v>
      </c>
      <c r="D56" s="1">
        <v>0</v>
      </c>
      <c r="E56">
        <f t="shared" si="0"/>
        <v>5.0565819021420095</v>
      </c>
      <c r="F56">
        <f t="shared" si="1"/>
        <v>3.7785804402558375E-2</v>
      </c>
      <c r="G56">
        <f t="shared" si="2"/>
        <v>166.27928991788212</v>
      </c>
      <c r="H56">
        <f t="shared" si="3"/>
        <v>0.94318166963285022</v>
      </c>
      <c r="I56">
        <f t="shared" si="4"/>
        <v>2.4864161914983987</v>
      </c>
      <c r="J56">
        <f t="shared" si="5"/>
        <v>30.068126678466797</v>
      </c>
      <c r="K56" s="1">
        <v>6</v>
      </c>
      <c r="L56">
        <f t="shared" si="6"/>
        <v>1.4200000166893005</v>
      </c>
      <c r="M56" s="1">
        <v>1</v>
      </c>
      <c r="N56">
        <f t="shared" si="7"/>
        <v>2.8400000333786011</v>
      </c>
      <c r="O56" s="1">
        <v>28.723556518554688</v>
      </c>
      <c r="P56" s="1">
        <v>30.068126678466797</v>
      </c>
      <c r="Q56" s="1">
        <v>28.674358367919922</v>
      </c>
      <c r="R56" s="1">
        <v>400.67190551757812</v>
      </c>
      <c r="S56" s="1">
        <v>394.1529541015625</v>
      </c>
      <c r="T56" s="1">
        <v>16.558414459228516</v>
      </c>
      <c r="U56" s="1">
        <v>17.671075820922852</v>
      </c>
      <c r="V56" s="1">
        <v>42.3958740234375</v>
      </c>
      <c r="W56" s="1">
        <v>45.244712829589844</v>
      </c>
      <c r="X56" s="1">
        <v>499.62081909179688</v>
      </c>
      <c r="Y56" s="1">
        <v>1499.898681640625</v>
      </c>
      <c r="Z56" s="1">
        <v>3.5428404808044434E-3</v>
      </c>
      <c r="AA56" s="1">
        <v>101.33699798583984</v>
      </c>
      <c r="AB56" s="1">
        <v>2.3758285045623779</v>
      </c>
      <c r="AC56" s="1">
        <v>6.9624423980712891E-2</v>
      </c>
      <c r="AD56" s="1">
        <v>2.784522533416748</v>
      </c>
      <c r="AE56" s="1">
        <v>1.2147800298407674E-3</v>
      </c>
      <c r="AF56" s="1">
        <v>2.8582785129547119</v>
      </c>
      <c r="AG56" s="1">
        <v>1.8152932170778513E-3</v>
      </c>
      <c r="AH56" s="1">
        <v>0.66666668653488159</v>
      </c>
      <c r="AI56" s="1">
        <v>-0.21956524252891541</v>
      </c>
      <c r="AJ56" s="1">
        <v>2.737391471862793</v>
      </c>
      <c r="AK56" s="1">
        <v>1</v>
      </c>
      <c r="AL56" s="1">
        <v>0</v>
      </c>
      <c r="AM56" s="1">
        <v>0.15999999642372131</v>
      </c>
      <c r="AN56" s="1">
        <v>111115</v>
      </c>
      <c r="AO56">
        <f t="shared" si="8"/>
        <v>0.83270136515299475</v>
      </c>
      <c r="AP56">
        <f t="shared" si="9"/>
        <v>9.4318166963285022E-4</v>
      </c>
      <c r="AQ56">
        <f t="shared" si="10"/>
        <v>303.21812667846677</v>
      </c>
      <c r="AR56">
        <f t="shared" si="11"/>
        <v>301.87355651855466</v>
      </c>
      <c r="AS56">
        <f t="shared" si="12"/>
        <v>239.98378369844431</v>
      </c>
      <c r="AT56">
        <f t="shared" si="13"/>
        <v>2.0587930854190195</v>
      </c>
      <c r="AU56">
        <f t="shared" si="14"/>
        <v>4.2771499663708807</v>
      </c>
      <c r="AV56">
        <f t="shared" si="15"/>
        <v>42.207190378469093</v>
      </c>
      <c r="AW56">
        <f t="shared" si="16"/>
        <v>24.536114557546242</v>
      </c>
      <c r="AX56">
        <f t="shared" si="17"/>
        <v>29.395841598510742</v>
      </c>
      <c r="AY56">
        <f t="shared" si="18"/>
        <v>4.1148189101348747</v>
      </c>
      <c r="AZ56">
        <f t="shared" si="19"/>
        <v>3.728967053616572E-2</v>
      </c>
      <c r="BA56">
        <f t="shared" si="20"/>
        <v>1.7907337748724821</v>
      </c>
      <c r="BB56">
        <f t="shared" si="21"/>
        <v>2.3240851352623926</v>
      </c>
      <c r="BC56">
        <f t="shared" si="22"/>
        <v>2.3350116526270559E-2</v>
      </c>
      <c r="BD56">
        <f t="shared" si="23"/>
        <v>16.8502440674953</v>
      </c>
      <c r="BE56">
        <f t="shared" si="24"/>
        <v>0.42186488313122339</v>
      </c>
      <c r="BF56">
        <f t="shared" si="25"/>
        <v>40.860147581402849</v>
      </c>
      <c r="BG56">
        <f t="shared" si="26"/>
        <v>391.74929723971002</v>
      </c>
      <c r="BH56">
        <f t="shared" si="27"/>
        <v>5.274104745937749E-3</v>
      </c>
    </row>
    <row r="57" spans="1:60" x14ac:dyDescent="0.2">
      <c r="A57" s="1">
        <v>23</v>
      </c>
      <c r="B57" s="1" t="s">
        <v>119</v>
      </c>
      <c r="C57" s="1">
        <v>2617.4999978207052</v>
      </c>
      <c r="D57" s="1">
        <v>0</v>
      </c>
      <c r="E57">
        <f t="shared" si="0"/>
        <v>4.9182427103210937</v>
      </c>
      <c r="F57">
        <f t="shared" si="1"/>
        <v>3.7621890946790894E-2</v>
      </c>
      <c r="G57">
        <f t="shared" si="2"/>
        <v>171.34313891052236</v>
      </c>
      <c r="H57">
        <f t="shared" si="3"/>
        <v>0.93991750186493817</v>
      </c>
      <c r="I57">
        <f t="shared" si="4"/>
        <v>2.4884524836092625</v>
      </c>
      <c r="J57">
        <f t="shared" si="5"/>
        <v>30.074150085449219</v>
      </c>
      <c r="K57" s="1">
        <v>6</v>
      </c>
      <c r="L57">
        <f t="shared" si="6"/>
        <v>1.4200000166893005</v>
      </c>
      <c r="M57" s="1">
        <v>1</v>
      </c>
      <c r="N57">
        <f t="shared" si="7"/>
        <v>2.8400000333786011</v>
      </c>
      <c r="O57" s="1">
        <v>28.727008819580078</v>
      </c>
      <c r="P57" s="1">
        <v>30.074150085449219</v>
      </c>
      <c r="Q57" s="1">
        <v>28.677562713623047</v>
      </c>
      <c r="R57" s="1">
        <v>400.66680908203125</v>
      </c>
      <c r="S57" s="1">
        <v>394.31463623046875</v>
      </c>
      <c r="T57" s="1">
        <v>16.556642532348633</v>
      </c>
      <c r="U57" s="1">
        <v>17.665584564208984</v>
      </c>
      <c r="V57" s="1">
        <v>42.382843017578125</v>
      </c>
      <c r="W57" s="1">
        <v>45.221588134765625</v>
      </c>
      <c r="X57" s="1">
        <v>499.56442260742188</v>
      </c>
      <c r="Y57" s="1">
        <v>1499.89013671875</v>
      </c>
      <c r="Z57" s="1">
        <v>0.25862401723861694</v>
      </c>
      <c r="AA57" s="1">
        <v>101.33696746826172</v>
      </c>
      <c r="AB57" s="1">
        <v>2.3758285045623779</v>
      </c>
      <c r="AC57" s="1">
        <v>6.9624423980712891E-2</v>
      </c>
      <c r="AD57" s="1">
        <v>2.784522533416748</v>
      </c>
      <c r="AE57" s="1">
        <v>1.2147800298407674E-3</v>
      </c>
      <c r="AF57" s="1">
        <v>2.8582785129547119</v>
      </c>
      <c r="AG57" s="1">
        <v>1.8152932170778513E-3</v>
      </c>
      <c r="AH57" s="1">
        <v>0.66666668653488159</v>
      </c>
      <c r="AI57" s="1">
        <v>-0.21956524252891541</v>
      </c>
      <c r="AJ57" s="1">
        <v>2.737391471862793</v>
      </c>
      <c r="AK57" s="1">
        <v>1</v>
      </c>
      <c r="AL57" s="1">
        <v>0</v>
      </c>
      <c r="AM57" s="1">
        <v>0.15999999642372131</v>
      </c>
      <c r="AN57" s="1">
        <v>111115</v>
      </c>
      <c r="AO57">
        <f t="shared" si="8"/>
        <v>0.83260737101236981</v>
      </c>
      <c r="AP57">
        <f t="shared" si="9"/>
        <v>9.3991750186493814E-4</v>
      </c>
      <c r="AQ57">
        <f t="shared" si="10"/>
        <v>303.2241500854492</v>
      </c>
      <c r="AR57">
        <f t="shared" si="11"/>
        <v>301.87700881958006</v>
      </c>
      <c r="AS57">
        <f t="shared" si="12"/>
        <v>239.98241651097487</v>
      </c>
      <c r="AT57">
        <f t="shared" si="13"/>
        <v>2.0600313333351452</v>
      </c>
      <c r="AU57">
        <f t="shared" si="14"/>
        <v>4.2786292519003348</v>
      </c>
      <c r="AV57">
        <f t="shared" si="15"/>
        <v>42.221800778086063</v>
      </c>
      <c r="AW57">
        <f t="shared" si="16"/>
        <v>24.556216213877079</v>
      </c>
      <c r="AX57">
        <f t="shared" si="17"/>
        <v>29.400579452514648</v>
      </c>
      <c r="AY57">
        <f t="shared" si="18"/>
        <v>4.1159438548084255</v>
      </c>
      <c r="AZ57">
        <f t="shared" si="19"/>
        <v>3.7130024149958633E-2</v>
      </c>
      <c r="BA57">
        <f t="shared" si="20"/>
        <v>1.7901767682910723</v>
      </c>
      <c r="BB57">
        <f t="shared" si="21"/>
        <v>2.3257670865173532</v>
      </c>
      <c r="BC57">
        <f t="shared" si="22"/>
        <v>2.3249960618701198E-2</v>
      </c>
      <c r="BD57">
        <f t="shared" si="23"/>
        <v>17.363394093685454</v>
      </c>
      <c r="BE57">
        <f t="shared" si="24"/>
        <v>0.4345340577476709</v>
      </c>
      <c r="BF57">
        <f t="shared" si="25"/>
        <v>40.828529254302694</v>
      </c>
      <c r="BG57">
        <f t="shared" si="26"/>
        <v>391.97673919494139</v>
      </c>
      <c r="BH57">
        <f t="shared" si="27"/>
        <v>5.1228707292817139E-3</v>
      </c>
    </row>
    <row r="58" spans="1:60" x14ac:dyDescent="0.2">
      <c r="A58" s="1">
        <v>24</v>
      </c>
      <c r="B58" s="1" t="s">
        <v>120</v>
      </c>
      <c r="C58" s="1">
        <v>2622.4999977089465</v>
      </c>
      <c r="D58" s="1">
        <v>0</v>
      </c>
      <c r="E58">
        <f t="shared" si="0"/>
        <v>4.3911115696810619</v>
      </c>
      <c r="F58">
        <f t="shared" si="1"/>
        <v>3.7103591897951378E-2</v>
      </c>
      <c r="G58">
        <f t="shared" si="2"/>
        <v>191.06596305047657</v>
      </c>
      <c r="H58">
        <f t="shared" si="3"/>
        <v>0.92624447302842405</v>
      </c>
      <c r="I58">
        <f t="shared" si="4"/>
        <v>2.4861370615622675</v>
      </c>
      <c r="J58">
        <f t="shared" si="5"/>
        <v>30.059642791748047</v>
      </c>
      <c r="K58" s="1">
        <v>6</v>
      </c>
      <c r="L58">
        <f t="shared" si="6"/>
        <v>1.4200000166893005</v>
      </c>
      <c r="M58" s="1">
        <v>1</v>
      </c>
      <c r="N58">
        <f t="shared" si="7"/>
        <v>2.8400000333786011</v>
      </c>
      <c r="O58" s="1">
        <v>28.735795974731445</v>
      </c>
      <c r="P58" s="1">
        <v>30.059642791748047</v>
      </c>
      <c r="Q58" s="1">
        <v>28.684558868408203</v>
      </c>
      <c r="R58" s="1">
        <v>400.07498168945312</v>
      </c>
      <c r="S58" s="1">
        <v>394.36233520507812</v>
      </c>
      <c r="T58" s="1">
        <v>16.560348510742188</v>
      </c>
      <c r="U58" s="1">
        <v>17.653173446655273</v>
      </c>
      <c r="V58" s="1">
        <v>42.370994567871094</v>
      </c>
      <c r="W58" s="1">
        <v>45.167076110839844</v>
      </c>
      <c r="X58" s="1">
        <v>499.56399536132812</v>
      </c>
      <c r="Y58" s="1">
        <v>1499.67724609375</v>
      </c>
      <c r="Z58" s="1">
        <v>0.22556222975254059</v>
      </c>
      <c r="AA58" s="1">
        <v>101.33759307861328</v>
      </c>
      <c r="AB58" s="1">
        <v>2.3758285045623779</v>
      </c>
      <c r="AC58" s="1">
        <v>6.9624423980712891E-2</v>
      </c>
      <c r="AD58" s="1">
        <v>2.784522533416748</v>
      </c>
      <c r="AE58" s="1">
        <v>1.2147800298407674E-3</v>
      </c>
      <c r="AF58" s="1">
        <v>2.8582785129547119</v>
      </c>
      <c r="AG58" s="1">
        <v>1.8152932170778513E-3</v>
      </c>
      <c r="AH58" s="1">
        <v>0.66666668653488159</v>
      </c>
      <c r="AI58" s="1">
        <v>-0.21956524252891541</v>
      </c>
      <c r="AJ58" s="1">
        <v>2.737391471862793</v>
      </c>
      <c r="AK58" s="1">
        <v>1</v>
      </c>
      <c r="AL58" s="1">
        <v>0</v>
      </c>
      <c r="AM58" s="1">
        <v>0.15999999642372131</v>
      </c>
      <c r="AN58" s="1">
        <v>111115</v>
      </c>
      <c r="AO58">
        <f t="shared" si="8"/>
        <v>0.83260665893554686</v>
      </c>
      <c r="AP58">
        <f t="shared" si="9"/>
        <v>9.2624447302842405E-4</v>
      </c>
      <c r="AQ58">
        <f t="shared" si="10"/>
        <v>303.20964279174802</v>
      </c>
      <c r="AR58">
        <f t="shared" si="11"/>
        <v>301.88579597473142</v>
      </c>
      <c r="AS58">
        <f t="shared" si="12"/>
        <v>239.94835401173623</v>
      </c>
      <c r="AT58">
        <f t="shared" si="13"/>
        <v>2.0696389526991075</v>
      </c>
      <c r="AU58">
        <f t="shared" si="14"/>
        <v>4.2750671688456006</v>
      </c>
      <c r="AV58">
        <f t="shared" si="15"/>
        <v>42.186389462883632</v>
      </c>
      <c r="AW58">
        <f t="shared" si="16"/>
        <v>24.533216016228359</v>
      </c>
      <c r="AX58">
        <f t="shared" si="17"/>
        <v>29.397719383239746</v>
      </c>
      <c r="AY58">
        <f t="shared" si="18"/>
        <v>4.1152647347609621</v>
      </c>
      <c r="AZ58">
        <f t="shared" si="19"/>
        <v>3.6625097998866533E-2</v>
      </c>
      <c r="BA58">
        <f t="shared" si="20"/>
        <v>1.7889301072833332</v>
      </c>
      <c r="BB58">
        <f t="shared" si="21"/>
        <v>2.3263346274776291</v>
      </c>
      <c r="BC58">
        <f t="shared" si="22"/>
        <v>2.2933200347236764E-2</v>
      </c>
      <c r="BD58">
        <f t="shared" si="23"/>
        <v>19.362164814782556</v>
      </c>
      <c r="BE58">
        <f t="shared" si="24"/>
        <v>0.48449343660346661</v>
      </c>
      <c r="BF58">
        <f t="shared" si="25"/>
        <v>40.825129349730304</v>
      </c>
      <c r="BG58">
        <f t="shared" si="26"/>
        <v>392.27501106796632</v>
      </c>
      <c r="BH58">
        <f t="shared" si="27"/>
        <v>4.5699494681874188E-3</v>
      </c>
    </row>
    <row r="59" spans="1:60" x14ac:dyDescent="0.2">
      <c r="A59" s="1">
        <v>25</v>
      </c>
      <c r="B59" s="1" t="s">
        <v>121</v>
      </c>
      <c r="C59" s="1">
        <v>2626.4999976195395</v>
      </c>
      <c r="D59" s="1">
        <v>0</v>
      </c>
      <c r="E59">
        <f t="shared" si="0"/>
        <v>4.649587290483634</v>
      </c>
      <c r="F59">
        <f t="shared" si="1"/>
        <v>3.6666984476858407E-2</v>
      </c>
      <c r="G59">
        <f t="shared" si="2"/>
        <v>177.44322269866021</v>
      </c>
      <c r="H59">
        <f t="shared" si="3"/>
        <v>0.91843686522591994</v>
      </c>
      <c r="I59">
        <f t="shared" si="4"/>
        <v>2.4940502849005082</v>
      </c>
      <c r="J59">
        <f t="shared" si="5"/>
        <v>30.087821960449219</v>
      </c>
      <c r="K59" s="1">
        <v>6</v>
      </c>
      <c r="L59">
        <f t="shared" si="6"/>
        <v>1.4200000166893005</v>
      </c>
      <c r="M59" s="1">
        <v>1</v>
      </c>
      <c r="N59">
        <f t="shared" si="7"/>
        <v>2.8400000333786011</v>
      </c>
      <c r="O59" s="1">
        <v>28.743108749389648</v>
      </c>
      <c r="P59" s="1">
        <v>30.087821960449219</v>
      </c>
      <c r="Q59" s="1">
        <v>28.692211151123047</v>
      </c>
      <c r="R59" s="1">
        <v>400.17501831054688</v>
      </c>
      <c r="S59" s="1">
        <v>394.15606689453125</v>
      </c>
      <c r="T59" s="1">
        <v>16.560009002685547</v>
      </c>
      <c r="U59" s="1">
        <v>17.643594741821289</v>
      </c>
      <c r="V59" s="1">
        <v>42.351665496826172</v>
      </c>
      <c r="W59" s="1">
        <v>45.122898101806641</v>
      </c>
      <c r="X59" s="1">
        <v>499.58151245117188</v>
      </c>
      <c r="Y59" s="1">
        <v>1499.70654296875</v>
      </c>
      <c r="Z59" s="1">
        <v>0.34601902961730957</v>
      </c>
      <c r="AA59" s="1">
        <v>101.33639526367188</v>
      </c>
      <c r="AB59" s="1">
        <v>2.3758285045623779</v>
      </c>
      <c r="AC59" s="1">
        <v>6.9624423980712891E-2</v>
      </c>
      <c r="AD59" s="1">
        <v>2.784522533416748</v>
      </c>
      <c r="AE59" s="1">
        <v>1.2147800298407674E-3</v>
      </c>
      <c r="AF59" s="1">
        <v>2.8582785129547119</v>
      </c>
      <c r="AG59" s="1">
        <v>1.8152932170778513E-3</v>
      </c>
      <c r="AH59" s="1">
        <v>1</v>
      </c>
      <c r="AI59" s="1">
        <v>-0.21956524252891541</v>
      </c>
      <c r="AJ59" s="1">
        <v>2.737391471862793</v>
      </c>
      <c r="AK59" s="1">
        <v>1</v>
      </c>
      <c r="AL59" s="1">
        <v>0</v>
      </c>
      <c r="AM59" s="1">
        <v>0.15999999642372131</v>
      </c>
      <c r="AN59" s="1">
        <v>111115</v>
      </c>
      <c r="AO59">
        <f t="shared" si="8"/>
        <v>0.83263585408528629</v>
      </c>
      <c r="AP59">
        <f t="shared" si="9"/>
        <v>9.184368652259199E-4</v>
      </c>
      <c r="AQ59">
        <f t="shared" si="10"/>
        <v>303.2378219604492</v>
      </c>
      <c r="AR59">
        <f t="shared" si="11"/>
        <v>301.89310874938963</v>
      </c>
      <c r="AS59">
        <f t="shared" si="12"/>
        <v>239.95304151163145</v>
      </c>
      <c r="AT59">
        <f t="shared" si="13"/>
        <v>2.0706576662043283</v>
      </c>
      <c r="AU59">
        <f t="shared" si="14"/>
        <v>4.2819885755297529</v>
      </c>
      <c r="AV59">
        <f t="shared" si="15"/>
        <v>42.255189405427814</v>
      </c>
      <c r="AW59">
        <f t="shared" si="16"/>
        <v>24.611594663606525</v>
      </c>
      <c r="AX59">
        <f t="shared" si="17"/>
        <v>29.415465354919434</v>
      </c>
      <c r="AY59">
        <f t="shared" si="18"/>
        <v>4.1194800724619833</v>
      </c>
      <c r="AZ59">
        <f t="shared" si="19"/>
        <v>3.6199614516316897E-2</v>
      </c>
      <c r="BA59">
        <f t="shared" si="20"/>
        <v>1.7879382906292449</v>
      </c>
      <c r="BB59">
        <f t="shared" si="21"/>
        <v>2.3315417818327386</v>
      </c>
      <c r="BC59">
        <f t="shared" si="22"/>
        <v>2.2666290217176196E-2</v>
      </c>
      <c r="BD59">
        <f t="shared" si="23"/>
        <v>17.981456552251185</v>
      </c>
      <c r="BE59">
        <f t="shared" si="24"/>
        <v>0.45018518704201671</v>
      </c>
      <c r="BF59">
        <f t="shared" si="25"/>
        <v>40.721929330722595</v>
      </c>
      <c r="BG59">
        <f t="shared" si="26"/>
        <v>391.94587577890456</v>
      </c>
      <c r="BH59">
        <f t="shared" si="27"/>
        <v>4.8307732460210065E-3</v>
      </c>
    </row>
    <row r="60" spans="1:60" x14ac:dyDescent="0.2">
      <c r="A60" s="1" t="s">
        <v>9</v>
      </c>
      <c r="B60" s="1" t="s">
        <v>122</v>
      </c>
    </row>
    <row r="61" spans="1:60" x14ac:dyDescent="0.2">
      <c r="A61" s="1">
        <v>26</v>
      </c>
      <c r="B61" s="1" t="s">
        <v>123</v>
      </c>
      <c r="C61" s="1">
        <v>2698.4999960102141</v>
      </c>
      <c r="D61" s="1">
        <v>0</v>
      </c>
      <c r="E61">
        <f>(R61-S61*(1000-T61)/(1000-U61))*AO61</f>
        <v>6.5123114108773761</v>
      </c>
      <c r="F61">
        <f>IF(AZ61&lt;&gt;0,1/(1/AZ61-1/N61),0)</f>
        <v>0.10153311098996123</v>
      </c>
      <c r="G61">
        <f>((BC61-AP61/2)*S61-E61)/(BC61+AP61/2)</f>
        <v>273.75007998067849</v>
      </c>
      <c r="H61">
        <f>AP61*1000</f>
        <v>2.2764277894514149</v>
      </c>
      <c r="I61">
        <f>(AU61-BA61)</f>
        <v>2.2812477864648519</v>
      </c>
      <c r="J61">
        <f>(P61+AT61*D61)</f>
        <v>29.919313430786133</v>
      </c>
      <c r="K61" s="1">
        <v>6</v>
      </c>
      <c r="L61">
        <f>(K61*AI61+AJ61)</f>
        <v>1.4200000166893005</v>
      </c>
      <c r="M61" s="1">
        <v>1</v>
      </c>
      <c r="N61">
        <f>L61*(M61+1)*(M61+1)/(M61*M61+1)</f>
        <v>2.8400000333786011</v>
      </c>
      <c r="O61" s="1">
        <v>28.824708938598633</v>
      </c>
      <c r="P61" s="1">
        <v>29.919313430786133</v>
      </c>
      <c r="Q61" s="1">
        <v>28.769245147705078</v>
      </c>
      <c r="R61" s="1">
        <v>400.71102905273438</v>
      </c>
      <c r="S61" s="1">
        <v>391.818603515625</v>
      </c>
      <c r="T61" s="1">
        <v>16.655498504638672</v>
      </c>
      <c r="U61" s="1">
        <v>19.33659553527832</v>
      </c>
      <c r="V61" s="1">
        <v>42.394802093505859</v>
      </c>
      <c r="W61" s="1">
        <v>49.219249725341797</v>
      </c>
      <c r="X61" s="1">
        <v>499.58865356445312</v>
      </c>
      <c r="Y61" s="1">
        <v>1499.0843505859375</v>
      </c>
      <c r="Z61" s="1">
        <v>0.22438181936740875</v>
      </c>
      <c r="AA61" s="1">
        <v>101.33616638183594</v>
      </c>
      <c r="AB61" s="1">
        <v>2.3758285045623779</v>
      </c>
      <c r="AC61" s="1">
        <v>6.9624423980712891E-2</v>
      </c>
      <c r="AD61" s="1">
        <v>2.784522533416748</v>
      </c>
      <c r="AE61" s="1">
        <v>1.2147800298407674E-3</v>
      </c>
      <c r="AF61" s="1">
        <v>2.8582785129547119</v>
      </c>
      <c r="AG61" s="1">
        <v>1.8152932170778513E-3</v>
      </c>
      <c r="AH61" s="1">
        <v>0.66666668653488159</v>
      </c>
      <c r="AI61" s="1">
        <v>-0.21956524252891541</v>
      </c>
      <c r="AJ61" s="1">
        <v>2.737391471862793</v>
      </c>
      <c r="AK61" s="1">
        <v>1</v>
      </c>
      <c r="AL61" s="1">
        <v>0</v>
      </c>
      <c r="AM61" s="1">
        <v>0.15999999642372131</v>
      </c>
      <c r="AN61" s="1">
        <v>111115</v>
      </c>
      <c r="AO61">
        <f>X61*0.000001/(K61*0.0001)</f>
        <v>0.83264775594075513</v>
      </c>
      <c r="AP61">
        <f>(U61-T61)/(1000-U61)*AO61</f>
        <v>2.276427789451415E-3</v>
      </c>
      <c r="AQ61">
        <f>(P61+273.15)</f>
        <v>303.06931343078611</v>
      </c>
      <c r="AR61">
        <f>(O61+273.15)</f>
        <v>301.97470893859861</v>
      </c>
      <c r="AS61">
        <f>(Y61*AK61+Z61*AL61)*AM61</f>
        <v>239.85349073260659</v>
      </c>
      <c r="AT61">
        <f>((AS61+0.00000010773*(AR61^4-AQ61^4))-AP61*44100)/(L61*0.92*2*29.3+0.00000043092*AQ61^3)</f>
        <v>1.4274714543645635</v>
      </c>
      <c r="AU61">
        <f>0.61365*EXP(17.502*J61/(240.97+J61))</f>
        <v>4.2407442488860818</v>
      </c>
      <c r="AV61">
        <f>AU61*1000/AA61</f>
        <v>41.84827984223228</v>
      </c>
      <c r="AW61">
        <f>(AV61-U61)</f>
        <v>22.51168430695396</v>
      </c>
      <c r="AX61">
        <f>IF(D61,P61,(O61+P61)/2)</f>
        <v>29.372011184692383</v>
      </c>
      <c r="AY61">
        <f>0.61365*EXP(17.502*AX61/(240.97+AX61))</f>
        <v>4.1091647376419544</v>
      </c>
      <c r="AZ61">
        <f>IF(AW61&lt;&gt;0,(1000-(AV61+U61)/2)/AW61*AP61,0)</f>
        <v>9.8028485299431159E-2</v>
      </c>
      <c r="BA61">
        <f>U61*AA61/1000</f>
        <v>1.9594964624212299</v>
      </c>
      <c r="BB61">
        <f>(AY61-BA61)</f>
        <v>2.1496682752207246</v>
      </c>
      <c r="BC61">
        <f>1/(1.6/F61+1.37/N61)</f>
        <v>6.1573319600082867E-2</v>
      </c>
      <c r="BD61">
        <f>G61*AA61*0.001</f>
        <v>27.740783651962932</v>
      </c>
      <c r="BE61">
        <f>G61/S61</f>
        <v>0.69866534545433301</v>
      </c>
      <c r="BF61">
        <f>(1-AP61*AA61/AU61/F61)*100</f>
        <v>46.424211165420679</v>
      </c>
      <c r="BG61">
        <f>(S61-E61/(N61/1.35))</f>
        <v>388.72296256444321</v>
      </c>
      <c r="BH61">
        <f>E61*BF61/100/BG61</f>
        <v>7.7774906354658516E-3</v>
      </c>
    </row>
    <row r="62" spans="1:60" x14ac:dyDescent="0.2">
      <c r="A62" s="1">
        <v>27</v>
      </c>
      <c r="B62" s="1" t="s">
        <v>124</v>
      </c>
      <c r="C62" s="1">
        <v>2701.4999959431589</v>
      </c>
      <c r="D62" s="1">
        <v>0</v>
      </c>
      <c r="E62">
        <f>(R62-S62*(1000-T62)/(1000-U62))*AO62</f>
        <v>5.8653340605636233</v>
      </c>
      <c r="F62">
        <f>IF(AZ62&lt;&gt;0,1/(1/AZ62-1/N62),0)</f>
        <v>9.9859148322000518E-2</v>
      </c>
      <c r="G62">
        <f>((BC62-AP62/2)*S62-E62)/(BC62+AP62/2)</f>
        <v>281.85483126060888</v>
      </c>
      <c r="H62">
        <f>AP62*1000</f>
        <v>2.2518696799439355</v>
      </c>
      <c r="I62">
        <f>(AU62-BA62)</f>
        <v>2.293082949420898</v>
      </c>
      <c r="J62">
        <f>(P62+AT62*D62)</f>
        <v>29.958749771118164</v>
      </c>
      <c r="K62" s="1">
        <v>6</v>
      </c>
      <c r="L62">
        <f>(K62*AI62+AJ62)</f>
        <v>1.4200000166893005</v>
      </c>
      <c r="M62" s="1">
        <v>1</v>
      </c>
      <c r="N62">
        <f>L62*(M62+1)*(M62+1)/(M62*M62+1)</f>
        <v>2.8400000333786011</v>
      </c>
      <c r="O62" s="1">
        <v>28.8326416015625</v>
      </c>
      <c r="P62" s="1">
        <v>29.958749771118164</v>
      </c>
      <c r="Q62" s="1">
        <v>28.774770736694336</v>
      </c>
      <c r="R62" s="1">
        <v>399.27099609375</v>
      </c>
      <c r="S62" s="1">
        <v>391.16909790039062</v>
      </c>
      <c r="T62" s="1">
        <v>16.662509918212891</v>
      </c>
      <c r="U62" s="1">
        <v>19.314676284790039</v>
      </c>
      <c r="V62" s="1">
        <v>42.393321990966797</v>
      </c>
      <c r="W62" s="1">
        <v>49.141048431396484</v>
      </c>
      <c r="X62" s="1">
        <v>499.60113525390625</v>
      </c>
      <c r="Y62" s="1">
        <v>1499.103759765625</v>
      </c>
      <c r="Z62" s="1">
        <v>0.24446158111095428</v>
      </c>
      <c r="AA62" s="1">
        <v>101.3365478515625</v>
      </c>
      <c r="AB62" s="1">
        <v>2.3758285045623779</v>
      </c>
      <c r="AC62" s="1">
        <v>6.9624423980712891E-2</v>
      </c>
      <c r="AD62" s="1">
        <v>2.784522533416748</v>
      </c>
      <c r="AE62" s="1">
        <v>1.2147800298407674E-3</v>
      </c>
      <c r="AF62" s="1">
        <v>2.8582785129547119</v>
      </c>
      <c r="AG62" s="1">
        <v>1.8152932170778513E-3</v>
      </c>
      <c r="AH62" s="1">
        <v>0.66666668653488159</v>
      </c>
      <c r="AI62" s="1">
        <v>-0.21956524252891541</v>
      </c>
      <c r="AJ62" s="1">
        <v>2.737391471862793</v>
      </c>
      <c r="AK62" s="1">
        <v>1</v>
      </c>
      <c r="AL62" s="1">
        <v>0</v>
      </c>
      <c r="AM62" s="1">
        <v>0.15999999642372131</v>
      </c>
      <c r="AN62" s="1">
        <v>111115</v>
      </c>
      <c r="AO62">
        <f>X62*0.000001/(K62*0.0001)</f>
        <v>0.83266855875651025</v>
      </c>
      <c r="AP62">
        <f>(U62-T62)/(1000-U62)*AO62</f>
        <v>2.2518696799439354E-3</v>
      </c>
      <c r="AQ62">
        <f>(P62+273.15)</f>
        <v>303.10874977111814</v>
      </c>
      <c r="AR62">
        <f>(O62+273.15)</f>
        <v>301.98264160156248</v>
      </c>
      <c r="AS62">
        <f>(Y62*AK62+Z62*AL62)*AM62</f>
        <v>239.85659620128718</v>
      </c>
      <c r="AT62">
        <f>((AS62+0.00000010773*(AR62^4-AQ62^4))-AP62*44100)/(L62*0.92*2*29.3+0.00000043092*AQ62^3)</f>
        <v>1.435380754986104</v>
      </c>
      <c r="AU62">
        <f>0.61365*EXP(17.502*J62/(240.97+J62))</f>
        <v>4.2503655669919631</v>
      </c>
      <c r="AV62">
        <f>AU62*1000/AA62</f>
        <v>41.94306651552693</v>
      </c>
      <c r="AW62">
        <f>(AV62-U62)</f>
        <v>22.62839023073689</v>
      </c>
      <c r="AX62">
        <f>IF(D62,P62,(O62+P62)/2)</f>
        <v>29.395695686340332</v>
      </c>
      <c r="AY62">
        <f>0.61365*EXP(17.502*AX62/(240.97+AX62))</f>
        <v>4.114784269354641</v>
      </c>
      <c r="AZ62">
        <f>IF(AW62&lt;&gt;0,(1000-(AV62+U62)/2)/AW62*AP62,0)</f>
        <v>9.6467200311134593E-2</v>
      </c>
      <c r="BA62">
        <f>U62*AA62/1000</f>
        <v>1.9572826175710651</v>
      </c>
      <c r="BB62">
        <f>(AY62-BA62)</f>
        <v>2.1575016517835759</v>
      </c>
      <c r="BC62">
        <f>1/(1.6/F62+1.37/N62)</f>
        <v>6.0587838661221256E-2</v>
      </c>
      <c r="BD62">
        <f>G62*AA62*0.001</f>
        <v>28.562195595234769</v>
      </c>
      <c r="BE62">
        <f>G62/S62</f>
        <v>0.72054472803059177</v>
      </c>
      <c r="BF62">
        <f>(1-AP62*AA62/AU62/F62)*100</f>
        <v>46.23554886790695</v>
      </c>
      <c r="BG62">
        <f>(S62-E62/(N62/1.35))</f>
        <v>388.38099899591947</v>
      </c>
      <c r="BH62">
        <f>E62*BF62/100/BG62</f>
        <v>6.9824976063424188E-3</v>
      </c>
    </row>
    <row r="63" spans="1:60" x14ac:dyDescent="0.2">
      <c r="A63" s="1">
        <v>28</v>
      </c>
      <c r="B63" s="1" t="s">
        <v>125</v>
      </c>
      <c r="C63" s="1">
        <v>2704.4999958761036</v>
      </c>
      <c r="D63" s="1">
        <v>0</v>
      </c>
      <c r="E63">
        <f>(R63-S63*(1000-T63)/(1000-U63))*AO63</f>
        <v>5.4978158885504147</v>
      </c>
      <c r="F63">
        <f>IF(AZ63&lt;&gt;0,1/(1/AZ63-1/N63),0)</f>
        <v>9.8733657125914642E-2</v>
      </c>
      <c r="G63">
        <f>((BC63-AP63/2)*S63-E63)/(BC63+AP63/2)</f>
        <v>285.76357375432792</v>
      </c>
      <c r="H63">
        <f>AP63*1000</f>
        <v>2.2339040218387298</v>
      </c>
      <c r="I63">
        <f>(AU63-BA63)</f>
        <v>2.2997830975333278</v>
      </c>
      <c r="J63">
        <f>(P63+AT63*D63)</f>
        <v>29.979602813720703</v>
      </c>
      <c r="K63" s="1">
        <v>6</v>
      </c>
      <c r="L63">
        <f>(K63*AI63+AJ63)</f>
        <v>1.4200000166893005</v>
      </c>
      <c r="M63" s="1">
        <v>1</v>
      </c>
      <c r="N63">
        <f>L63*(M63+1)*(M63+1)/(M63*M63+1)</f>
        <v>2.8400000333786011</v>
      </c>
      <c r="O63" s="1">
        <v>28.840234756469727</v>
      </c>
      <c r="P63" s="1">
        <v>29.979602813720703</v>
      </c>
      <c r="Q63" s="1">
        <v>28.780950546264648</v>
      </c>
      <c r="R63" s="1">
        <v>397.756103515625</v>
      </c>
      <c r="S63" s="1">
        <v>390.106689453125</v>
      </c>
      <c r="T63" s="1">
        <v>16.6678466796875</v>
      </c>
      <c r="U63" s="1">
        <v>19.298957824707031</v>
      </c>
      <c r="V63" s="1">
        <v>42.387985229492188</v>
      </c>
      <c r="W63" s="1">
        <v>49.079158782958984</v>
      </c>
      <c r="X63" s="1">
        <v>499.58938598632812</v>
      </c>
      <c r="Y63" s="1">
        <v>1498.8817138671875</v>
      </c>
      <c r="Z63" s="1">
        <v>0.12990197539329529</v>
      </c>
      <c r="AA63" s="1">
        <v>101.33592224121094</v>
      </c>
      <c r="AB63" s="1">
        <v>2.3758285045623779</v>
      </c>
      <c r="AC63" s="1">
        <v>6.9624423980712891E-2</v>
      </c>
      <c r="AD63" s="1">
        <v>2.784522533416748</v>
      </c>
      <c r="AE63" s="1">
        <v>1.2147800298407674E-3</v>
      </c>
      <c r="AF63" s="1">
        <v>2.8582785129547119</v>
      </c>
      <c r="AG63" s="1">
        <v>1.8152932170778513E-3</v>
      </c>
      <c r="AH63" s="1">
        <v>0.66666668653488159</v>
      </c>
      <c r="AI63" s="1">
        <v>-0.21956524252891541</v>
      </c>
      <c r="AJ63" s="1">
        <v>2.737391471862793</v>
      </c>
      <c r="AK63" s="1">
        <v>1</v>
      </c>
      <c r="AL63" s="1">
        <v>0</v>
      </c>
      <c r="AM63" s="1">
        <v>0.15999999642372131</v>
      </c>
      <c r="AN63" s="1">
        <v>111115</v>
      </c>
      <c r="AO63">
        <f>X63*0.000001/(K63*0.0001)</f>
        <v>0.83264897664388016</v>
      </c>
      <c r="AP63">
        <f>(U63-T63)/(1000-U63)*AO63</f>
        <v>2.2339040218387297E-3</v>
      </c>
      <c r="AQ63">
        <f>(P63+273.15)</f>
        <v>303.12960281372068</v>
      </c>
      <c r="AR63">
        <f>(O63+273.15)</f>
        <v>301.9902347564697</v>
      </c>
      <c r="AS63">
        <f>(Y63*AK63+Z63*AL63)*AM63</f>
        <v>239.82106885833127</v>
      </c>
      <c r="AT63">
        <f>((AS63+0.00000010773*(AR63^4-AQ63^4))-AP63*44100)/(L63*0.92*2*29.3+0.00000043092*AQ63^3)</f>
        <v>1.442077464492612</v>
      </c>
      <c r="AU63">
        <f>0.61365*EXP(17.502*J63/(240.97+J63))</f>
        <v>4.2554607869942487</v>
      </c>
      <c r="AV63">
        <f>AU63*1000/AA63</f>
        <v>41.99360594819408</v>
      </c>
      <c r="AW63">
        <f>(AV63-U63)</f>
        <v>22.694648123487049</v>
      </c>
      <c r="AX63">
        <f>IF(D63,P63,(O63+P63)/2)</f>
        <v>29.409918785095215</v>
      </c>
      <c r="AY63">
        <f>0.61365*EXP(17.502*AX63/(240.97+AX63))</f>
        <v>4.1181621486873405</v>
      </c>
      <c r="AZ63">
        <f>IF(AW63&lt;&gt;0,(1000-(AV63+U63)/2)/AW63*AP63,0)</f>
        <v>9.5416468133609572E-2</v>
      </c>
      <c r="BA63">
        <f>U63*AA63/1000</f>
        <v>1.9556776894609211</v>
      </c>
      <c r="BB63">
        <f>(AY63-BA63)</f>
        <v>2.1624844592264196</v>
      </c>
      <c r="BC63">
        <f>1/(1.6/F63+1.37/N63)</f>
        <v>5.9924706065037192E-2</v>
      </c>
      <c r="BD63">
        <f>G63*AA63*0.001</f>
        <v>28.958115289339123</v>
      </c>
      <c r="BE63">
        <f>G63/S63</f>
        <v>0.73252672020294873</v>
      </c>
      <c r="BF63">
        <f>(1-AP63*AA63/AU63/F63)*100</f>
        <v>46.121422914850243</v>
      </c>
      <c r="BG63">
        <f>(S63-E63/(N63/1.35))</f>
        <v>387.49329108611391</v>
      </c>
      <c r="BH63">
        <f>E63*BF63/100/BG63</f>
        <v>6.5437801772796579E-3</v>
      </c>
    </row>
    <row r="64" spans="1:60" x14ac:dyDescent="0.2">
      <c r="A64" s="1" t="s">
        <v>9</v>
      </c>
      <c r="B64" s="1" t="s">
        <v>126</v>
      </c>
    </row>
    <row r="65" spans="1:60" x14ac:dyDescent="0.2">
      <c r="A65" s="1">
        <v>29</v>
      </c>
      <c r="B65" s="1" t="s">
        <v>127</v>
      </c>
      <c r="C65" s="1">
        <v>2790.4999939538538</v>
      </c>
      <c r="D65" s="1">
        <v>0</v>
      </c>
      <c r="E65">
        <f>(R65-S65*(1000-T65)/(1000-U65))*AO65</f>
        <v>5.2068360738697095</v>
      </c>
      <c r="F65">
        <f>IF(AZ65&lt;&gt;0,1/(1/AZ65-1/N65),0)</f>
        <v>4.5712882802695365E-2</v>
      </c>
      <c r="G65">
        <f>((BC65-AP65/2)*S65-E65)/(BC65+AP65/2)</f>
        <v>197.36567242933387</v>
      </c>
      <c r="H65">
        <f>AP65*1000</f>
        <v>1.119489151716986</v>
      </c>
      <c r="I65">
        <f>(AU65-BA65)</f>
        <v>2.4457250609602461</v>
      </c>
      <c r="J65">
        <f>(P65+AT65*D65)</f>
        <v>30.051197052001953</v>
      </c>
      <c r="K65" s="1">
        <v>6</v>
      </c>
      <c r="L65">
        <f>(K65*AI65+AJ65)</f>
        <v>1.4200000166893005</v>
      </c>
      <c r="M65" s="1">
        <v>1</v>
      </c>
      <c r="N65">
        <f>L65*(M65+1)*(M65+1)/(M65*M65+1)</f>
        <v>2.8400000333786011</v>
      </c>
      <c r="O65" s="1">
        <v>28.984296798706055</v>
      </c>
      <c r="P65" s="1">
        <v>30.051197052001953</v>
      </c>
      <c r="Q65" s="1">
        <v>28.915817260742188</v>
      </c>
      <c r="R65" s="1">
        <v>400.64825439453125</v>
      </c>
      <c r="S65" s="1">
        <v>393.8651123046875</v>
      </c>
      <c r="T65" s="1">
        <v>16.71147346496582</v>
      </c>
      <c r="U65" s="1">
        <v>18.031770706176758</v>
      </c>
      <c r="V65" s="1">
        <v>42.145973205566406</v>
      </c>
      <c r="W65" s="1">
        <v>45.475734710693359</v>
      </c>
      <c r="X65" s="1">
        <v>499.57058715820312</v>
      </c>
      <c r="Y65" s="1">
        <v>1499.8541259765625</v>
      </c>
      <c r="Z65" s="1">
        <v>0.25625765323638916</v>
      </c>
      <c r="AA65" s="1">
        <v>101.33611297607422</v>
      </c>
      <c r="AB65" s="1">
        <v>2.3758285045623779</v>
      </c>
      <c r="AC65" s="1">
        <v>6.9624423980712891E-2</v>
      </c>
      <c r="AD65" s="1">
        <v>2.784522533416748</v>
      </c>
      <c r="AE65" s="1">
        <v>1.2147800298407674E-3</v>
      </c>
      <c r="AF65" s="1">
        <v>2.8582785129547119</v>
      </c>
      <c r="AG65" s="1">
        <v>1.8152932170778513E-3</v>
      </c>
      <c r="AH65" s="1">
        <v>0.3333333432674408</v>
      </c>
      <c r="AI65" s="1">
        <v>-0.21956524252891541</v>
      </c>
      <c r="AJ65" s="1">
        <v>2.737391471862793</v>
      </c>
      <c r="AK65" s="1">
        <v>1</v>
      </c>
      <c r="AL65" s="1">
        <v>0</v>
      </c>
      <c r="AM65" s="1">
        <v>0.15999999642372131</v>
      </c>
      <c r="AN65" s="1">
        <v>111115</v>
      </c>
      <c r="AO65">
        <f>X65*0.000001/(K65*0.0001)</f>
        <v>0.83261764526367177</v>
      </c>
      <c r="AP65">
        <f>(U65-T65)/(1000-U65)*AO65</f>
        <v>1.119489151716986E-3</v>
      </c>
      <c r="AQ65">
        <f>(P65+273.15)</f>
        <v>303.20119705200193</v>
      </c>
      <c r="AR65">
        <f>(O65+273.15)</f>
        <v>302.13429679870603</v>
      </c>
      <c r="AS65">
        <f>(Y65*AK65+Z65*AL65)*AM65</f>
        <v>239.97665479235366</v>
      </c>
      <c r="AT65">
        <f>((AS65+0.00000010773*(AR65^4-AQ65^4))-AP65*44100)/(L65*0.92*2*29.3+0.00000043092*AQ65^3)</f>
        <v>2.008210526935077</v>
      </c>
      <c r="AU65">
        <f>0.61365*EXP(17.502*J65/(240.97+J65))</f>
        <v>4.2729946144000399</v>
      </c>
      <c r="AV65">
        <f>AU65*1000/AA65</f>
        <v>42.166553353086549</v>
      </c>
      <c r="AW65">
        <f>(AV65-U65)</f>
        <v>24.134782646909791</v>
      </c>
      <c r="AX65">
        <f>IF(D65,P65,(O65+P65)/2)</f>
        <v>29.517746925354004</v>
      </c>
      <c r="AY65">
        <f>0.61365*EXP(17.502*AX65/(240.97+AX65))</f>
        <v>4.1438492522894679</v>
      </c>
      <c r="AZ65">
        <f>IF(AW65&lt;&gt;0,(1000-(AV65+U65)/2)/AW65*AP65,0)</f>
        <v>4.4988740202641354E-2</v>
      </c>
      <c r="BA65">
        <f>U65*AA65/1000</f>
        <v>1.8272695534397936</v>
      </c>
      <c r="BB65">
        <f>(AY65-BA65)</f>
        <v>2.3165796988496741</v>
      </c>
      <c r="BC65">
        <f>1/(1.6/F65+1.37/N65)</f>
        <v>2.818213783315586E-2</v>
      </c>
      <c r="BD65">
        <f>G65*AA65*0.001</f>
        <v>20.000270078897834</v>
      </c>
      <c r="BE65">
        <f>G65/S65</f>
        <v>0.50109965636320453</v>
      </c>
      <c r="BF65">
        <f>(1-AP65*AA65/AU65/F65)*100</f>
        <v>41.921796306667034</v>
      </c>
      <c r="BG65">
        <f>(S65-E65/(N65/1.35))</f>
        <v>391.39003180570535</v>
      </c>
      <c r="BH65">
        <f>E65*BF65/100/BG65</f>
        <v>5.5770434490608287E-3</v>
      </c>
    </row>
    <row r="66" spans="1:60" x14ac:dyDescent="0.2">
      <c r="A66" s="1">
        <v>30</v>
      </c>
      <c r="B66" s="1" t="s">
        <v>128</v>
      </c>
      <c r="C66" s="1">
        <v>2797.4999937973917</v>
      </c>
      <c r="D66" s="1">
        <v>0</v>
      </c>
      <c r="E66">
        <f>(R66-S66*(1000-T66)/(1000-U66))*AO66</f>
        <v>4.6467235164656904</v>
      </c>
      <c r="F66">
        <f>IF(AZ66&lt;&gt;0,1/(1/AZ66-1/N66),0)</f>
        <v>4.2000545901585667E-2</v>
      </c>
      <c r="G66">
        <f>((BC66-AP66/2)*S66-E66)/(BC66+AP66/2)</f>
        <v>203.41823455068112</v>
      </c>
      <c r="H66">
        <f>AP66*1000</f>
        <v>1.0375554168442296</v>
      </c>
      <c r="I66">
        <f>(AU66-BA66)</f>
        <v>2.4638635363598271</v>
      </c>
      <c r="J66">
        <f>(P66+AT66*D66)</f>
        <v>30.094396591186523</v>
      </c>
      <c r="K66" s="1">
        <v>6</v>
      </c>
      <c r="L66">
        <f>(K66*AI66+AJ66)</f>
        <v>1.4200000166893005</v>
      </c>
      <c r="M66" s="1">
        <v>1</v>
      </c>
      <c r="N66">
        <f>L66*(M66+1)*(M66+1)/(M66*M66+1)</f>
        <v>2.8400000333786011</v>
      </c>
      <c r="O66" s="1">
        <v>29.008291244506836</v>
      </c>
      <c r="P66" s="1">
        <v>30.094396591186523</v>
      </c>
      <c r="Q66" s="1">
        <v>28.935247421264648</v>
      </c>
      <c r="R66" s="1">
        <v>400.7161865234375</v>
      </c>
      <c r="S66" s="1">
        <v>394.64453125</v>
      </c>
      <c r="T66" s="1">
        <v>16.733928680419922</v>
      </c>
      <c r="U66" s="1">
        <v>17.957489013671875</v>
      </c>
      <c r="V66" s="1">
        <v>42.144035339355469</v>
      </c>
      <c r="W66" s="1">
        <v>45.225543975830078</v>
      </c>
      <c r="X66" s="1">
        <v>499.65179443359375</v>
      </c>
      <c r="Y66" s="1">
        <v>1499.7027587890625</v>
      </c>
      <c r="Z66" s="1">
        <v>0.12163723260164261</v>
      </c>
      <c r="AA66" s="1">
        <v>101.33606719970703</v>
      </c>
      <c r="AB66" s="1">
        <v>2.3758285045623779</v>
      </c>
      <c r="AC66" s="1">
        <v>6.9624423980712891E-2</v>
      </c>
      <c r="AD66" s="1">
        <v>2.784522533416748</v>
      </c>
      <c r="AE66" s="1">
        <v>1.2147800298407674E-3</v>
      </c>
      <c r="AF66" s="1">
        <v>2.8582785129547119</v>
      </c>
      <c r="AG66" s="1">
        <v>1.8152932170778513E-3</v>
      </c>
      <c r="AH66" s="1">
        <v>0.66666668653488159</v>
      </c>
      <c r="AI66" s="1">
        <v>-0.21956524252891541</v>
      </c>
      <c r="AJ66" s="1">
        <v>2.737391471862793</v>
      </c>
      <c r="AK66" s="1">
        <v>1</v>
      </c>
      <c r="AL66" s="1">
        <v>0</v>
      </c>
      <c r="AM66" s="1">
        <v>0.15999999642372131</v>
      </c>
      <c r="AN66" s="1">
        <v>111115</v>
      </c>
      <c r="AO66">
        <f>X66*0.000001/(K66*0.0001)</f>
        <v>0.83275299072265607</v>
      </c>
      <c r="AP66">
        <f>(U66-T66)/(1000-U66)*AO66</f>
        <v>1.0375554168442296E-3</v>
      </c>
      <c r="AQ66">
        <f>(P66+273.15)</f>
        <v>303.2443965911865</v>
      </c>
      <c r="AR66">
        <f>(O66+273.15)</f>
        <v>302.15829124450681</v>
      </c>
      <c r="AS66">
        <f>(Y66*AK66+Z66*AL66)*AM66</f>
        <v>239.95243604289499</v>
      </c>
      <c r="AT66">
        <f>((AS66+0.00000010773*(AR66^4-AQ66^4))-AP66*44100)/(L66*0.92*2*29.3+0.00000043092*AQ66^3)</f>
        <v>2.0459762011338589</v>
      </c>
      <c r="AU66">
        <f>0.61365*EXP(17.502*J66/(240.97+J66))</f>
        <v>4.283604849787281</v>
      </c>
      <c r="AV66">
        <f>AU66*1000/AA66</f>
        <v>42.271275846391489</v>
      </c>
      <c r="AW66">
        <f>(AV66-U66)</f>
        <v>24.313786832719614</v>
      </c>
      <c r="AX66">
        <f>IF(D66,P66,(O66+P66)/2)</f>
        <v>29.55134391784668</v>
      </c>
      <c r="AY66">
        <f>0.61365*EXP(17.502*AX66/(240.97+AX66))</f>
        <v>4.1518813028420487</v>
      </c>
      <c r="AZ66">
        <f>IF(AW66&lt;&gt;0,(1000-(AV66+U66)/2)/AW66*AP66,0)</f>
        <v>4.1388455165479086E-2</v>
      </c>
      <c r="BA66">
        <f>U66*AA66/1000</f>
        <v>1.8197413134274538</v>
      </c>
      <c r="BB66">
        <f>(AY66-BA66)</f>
        <v>2.3321399894145949</v>
      </c>
      <c r="BC66">
        <f>1/(1.6/F66+1.37/N66)</f>
        <v>2.5922089342108857E-2</v>
      </c>
      <c r="BD66">
        <f>G66*AA66*0.001</f>
        <v>20.613603886073591</v>
      </c>
      <c r="BE66">
        <f>G66/S66</f>
        <v>0.51544673356139692</v>
      </c>
      <c r="BF66">
        <f>(1-AP66*AA66/AU66/F66)*100</f>
        <v>41.559891864215579</v>
      </c>
      <c r="BG66">
        <f>(S66-E66/(N66/1.35))</f>
        <v>392.43570143538693</v>
      </c>
      <c r="BH66">
        <f>E66*BF66/100/BG66</f>
        <v>4.9209928189731158E-3</v>
      </c>
    </row>
    <row r="67" spans="1:60" x14ac:dyDescent="0.2">
      <c r="A67" s="1">
        <v>31</v>
      </c>
      <c r="B67" s="1" t="s">
        <v>129</v>
      </c>
      <c r="C67" s="1">
        <v>2803.4999936632812</v>
      </c>
      <c r="D67" s="1">
        <v>0</v>
      </c>
      <c r="E67">
        <f>(R67-S67*(1000-T67)/(1000-U67))*AO67</f>
        <v>4.8885942673861251</v>
      </c>
      <c r="F67">
        <f>IF(AZ67&lt;&gt;0,1/(1/AZ67-1/N67),0)</f>
        <v>3.9697821926320105E-2</v>
      </c>
      <c r="G67">
        <f>((BC67-AP67/2)*S67-E67)/(BC67+AP67/2)</f>
        <v>184.34437629134251</v>
      </c>
      <c r="H67">
        <f>AP67*1000</f>
        <v>0.98525404876259537</v>
      </c>
      <c r="I67">
        <f>(AU67-BA67)</f>
        <v>2.473357005139059</v>
      </c>
      <c r="J67">
        <f>(P67+AT67*D67)</f>
        <v>30.118307113647461</v>
      </c>
      <c r="K67" s="1">
        <v>6</v>
      </c>
      <c r="L67">
        <f>(K67*AI67+AJ67)</f>
        <v>1.4200000166893005</v>
      </c>
      <c r="M67" s="1">
        <v>1</v>
      </c>
      <c r="N67">
        <f>L67*(M67+1)*(M67+1)/(M67*M67+1)</f>
        <v>2.8400000333786011</v>
      </c>
      <c r="O67" s="1">
        <v>29.025306701660156</v>
      </c>
      <c r="P67" s="1">
        <v>30.118307113647461</v>
      </c>
      <c r="Q67" s="1">
        <v>28.949733734130859</v>
      </c>
      <c r="R67" s="1">
        <v>401.72213745117188</v>
      </c>
      <c r="S67" s="1">
        <v>395.38314819335938</v>
      </c>
      <c r="T67" s="1">
        <v>16.759899139404297</v>
      </c>
      <c r="U67" s="1">
        <v>17.921970367431641</v>
      </c>
      <c r="V67" s="1">
        <v>42.167633056640625</v>
      </c>
      <c r="W67" s="1">
        <v>45.091384887695312</v>
      </c>
      <c r="X67" s="1">
        <v>499.58883666992188</v>
      </c>
      <c r="Y67" s="1">
        <v>1499.654296875</v>
      </c>
      <c r="Z67" s="1">
        <v>0.20784500241279602</v>
      </c>
      <c r="AA67" s="1">
        <v>101.33541870117188</v>
      </c>
      <c r="AB67" s="1">
        <v>2.3758285045623779</v>
      </c>
      <c r="AC67" s="1">
        <v>6.9624423980712891E-2</v>
      </c>
      <c r="AD67" s="1">
        <v>2.784522533416748</v>
      </c>
      <c r="AE67" s="1">
        <v>1.2147800298407674E-3</v>
      </c>
      <c r="AF67" s="1">
        <v>2.8582785129547119</v>
      </c>
      <c r="AG67" s="1">
        <v>1.8152932170778513E-3</v>
      </c>
      <c r="AH67" s="1">
        <v>0.66666668653488159</v>
      </c>
      <c r="AI67" s="1">
        <v>-0.21956524252891541</v>
      </c>
      <c r="AJ67" s="1">
        <v>2.737391471862793</v>
      </c>
      <c r="AK67" s="1">
        <v>1</v>
      </c>
      <c r="AL67" s="1">
        <v>0</v>
      </c>
      <c r="AM67" s="1">
        <v>0.15999999642372131</v>
      </c>
      <c r="AN67" s="1">
        <v>111115</v>
      </c>
      <c r="AO67">
        <f>X67*0.000001/(K67*0.0001)</f>
        <v>0.83264806111653633</v>
      </c>
      <c r="AP67">
        <f>(U67-T67)/(1000-U67)*AO67</f>
        <v>9.8525404876259538E-4</v>
      </c>
      <c r="AQ67">
        <f>(P67+273.15)</f>
        <v>303.26830711364744</v>
      </c>
      <c r="AR67">
        <f>(O67+273.15)</f>
        <v>302.17530670166013</v>
      </c>
      <c r="AS67">
        <f>(Y67*AK67+Z67*AL67)*AM67</f>
        <v>239.9446821368183</v>
      </c>
      <c r="AT67">
        <f>((AS67+0.00000010773*(AR67^4-AQ67^4))-AP67*44100)/(L67*0.92*2*29.3+0.00000043092*AQ67^3)</f>
        <v>2.0709028491314303</v>
      </c>
      <c r="AU67">
        <f>0.61365*EXP(17.502*J67/(240.97+J67))</f>
        <v>4.2894873762727395</v>
      </c>
      <c r="AV67">
        <f>AU67*1000/AA67</f>
        <v>42.329596416056788</v>
      </c>
      <c r="AW67">
        <f>(AV67-U67)</f>
        <v>24.407626048625147</v>
      </c>
      <c r="AX67">
        <f>IF(D67,P67,(O67+P67)/2)</f>
        <v>29.571806907653809</v>
      </c>
      <c r="AY67">
        <f>0.61365*EXP(17.502*AX67/(240.97+AX67))</f>
        <v>4.1567800478579899</v>
      </c>
      <c r="AZ67">
        <f>IF(AW67&lt;&gt;0,(1000-(AV67+U67)/2)/AW67*AP67,0)</f>
        <v>3.9150571087906386E-2</v>
      </c>
      <c r="BA67">
        <f>U67*AA67/1000</f>
        <v>1.8161303711336805</v>
      </c>
      <c r="BB67">
        <f>(AY67-BA67)</f>
        <v>2.3406496767243095</v>
      </c>
      <c r="BC67">
        <f>1/(1.6/F67+1.37/N67)</f>
        <v>2.4517692488881995E-2</v>
      </c>
      <c r="BD67">
        <f>G67*AA67*0.001</f>
        <v>18.680614556689576</v>
      </c>
      <c r="BE67">
        <f>G67/S67</f>
        <v>0.46624237055543444</v>
      </c>
      <c r="BF67">
        <f>(1-AP67*AA67/AU67/F67)*100</f>
        <v>41.367633802252399</v>
      </c>
      <c r="BG67">
        <f>(S67-E67/(N67/1.35))</f>
        <v>393.05934460765303</v>
      </c>
      <c r="BH67">
        <f>E67*BF67/100/BG67</f>
        <v>5.1450138569503453E-3</v>
      </c>
    </row>
    <row r="68" spans="1:60" x14ac:dyDescent="0.2">
      <c r="A68" s="1" t="s">
        <v>9</v>
      </c>
      <c r="B68" s="1" t="s">
        <v>130</v>
      </c>
    </row>
    <row r="69" spans="1:60" x14ac:dyDescent="0.2">
      <c r="A69" s="1" t="s">
        <v>9</v>
      </c>
      <c r="B69" s="1" t="s">
        <v>131</v>
      </c>
    </row>
    <row r="70" spans="1:60" x14ac:dyDescent="0.2">
      <c r="A70" s="1">
        <v>32</v>
      </c>
      <c r="B70" s="1" t="s">
        <v>132</v>
      </c>
      <c r="C70" s="1">
        <v>2955.9999986812472</v>
      </c>
      <c r="D70" s="1">
        <v>0</v>
      </c>
      <c r="E70">
        <f>(R70-S70*(1000-T70)/(1000-U70))*AO70</f>
        <v>1.0935887093123693</v>
      </c>
      <c r="F70">
        <f>IF(AZ70&lt;&gt;0,1/(1/AZ70-1/N70),0)</f>
        <v>9.5020947322434889E-3</v>
      </c>
      <c r="G70">
        <f>((BC70-AP70/2)*S70-E70)/(BC70+AP70/2)</f>
        <v>199.74468284352056</v>
      </c>
      <c r="H70">
        <f>AP70*1000</f>
        <v>0.27581477254837961</v>
      </c>
      <c r="I70">
        <f>(AU70-BA70)</f>
        <v>2.8589050850771964</v>
      </c>
      <c r="J70">
        <f>(P70+AT70*D70)</f>
        <v>31.342350006103516</v>
      </c>
      <c r="K70" s="1">
        <v>6</v>
      </c>
      <c r="L70">
        <f>(K70*AI70+AJ70)</f>
        <v>1.4200000166893005</v>
      </c>
      <c r="M70" s="1">
        <v>1</v>
      </c>
      <c r="N70">
        <f>L70*(M70+1)*(M70+1)/(M70*M70+1)</f>
        <v>2.8400000333786011</v>
      </c>
      <c r="O70" s="1">
        <v>29.278423309326172</v>
      </c>
      <c r="P70" s="1">
        <v>31.342350006103516</v>
      </c>
      <c r="Q70" s="1">
        <v>29.205472946166992</v>
      </c>
      <c r="R70" s="1">
        <v>399.7884521484375</v>
      </c>
      <c r="S70" s="1">
        <v>398.34320068359375</v>
      </c>
      <c r="T70" s="1">
        <v>16.858030319213867</v>
      </c>
      <c r="U70" s="1">
        <v>17.183568954467773</v>
      </c>
      <c r="V70" s="1">
        <v>41.798110961914062</v>
      </c>
      <c r="W70" s="1">
        <v>42.605258941650391</v>
      </c>
      <c r="X70" s="1">
        <v>499.61865234375</v>
      </c>
      <c r="Y70" s="1">
        <v>1499.821533203125</v>
      </c>
      <c r="Z70" s="1">
        <v>0.21374881267547607</v>
      </c>
      <c r="AA70" s="1">
        <v>101.33444213867188</v>
      </c>
      <c r="AB70" s="1">
        <v>2.6315474510192871</v>
      </c>
      <c r="AC70" s="1">
        <v>5.9691525995731354E-2</v>
      </c>
      <c r="AD70" s="1">
        <v>0.18673388659954071</v>
      </c>
      <c r="AE70" s="1">
        <v>1.3298517093062401E-2</v>
      </c>
      <c r="AF70" s="1">
        <v>0.17863266170024872</v>
      </c>
      <c r="AG70" s="1">
        <v>9.1176070272922516E-3</v>
      </c>
      <c r="AH70" s="1">
        <v>0.66666668653488159</v>
      </c>
      <c r="AI70" s="1">
        <v>-0.21956524252891541</v>
      </c>
      <c r="AJ70" s="1">
        <v>2.737391471862793</v>
      </c>
      <c r="AK70" s="1">
        <v>1</v>
      </c>
      <c r="AL70" s="1">
        <v>0</v>
      </c>
      <c r="AM70" s="1">
        <v>0.15999999642372131</v>
      </c>
      <c r="AN70" s="1">
        <v>111115</v>
      </c>
      <c r="AO70">
        <f>X70*0.000001/(K70*0.0001)</f>
        <v>0.83269775390624978</v>
      </c>
      <c r="AP70">
        <f>(U70-T70)/(1000-U70)*AO70</f>
        <v>2.7581477254837958E-4</v>
      </c>
      <c r="AQ70">
        <f>(P70+273.15)</f>
        <v>304.49235000610349</v>
      </c>
      <c r="AR70">
        <f>(O70+273.15)</f>
        <v>302.42842330932615</v>
      </c>
      <c r="AS70">
        <f>(Y70*AK70+Z70*AL70)*AM70</f>
        <v>239.97143994872022</v>
      </c>
      <c r="AT70">
        <f>((AS70+0.00000010773*(AR70^4-AQ70^4))-AP70*44100)/(L70*0.92*2*29.3+0.00000043092*AQ70^3)</f>
        <v>2.2875643924841422</v>
      </c>
      <c r="AU70">
        <f>0.61365*EXP(17.502*J70/(240.97+J70))</f>
        <v>4.6001924590295893</v>
      </c>
      <c r="AV70">
        <f>AU70*1000/AA70</f>
        <v>45.396139377117422</v>
      </c>
      <c r="AW70">
        <f>(AV70-U70)</f>
        <v>28.212570422649648</v>
      </c>
      <c r="AX70">
        <f>IF(D70,P70,(O70+P70)/2)</f>
        <v>30.310386657714844</v>
      </c>
      <c r="AY70">
        <f>0.61365*EXP(17.502*AX70/(240.97+AX70))</f>
        <v>4.336999250032755</v>
      </c>
      <c r="AZ70">
        <f>IF(AW70&lt;&gt;0,(1000-(AV70+U70)/2)/AW70*AP70,0)</f>
        <v>9.4704085638389092E-3</v>
      </c>
      <c r="BA70">
        <f>U70*AA70/1000</f>
        <v>1.7412873739523929</v>
      </c>
      <c r="BB70">
        <f>(AY70-BA70)</f>
        <v>2.5957118760803621</v>
      </c>
      <c r="BC70">
        <f>1/(1.6/F70+1.37/N70)</f>
        <v>5.9218440242284056E-3</v>
      </c>
      <c r="BD70">
        <f>G70*AA70*0.001</f>
        <v>20.241016006114101</v>
      </c>
      <c r="BE70">
        <f>G70/S70</f>
        <v>0.50143866520312186</v>
      </c>
      <c r="BF70">
        <f>(1-AP70*AA70/AU70/F70)*100</f>
        <v>36.059026141361763</v>
      </c>
      <c r="BG70">
        <f>(S70-E70/(N70/1.35))</f>
        <v>397.82336098633311</v>
      </c>
      <c r="BH70">
        <f>E70*BF70/100/BG70</f>
        <v>9.912375120260347E-4</v>
      </c>
    </row>
    <row r="71" spans="1:60" x14ac:dyDescent="0.2">
      <c r="A71" s="1">
        <v>33</v>
      </c>
      <c r="B71" s="1" t="s">
        <v>133</v>
      </c>
      <c r="C71" s="1">
        <v>2961.9999985471368</v>
      </c>
      <c r="D71" s="1">
        <v>0</v>
      </c>
      <c r="E71">
        <f>(R71-S71*(1000-T71)/(1000-U71))*AO71</f>
        <v>1.2358582470599122</v>
      </c>
      <c r="F71">
        <f>IF(AZ71&lt;&gt;0,1/(1/AZ71-1/N71),0)</f>
        <v>8.6147002599701802E-3</v>
      </c>
      <c r="G71">
        <f>((BC71-AP71/2)*S71-E71)/(BC71+AP71/2)</f>
        <v>155.36785837246714</v>
      </c>
      <c r="H71">
        <f>AP71*1000</f>
        <v>0.25091829979820007</v>
      </c>
      <c r="I71">
        <f>(AU71-BA71)</f>
        <v>2.8677379045188847</v>
      </c>
      <c r="J71">
        <f>(P71+AT71*D71)</f>
        <v>31.373819351196289</v>
      </c>
      <c r="K71" s="1">
        <v>6</v>
      </c>
      <c r="L71">
        <f>(K71*AI71+AJ71)</f>
        <v>1.4200000166893005</v>
      </c>
      <c r="M71" s="1">
        <v>1</v>
      </c>
      <c r="N71">
        <f>L71*(M71+1)*(M71+1)/(M71*M71+1)</f>
        <v>2.8400000333786011</v>
      </c>
      <c r="O71" s="1">
        <v>29.293857574462891</v>
      </c>
      <c r="P71" s="1">
        <v>31.373819351196289</v>
      </c>
      <c r="Q71" s="1">
        <v>29.218467712402344</v>
      </c>
      <c r="R71" s="1">
        <v>400.04110717773438</v>
      </c>
      <c r="S71" s="1">
        <v>398.43673706054688</v>
      </c>
      <c r="T71" s="1">
        <v>16.881614685058594</v>
      </c>
      <c r="U71" s="1">
        <v>17.177797317504883</v>
      </c>
      <c r="V71" s="1">
        <v>41.819099426269531</v>
      </c>
      <c r="W71" s="1">
        <v>42.552803039550781</v>
      </c>
      <c r="X71" s="1">
        <v>499.572998046875</v>
      </c>
      <c r="Y71" s="1">
        <v>1499.8656005859375</v>
      </c>
      <c r="Z71" s="1">
        <v>0.14289471507072449</v>
      </c>
      <c r="AA71" s="1">
        <v>101.33396911621094</v>
      </c>
      <c r="AB71" s="1">
        <v>2.6315474510192871</v>
      </c>
      <c r="AC71" s="1">
        <v>5.9691525995731354E-2</v>
      </c>
      <c r="AD71" s="1">
        <v>0.18673388659954071</v>
      </c>
      <c r="AE71" s="1">
        <v>1.3298517093062401E-2</v>
      </c>
      <c r="AF71" s="1">
        <v>0.17863266170024872</v>
      </c>
      <c r="AG71" s="1">
        <v>9.1176070272922516E-3</v>
      </c>
      <c r="AH71" s="1">
        <v>0.66666668653488159</v>
      </c>
      <c r="AI71" s="1">
        <v>-0.21956524252891541</v>
      </c>
      <c r="AJ71" s="1">
        <v>2.737391471862793</v>
      </c>
      <c r="AK71" s="1">
        <v>1</v>
      </c>
      <c r="AL71" s="1">
        <v>0</v>
      </c>
      <c r="AM71" s="1">
        <v>0.15999999642372131</v>
      </c>
      <c r="AN71" s="1">
        <v>111115</v>
      </c>
      <c r="AO71">
        <f>X71*0.000001/(K71*0.0001)</f>
        <v>0.83262166341145816</v>
      </c>
      <c r="AP71">
        <f>(U71-T71)/(1000-U71)*AO71</f>
        <v>2.5091829979820009E-4</v>
      </c>
      <c r="AQ71">
        <f>(P71+273.15)</f>
        <v>304.52381935119627</v>
      </c>
      <c r="AR71">
        <f>(O71+273.15)</f>
        <v>302.44385757446287</v>
      </c>
      <c r="AS71">
        <f>(Y71*AK71+Z71*AL71)*AM71</f>
        <v>239.97849072981262</v>
      </c>
      <c r="AT71">
        <f>((AS71+0.00000010773*(AR71^4-AQ71^4))-AP71*44100)/(L71*0.92*2*29.3+0.00000043092*AQ71^3)</f>
        <v>2.2976793945046285</v>
      </c>
      <c r="AU71">
        <f>0.61365*EXP(17.502*J71/(240.97+J71))</f>
        <v>4.6084322873754555</v>
      </c>
      <c r="AV71">
        <f>AU71*1000/AA71</f>
        <v>45.477664869619915</v>
      </c>
      <c r="AW71">
        <f>(AV71-U71)</f>
        <v>28.299867552115032</v>
      </c>
      <c r="AX71">
        <f>IF(D71,P71,(O71+P71)/2)</f>
        <v>30.33383846282959</v>
      </c>
      <c r="AY71">
        <f>0.61365*EXP(17.502*AX71/(240.97+AX71))</f>
        <v>4.3428314686365326</v>
      </c>
      <c r="AZ71">
        <f>IF(AW71&lt;&gt;0,(1000-(AV71+U71)/2)/AW71*AP71,0)</f>
        <v>8.588647926640311E-3</v>
      </c>
      <c r="BA71">
        <f>U71*AA71/1000</f>
        <v>1.7406943828565709</v>
      </c>
      <c r="BB71">
        <f>(AY71-BA71)</f>
        <v>2.6021370857799617</v>
      </c>
      <c r="BC71">
        <f>1/(1.6/F71+1.37/N71)</f>
        <v>5.3702395298751496E-3</v>
      </c>
      <c r="BD71">
        <f>G71*AA71*0.001</f>
        <v>15.744041761967422</v>
      </c>
      <c r="BE71">
        <f>G71/S71</f>
        <v>0.38994360690404228</v>
      </c>
      <c r="BF71">
        <f>(1-AP71*AA71/AU71/F71)*100</f>
        <v>35.95370550795829</v>
      </c>
      <c r="BG71">
        <f>(S71-E71/(N71/1.35))</f>
        <v>397.84926923874332</v>
      </c>
      <c r="BH71">
        <f>E71*BF71/100/BG71</f>
        <v>1.1168471805765631E-3</v>
      </c>
    </row>
    <row r="72" spans="1:60" x14ac:dyDescent="0.2">
      <c r="A72" s="1">
        <v>34</v>
      </c>
      <c r="B72" s="1" t="s">
        <v>134</v>
      </c>
      <c r="C72" s="1">
        <v>2966.9999984353781</v>
      </c>
      <c r="D72" s="1">
        <v>0</v>
      </c>
      <c r="E72">
        <f>(R72-S72*(1000-T72)/(1000-U72))*AO72</f>
        <v>1.2477056101544832</v>
      </c>
      <c r="F72">
        <f>IF(AZ72&lt;&gt;0,1/(1/AZ72-1/N72),0)</f>
        <v>8.4048155483698681E-3</v>
      </c>
      <c r="G72">
        <f>((BC72-AP72/2)*S72-E72)/(BC72+AP72/2)</f>
        <v>147.94844694253626</v>
      </c>
      <c r="H72">
        <f>AP72*1000</f>
        <v>0.24517051722225533</v>
      </c>
      <c r="I72">
        <f>(AU72-BA72)</f>
        <v>2.871787153693707</v>
      </c>
      <c r="J72">
        <f>(P72+AT72*D72)</f>
        <v>31.390588760375977</v>
      </c>
      <c r="K72" s="1">
        <v>6</v>
      </c>
      <c r="L72">
        <f>(K72*AI72+AJ72)</f>
        <v>1.4200000166893005</v>
      </c>
      <c r="M72" s="1">
        <v>1</v>
      </c>
      <c r="N72">
        <f>L72*(M72+1)*(M72+1)/(M72*M72+1)</f>
        <v>2.8400000333786011</v>
      </c>
      <c r="O72" s="1">
        <v>29.307529449462891</v>
      </c>
      <c r="P72" s="1">
        <v>31.390588760375977</v>
      </c>
      <c r="Q72" s="1">
        <v>29.230535507202148</v>
      </c>
      <c r="R72" s="1">
        <v>400.48092651367188</v>
      </c>
      <c r="S72" s="1">
        <v>398.86526489257812</v>
      </c>
      <c r="T72" s="1">
        <v>16.891595840454102</v>
      </c>
      <c r="U72" s="1">
        <v>17.180936813354492</v>
      </c>
      <c r="V72" s="1">
        <v>41.811496734619141</v>
      </c>
      <c r="W72" s="1">
        <v>42.527698516845703</v>
      </c>
      <c r="X72" s="1">
        <v>499.66983032226562</v>
      </c>
      <c r="Y72" s="1">
        <v>1499.719482421875</v>
      </c>
      <c r="Z72" s="1">
        <v>7.79433473944664E-2</v>
      </c>
      <c r="AA72" s="1">
        <v>101.33563995361328</v>
      </c>
      <c r="AB72" s="1">
        <v>2.6315474510192871</v>
      </c>
      <c r="AC72" s="1">
        <v>5.9691525995731354E-2</v>
      </c>
      <c r="AD72" s="1">
        <v>0.18673388659954071</v>
      </c>
      <c r="AE72" s="1">
        <v>1.3298517093062401E-2</v>
      </c>
      <c r="AF72" s="1">
        <v>0.17863266170024872</v>
      </c>
      <c r="AG72" s="1">
        <v>9.1176070272922516E-3</v>
      </c>
      <c r="AH72" s="1">
        <v>0.66666668653488159</v>
      </c>
      <c r="AI72" s="1">
        <v>-0.21956524252891541</v>
      </c>
      <c r="AJ72" s="1">
        <v>2.737391471862793</v>
      </c>
      <c r="AK72" s="1">
        <v>1</v>
      </c>
      <c r="AL72" s="1">
        <v>0</v>
      </c>
      <c r="AM72" s="1">
        <v>0.15999999642372131</v>
      </c>
      <c r="AN72" s="1">
        <v>111115</v>
      </c>
      <c r="AO72">
        <f>X72*0.000001/(K72*0.0001)</f>
        <v>0.83278305053710922</v>
      </c>
      <c r="AP72">
        <f>(U72-T72)/(1000-U72)*AO72</f>
        <v>2.4517051722225533E-4</v>
      </c>
      <c r="AQ72">
        <f>(P72+273.15)</f>
        <v>304.54058876037595</v>
      </c>
      <c r="AR72">
        <f>(O72+273.15)</f>
        <v>302.45752944946287</v>
      </c>
      <c r="AS72">
        <f>(Y72*AK72+Z72*AL72)*AM72</f>
        <v>239.95511182408518</v>
      </c>
      <c r="AT72">
        <f>((AS72+0.00000010773*(AR72^4-AQ72^4))-AP72*44100)/(L72*0.92*2*29.3+0.00000043092*AQ72^3)</f>
        <v>2.2997576165564859</v>
      </c>
      <c r="AU72">
        <f>0.61365*EXP(17.502*J72/(240.97+J72))</f>
        <v>4.6128283806775778</v>
      </c>
      <c r="AV72">
        <f>AU72*1000/AA72</f>
        <v>45.520296539195044</v>
      </c>
      <c r="AW72">
        <f>(AV72-U72)</f>
        <v>28.339359725840552</v>
      </c>
      <c r="AX72">
        <f>IF(D72,P72,(O72+P72)/2)</f>
        <v>30.349059104919434</v>
      </c>
      <c r="AY72">
        <f>0.61365*EXP(17.502*AX72/(240.97+AX72))</f>
        <v>4.3466203389992701</v>
      </c>
      <c r="AZ72">
        <f>IF(AW72&lt;&gt;0,(1000-(AV72+U72)/2)/AW72*AP72,0)</f>
        <v>8.3800153783979876E-3</v>
      </c>
      <c r="BA72">
        <f>U72*AA72/1000</f>
        <v>1.7410412269838706</v>
      </c>
      <c r="BB72">
        <f>(AY72-BA72)</f>
        <v>2.6055791120153993</v>
      </c>
      <c r="BC72">
        <f>1/(1.6/F72+1.37/N72)</f>
        <v>5.2397321198839235E-3</v>
      </c>
      <c r="BD72">
        <f>G72*AA72*0.001</f>
        <v>14.992450551065113</v>
      </c>
      <c r="BE72">
        <f>G72/S72</f>
        <v>0.3709233667724402</v>
      </c>
      <c r="BF72">
        <f>(1-AP72*AA72/AU72/F72)*100</f>
        <v>35.918159921908511</v>
      </c>
      <c r="BG72">
        <f>(S72-E72/(N72/1.35))</f>
        <v>398.27216540176414</v>
      </c>
      <c r="BH72">
        <f>E72*BF72/100/BG72</f>
        <v>1.1252428247347627E-3</v>
      </c>
    </row>
    <row r="73" spans="1:60" x14ac:dyDescent="0.2">
      <c r="A73" s="1" t="s">
        <v>9</v>
      </c>
      <c r="B73" s="1" t="s">
        <v>135</v>
      </c>
    </row>
    <row r="74" spans="1:60" x14ac:dyDescent="0.2">
      <c r="A74" s="1">
        <v>35</v>
      </c>
      <c r="B74" s="1" t="s">
        <v>136</v>
      </c>
      <c r="C74" s="1">
        <v>3016.4999973289669</v>
      </c>
      <c r="D74" s="1">
        <v>0</v>
      </c>
      <c r="E74">
        <f>(R74-S74*(1000-T74)/(1000-U74))*AO74</f>
        <v>2.8602910009985969</v>
      </c>
      <c r="F74">
        <f>IF(AZ74&lt;&gt;0,1/(1/AZ74-1/N74),0)</f>
        <v>4.8005475491086511E-2</v>
      </c>
      <c r="G74">
        <f>((BC74-AP74/2)*S74-E74)/(BC74+AP74/2)</f>
        <v>284.50442216008071</v>
      </c>
      <c r="H74">
        <f>AP74*1000</f>
        <v>1.2586956282709902</v>
      </c>
      <c r="I74">
        <f>(AU74-BA74)</f>
        <v>2.6173241432176324</v>
      </c>
      <c r="J74">
        <f>(P74+AT74*D74)</f>
        <v>30.894603729248047</v>
      </c>
      <c r="K74" s="1">
        <v>6</v>
      </c>
      <c r="L74">
        <f>(K74*AI74+AJ74)</f>
        <v>1.4200000166893005</v>
      </c>
      <c r="M74" s="1">
        <v>1</v>
      </c>
      <c r="N74">
        <f>L74*(M74+1)*(M74+1)/(M74*M74+1)</f>
        <v>2.8400000333786011</v>
      </c>
      <c r="O74" s="1">
        <v>29.3603515625</v>
      </c>
      <c r="P74" s="1">
        <v>30.894603729248047</v>
      </c>
      <c r="Q74" s="1">
        <v>29.304332733154297</v>
      </c>
      <c r="R74" s="1">
        <v>399.72357177734375</v>
      </c>
      <c r="S74" s="1">
        <v>395.6905517578125</v>
      </c>
      <c r="T74" s="1">
        <v>16.939794540405273</v>
      </c>
      <c r="U74" s="1">
        <v>18.423507690429688</v>
      </c>
      <c r="V74" s="1">
        <v>41.804405212402344</v>
      </c>
      <c r="W74" s="1">
        <v>45.465950012207031</v>
      </c>
      <c r="X74" s="1">
        <v>499.6273193359375</v>
      </c>
      <c r="Y74" s="1">
        <v>1499.792724609375</v>
      </c>
      <c r="Z74" s="1">
        <v>6.2591210007667542E-2</v>
      </c>
      <c r="AA74" s="1">
        <v>101.33869171142578</v>
      </c>
      <c r="AB74" s="1">
        <v>2.6315474510192871</v>
      </c>
      <c r="AC74" s="1">
        <v>5.9691525995731354E-2</v>
      </c>
      <c r="AD74" s="1">
        <v>0.18673388659954071</v>
      </c>
      <c r="AE74" s="1">
        <v>1.3298517093062401E-2</v>
      </c>
      <c r="AF74" s="1">
        <v>0.17863266170024872</v>
      </c>
      <c r="AG74" s="1">
        <v>9.1176070272922516E-3</v>
      </c>
      <c r="AH74" s="1">
        <v>0.3333333432674408</v>
      </c>
      <c r="AI74" s="1">
        <v>-0.21956524252891541</v>
      </c>
      <c r="AJ74" s="1">
        <v>2.737391471862793</v>
      </c>
      <c r="AK74" s="1">
        <v>1</v>
      </c>
      <c r="AL74" s="1">
        <v>0</v>
      </c>
      <c r="AM74" s="1">
        <v>0.15999999642372131</v>
      </c>
      <c r="AN74" s="1">
        <v>111115</v>
      </c>
      <c r="AO74">
        <f>X74*0.000001/(K74*0.0001)</f>
        <v>0.83271219889322901</v>
      </c>
      <c r="AP74">
        <f>(U74-T74)/(1000-U74)*AO74</f>
        <v>1.2586956282709901E-3</v>
      </c>
      <c r="AQ74">
        <f>(P74+273.15)</f>
        <v>304.04460372924802</v>
      </c>
      <c r="AR74">
        <f>(O74+273.15)</f>
        <v>302.51035156249998</v>
      </c>
      <c r="AS74">
        <f>(Y74*AK74+Z74*AL74)*AM74</f>
        <v>239.96683057382324</v>
      </c>
      <c r="AT74">
        <f>((AS74+0.00000010773*(AR74^4-AQ74^4))-AP74*44100)/(L74*0.92*2*29.3+0.00000043092*AQ74^3)</f>
        <v>1.8723571550213112</v>
      </c>
      <c r="AU74">
        <f>0.61365*EXP(17.502*J74/(240.97+J74))</f>
        <v>4.4843383093011688</v>
      </c>
      <c r="AV74">
        <f>AU74*1000/AA74</f>
        <v>44.250998641968522</v>
      </c>
      <c r="AW74">
        <f>(AV74-U74)</f>
        <v>25.827490951538834</v>
      </c>
      <c r="AX74">
        <f>IF(D74,P74,(O74+P74)/2)</f>
        <v>30.127477645874023</v>
      </c>
      <c r="AY74">
        <f>0.61365*EXP(17.502*AX74/(240.97+AX74))</f>
        <v>4.291745400583765</v>
      </c>
      <c r="AZ74">
        <f>IF(AW74&lt;&gt;0,(1000-(AV74+U74)/2)/AW74*AP74,0)</f>
        <v>4.7207511058523069E-2</v>
      </c>
      <c r="BA74">
        <f>U74*AA74/1000</f>
        <v>1.8670141660835362</v>
      </c>
      <c r="BB74">
        <f>(AY74-BA74)</f>
        <v>2.4247312345002285</v>
      </c>
      <c r="BC74">
        <f>1/(1.6/F74+1.37/N74)</f>
        <v>2.957536369794507E-2</v>
      </c>
      <c r="BD74">
        <f>G74*AA74*0.001</f>
        <v>28.831305927817755</v>
      </c>
      <c r="BE74">
        <f>G74/S74</f>
        <v>0.71900736799552223</v>
      </c>
      <c r="BF74">
        <f>(1-AP74*AA74/AU74/F74)*100</f>
        <v>40.747473671767487</v>
      </c>
      <c r="BG74">
        <f>(S74-E74/(N74/1.35))</f>
        <v>394.33090640359944</v>
      </c>
      <c r="BH74">
        <f>E74*BF74/100/BG74</f>
        <v>2.9556301665458278E-3</v>
      </c>
    </row>
    <row r="75" spans="1:60" x14ac:dyDescent="0.2">
      <c r="A75" s="1">
        <v>36</v>
      </c>
      <c r="B75" s="1" t="s">
        <v>137</v>
      </c>
      <c r="C75" s="1">
        <v>3021.4999972172081</v>
      </c>
      <c r="D75" s="1">
        <v>0</v>
      </c>
      <c r="E75">
        <f>(R75-S75*(1000-T75)/(1000-U75))*AO75</f>
        <v>2.8853511399303891</v>
      </c>
      <c r="F75">
        <f>IF(AZ75&lt;&gt;0,1/(1/AZ75-1/N75),0)</f>
        <v>3.8372269856137342E-2</v>
      </c>
      <c r="G75">
        <f>((BC75-AP75/2)*S75-E75)/(BC75+AP75/2)</f>
        <v>259.47086618846294</v>
      </c>
      <c r="H75">
        <f>AP75*1000</f>
        <v>1.030119061464652</v>
      </c>
      <c r="I75">
        <f>(AU75-BA75)</f>
        <v>2.6708382093172274</v>
      </c>
      <c r="J75">
        <f>(P75+AT75*D75)</f>
        <v>30.9918212890625</v>
      </c>
      <c r="K75" s="1">
        <v>6</v>
      </c>
      <c r="L75">
        <f>(K75*AI75+AJ75)</f>
        <v>1.4200000166893005</v>
      </c>
      <c r="M75" s="1">
        <v>1</v>
      </c>
      <c r="N75">
        <f>L75*(M75+1)*(M75+1)/(M75*M75+1)</f>
        <v>2.8400000333786011</v>
      </c>
      <c r="O75" s="1">
        <v>29.370485305786133</v>
      </c>
      <c r="P75" s="1">
        <v>30.9918212890625</v>
      </c>
      <c r="Q75" s="1">
        <v>29.304136276245117</v>
      </c>
      <c r="R75" s="1">
        <v>399.35357666015625</v>
      </c>
      <c r="S75" s="1">
        <v>395.39950561523438</v>
      </c>
      <c r="T75" s="1">
        <v>16.927186965942383</v>
      </c>
      <c r="U75" s="1">
        <v>18.141788482666016</v>
      </c>
      <c r="V75" s="1">
        <v>41.748233795166016</v>
      </c>
      <c r="W75" s="1">
        <v>44.743854522705078</v>
      </c>
      <c r="X75" s="1">
        <v>499.63589477539062</v>
      </c>
      <c r="Y75" s="1">
        <v>1499.3341064453125</v>
      </c>
      <c r="Z75" s="1">
        <v>0.13580998778343201</v>
      </c>
      <c r="AA75" s="1">
        <v>101.33712768554688</v>
      </c>
      <c r="AB75" s="1">
        <v>2.6315474510192871</v>
      </c>
      <c r="AC75" s="1">
        <v>5.9691525995731354E-2</v>
      </c>
      <c r="AD75" s="1">
        <v>0.18673388659954071</v>
      </c>
      <c r="AE75" s="1">
        <v>1.3298517093062401E-2</v>
      </c>
      <c r="AF75" s="1">
        <v>0.17863266170024872</v>
      </c>
      <c r="AG75" s="1">
        <v>9.1176070272922516E-3</v>
      </c>
      <c r="AH75" s="1">
        <v>0.66666668653488159</v>
      </c>
      <c r="AI75" s="1">
        <v>-0.21956524252891541</v>
      </c>
      <c r="AJ75" s="1">
        <v>2.737391471862793</v>
      </c>
      <c r="AK75" s="1">
        <v>1</v>
      </c>
      <c r="AL75" s="1">
        <v>0</v>
      </c>
      <c r="AM75" s="1">
        <v>0.15999999642372131</v>
      </c>
      <c r="AN75" s="1">
        <v>111115</v>
      </c>
      <c r="AO75">
        <f>X75*0.000001/(K75*0.0001)</f>
        <v>0.83272649129231757</v>
      </c>
      <c r="AP75">
        <f>(U75-T75)/(1000-U75)*AO75</f>
        <v>1.0301190614646521E-3</v>
      </c>
      <c r="AQ75">
        <f>(P75+273.15)</f>
        <v>304.14182128906248</v>
      </c>
      <c r="AR75">
        <f>(O75+273.15)</f>
        <v>302.52048530578611</v>
      </c>
      <c r="AS75">
        <f>(Y75*AK75+Z75*AL75)*AM75</f>
        <v>239.89345166921339</v>
      </c>
      <c r="AT75">
        <f>((AS75+0.00000010773*(AR75^4-AQ75^4))-AP75*44100)/(L75*0.92*2*29.3+0.00000043092*AQ75^3)</f>
        <v>1.973034800922965</v>
      </c>
      <c r="AU75">
        <f>0.61365*EXP(17.502*J75/(240.97+J75))</f>
        <v>4.509274945229337</v>
      </c>
      <c r="AV75">
        <f>AU75*1000/AA75</f>
        <v>44.49775761576543</v>
      </c>
      <c r="AW75">
        <f>(AV75-U75)</f>
        <v>26.355969133099414</v>
      </c>
      <c r="AX75">
        <f>IF(D75,P75,(O75+P75)/2)</f>
        <v>30.181153297424316</v>
      </c>
      <c r="AY75">
        <f>0.61365*EXP(17.502*AX75/(240.97+AX75))</f>
        <v>4.3049825323775117</v>
      </c>
      <c r="AZ75">
        <f>IF(AW75&lt;&gt;0,(1000-(AV75+U75)/2)/AW75*AP75,0)</f>
        <v>3.786071994570446E-2</v>
      </c>
      <c r="BA75">
        <f>U75*AA75/1000</f>
        <v>1.8384367359121097</v>
      </c>
      <c r="BB75">
        <f>(AY75-BA75)</f>
        <v>2.4665457964654021</v>
      </c>
      <c r="BC75">
        <f>1/(1.6/F75+1.37/N75)</f>
        <v>2.3708383898436915E-2</v>
      </c>
      <c r="BD75">
        <f>G75*AA75*0.001</f>
        <v>26.294032297619719</v>
      </c>
      <c r="BE75">
        <f>G75/S75</f>
        <v>0.65622455896784959</v>
      </c>
      <c r="BF75">
        <f>(1-AP75*AA75/AU75/F75)*100</f>
        <v>39.670210857471446</v>
      </c>
      <c r="BG75">
        <f>(S75-E75/(N75/1.35))</f>
        <v>394.02794787117614</v>
      </c>
      <c r="BH75">
        <f>E75*BF75/100/BG75</f>
        <v>2.904933234743709E-3</v>
      </c>
    </row>
    <row r="76" spans="1:60" x14ac:dyDescent="0.2">
      <c r="A76" s="1">
        <v>37</v>
      </c>
      <c r="B76" s="1" t="s">
        <v>138</v>
      </c>
      <c r="C76" s="1">
        <v>3025.4999971278012</v>
      </c>
      <c r="D76" s="1">
        <v>0</v>
      </c>
      <c r="E76">
        <f>(R76-S76*(1000-T76)/(1000-U76))*AO76</f>
        <v>3.2669338009710507</v>
      </c>
      <c r="F76">
        <f>IF(AZ76&lt;&gt;0,1/(1/AZ76-1/N76),0)</f>
        <v>3.4306100209906751E-2</v>
      </c>
      <c r="G76">
        <f>((BC76-AP76/2)*S76-E76)/(BC76+AP76/2)</f>
        <v>227.67833703091327</v>
      </c>
      <c r="H76">
        <f>AP76*1000</f>
        <v>0.93089706875919542</v>
      </c>
      <c r="I76">
        <f>(AU76-BA76)</f>
        <v>2.6958329172478668</v>
      </c>
      <c r="J76">
        <f>(P76+AT76*D76)</f>
        <v>31.035507202148438</v>
      </c>
      <c r="K76" s="1">
        <v>6</v>
      </c>
      <c r="L76">
        <f>(K76*AI76+AJ76)</f>
        <v>1.4200000166893005</v>
      </c>
      <c r="M76" s="1">
        <v>1</v>
      </c>
      <c r="N76">
        <f>L76*(M76+1)*(M76+1)/(M76*M76+1)</f>
        <v>2.8400000333786011</v>
      </c>
      <c r="O76" s="1">
        <v>29.374172210693359</v>
      </c>
      <c r="P76" s="1">
        <v>31.035507202148438</v>
      </c>
      <c r="Q76" s="1">
        <v>29.304492950439453</v>
      </c>
      <c r="R76" s="1">
        <v>399.64907836914062</v>
      </c>
      <c r="S76" s="1">
        <v>395.28375244140625</v>
      </c>
      <c r="T76" s="1">
        <v>16.908540725708008</v>
      </c>
      <c r="U76" s="1">
        <v>18.006368637084961</v>
      </c>
      <c r="V76" s="1">
        <v>41.692756652832031</v>
      </c>
      <c r="W76" s="1">
        <v>44.399761199951172</v>
      </c>
      <c r="X76" s="1">
        <v>499.60562133789062</v>
      </c>
      <c r="Y76" s="1">
        <v>1499.4794921875</v>
      </c>
      <c r="Z76" s="1">
        <v>0.10392391681671143</v>
      </c>
      <c r="AA76" s="1">
        <v>101.33563995361328</v>
      </c>
      <c r="AB76" s="1">
        <v>2.6315474510192871</v>
      </c>
      <c r="AC76" s="1">
        <v>5.9691525995731354E-2</v>
      </c>
      <c r="AD76" s="1">
        <v>0.18673388659954071</v>
      </c>
      <c r="AE76" s="1">
        <v>1.3298517093062401E-2</v>
      </c>
      <c r="AF76" s="1">
        <v>0.17863266170024872</v>
      </c>
      <c r="AG76" s="1">
        <v>9.1176070272922516E-3</v>
      </c>
      <c r="AH76" s="1">
        <v>0.3333333432674408</v>
      </c>
      <c r="AI76" s="1">
        <v>-0.21956524252891541</v>
      </c>
      <c r="AJ76" s="1">
        <v>2.737391471862793</v>
      </c>
      <c r="AK76" s="1">
        <v>1</v>
      </c>
      <c r="AL76" s="1">
        <v>0</v>
      </c>
      <c r="AM76" s="1">
        <v>0.15999999642372131</v>
      </c>
      <c r="AN76" s="1">
        <v>111115</v>
      </c>
      <c r="AO76">
        <f>X76*0.000001/(K76*0.0001)</f>
        <v>0.83267603556315095</v>
      </c>
      <c r="AP76">
        <f>(U76-T76)/(1000-U76)*AO76</f>
        <v>9.3089706875919547E-4</v>
      </c>
      <c r="AQ76">
        <f>(P76+273.15)</f>
        <v>304.18550720214841</v>
      </c>
      <c r="AR76">
        <f>(O76+273.15)</f>
        <v>302.52417221069334</v>
      </c>
      <c r="AS76">
        <f>(Y76*AK76+Z76*AL76)*AM76</f>
        <v>239.91671338744345</v>
      </c>
      <c r="AT76">
        <f>((AS76+0.00000010773*(AR76^4-AQ76^4))-AP76*44100)/(L76*0.92*2*29.3+0.00000043092*AQ76^3)</f>
        <v>2.017043953197498</v>
      </c>
      <c r="AU76">
        <f>0.61365*EXP(17.502*J76/(240.97+J76))</f>
        <v>4.5205198063275427</v>
      </c>
      <c r="AV76">
        <f>AU76*1000/AA76</f>
        <v>44.60937739572006</v>
      </c>
      <c r="AW76">
        <f>(AV76-U76)</f>
        <v>26.603008758635099</v>
      </c>
      <c r="AX76">
        <f>IF(D76,P76,(O76+P76)/2)</f>
        <v>30.204839706420898</v>
      </c>
      <c r="AY76">
        <f>0.61365*EXP(17.502*AX76/(240.97+AX76))</f>
        <v>4.3108352217470545</v>
      </c>
      <c r="AZ76">
        <f>IF(AW76&lt;&gt;0,(1000-(AV76+U76)/2)/AW76*AP76,0)</f>
        <v>3.3896641906958756E-2</v>
      </c>
      <c r="BA76">
        <f>U76*AA76/1000</f>
        <v>1.8246868890796759</v>
      </c>
      <c r="BB76">
        <f>(AY76-BA76)</f>
        <v>2.4861483326673786</v>
      </c>
      <c r="BC76">
        <f>1/(1.6/F76+1.37/N76)</f>
        <v>2.1221811859590503E-2</v>
      </c>
      <c r="BD76">
        <f>G76*AA76*0.001</f>
        <v>23.071929986602044</v>
      </c>
      <c r="BE76">
        <f>G76/S76</f>
        <v>0.57598708680712218</v>
      </c>
      <c r="BF76">
        <f>(1-AP76*AA76/AU76/F76)*100</f>
        <v>39.171914322246806</v>
      </c>
      <c r="BG76">
        <f>(S76-E76/(N76/1.35))</f>
        <v>393.73080857539361</v>
      </c>
      <c r="BH76">
        <f>E76*BF76/100/BG76</f>
        <v>3.2502422508190734E-3</v>
      </c>
    </row>
    <row r="77" spans="1:60" x14ac:dyDescent="0.2">
      <c r="A77" s="1" t="s">
        <v>9</v>
      </c>
      <c r="B77" s="1" t="s">
        <v>139</v>
      </c>
    </row>
    <row r="78" spans="1:60" x14ac:dyDescent="0.2">
      <c r="A78" s="1">
        <v>38</v>
      </c>
      <c r="B78" s="1" t="s">
        <v>140</v>
      </c>
      <c r="C78" s="1">
        <v>3128.4999948255718</v>
      </c>
      <c r="D78" s="1">
        <v>0</v>
      </c>
      <c r="E78">
        <f>(R78-S78*(1000-T78)/(1000-U78))*AO78</f>
        <v>0.78492264390381827</v>
      </c>
      <c r="F78">
        <f>IF(AZ78&lt;&gt;0,1/(1/AZ78-1/N78),0)</f>
        <v>1.4622030160207711E-2</v>
      </c>
      <c r="G78">
        <f>((BC78-AP78/2)*S78-E78)/(BC78+AP78/2)</f>
        <v>296.63083190533325</v>
      </c>
      <c r="H78">
        <f>AP78*1000</f>
        <v>0.40625823560274466</v>
      </c>
      <c r="I78">
        <f>(AU78-BA78)</f>
        <v>2.742191557855127</v>
      </c>
      <c r="J78">
        <f>(P78+AT78*D78)</f>
        <v>31.005002975463867</v>
      </c>
      <c r="K78" s="1">
        <v>6</v>
      </c>
      <c r="L78">
        <f>(K78*AI78+AJ78)</f>
        <v>1.4200000166893005</v>
      </c>
      <c r="M78" s="1">
        <v>1</v>
      </c>
      <c r="N78">
        <f>L78*(M78+1)*(M78+1)/(M78*M78+1)</f>
        <v>2.8400000333786011</v>
      </c>
      <c r="O78" s="1">
        <v>29.378889083862305</v>
      </c>
      <c r="P78" s="1">
        <v>31.005002975463867</v>
      </c>
      <c r="Q78" s="1">
        <v>29.339439392089844</v>
      </c>
      <c r="R78" s="1">
        <v>399.55279541015625</v>
      </c>
      <c r="S78" s="1">
        <v>398.41583251953125</v>
      </c>
      <c r="T78" s="1">
        <v>16.992521286010742</v>
      </c>
      <c r="U78" s="1">
        <v>17.471860885620117</v>
      </c>
      <c r="V78" s="1">
        <v>41.887290954589844</v>
      </c>
      <c r="W78" s="1">
        <v>43.068881988525391</v>
      </c>
      <c r="X78" s="1">
        <v>499.63760375976562</v>
      </c>
      <c r="Y78" s="1">
        <v>1498.98681640625</v>
      </c>
      <c r="Z78" s="1">
        <v>2.3618512786924839E-3</v>
      </c>
      <c r="AA78" s="1">
        <v>101.33287048339844</v>
      </c>
      <c r="AB78" s="1">
        <v>2.6315474510192871</v>
      </c>
      <c r="AC78" s="1">
        <v>5.9691525995731354E-2</v>
      </c>
      <c r="AD78" s="1">
        <v>0.18673388659954071</v>
      </c>
      <c r="AE78" s="1">
        <v>1.3298517093062401E-2</v>
      </c>
      <c r="AF78" s="1">
        <v>0.17863266170024872</v>
      </c>
      <c r="AG78" s="1">
        <v>9.1176070272922516E-3</v>
      </c>
      <c r="AH78" s="1">
        <v>0.3333333432674408</v>
      </c>
      <c r="AI78" s="1">
        <v>-0.21956524252891541</v>
      </c>
      <c r="AJ78" s="1">
        <v>2.737391471862793</v>
      </c>
      <c r="AK78" s="1">
        <v>1</v>
      </c>
      <c r="AL78" s="1">
        <v>0</v>
      </c>
      <c r="AM78" s="1">
        <v>0.15999999642372131</v>
      </c>
      <c r="AN78" s="1">
        <v>111115</v>
      </c>
      <c r="AO78">
        <f>X78*0.000001/(K78*0.0001)</f>
        <v>0.83272933959960938</v>
      </c>
      <c r="AP78">
        <f>(U78-T78)/(1000-U78)*AO78</f>
        <v>4.0625823560274467E-4</v>
      </c>
      <c r="AQ78">
        <f>(P78+273.15)</f>
        <v>304.15500297546384</v>
      </c>
      <c r="AR78">
        <f>(O78+273.15)</f>
        <v>302.52888908386228</v>
      </c>
      <c r="AS78">
        <f>(Y78*AK78+Z78*AL78)*AM78</f>
        <v>239.8378852642054</v>
      </c>
      <c r="AT78">
        <f>((AS78+0.00000010773*(AR78^4-AQ78^4))-AP78*44100)/(L78*0.92*2*29.3+0.00000043092*AQ78^3)</f>
        <v>2.2819434996131789</v>
      </c>
      <c r="AU78">
        <f>0.61365*EXP(17.502*J78/(240.97+J78))</f>
        <v>4.5126653740816254</v>
      </c>
      <c r="AV78">
        <f>AU78*1000/AA78</f>
        <v>44.533085390302297</v>
      </c>
      <c r="AW78">
        <f>(AV78-U78)</f>
        <v>27.06122450468218</v>
      </c>
      <c r="AX78">
        <f>IF(D78,P78,(O78+P78)/2)</f>
        <v>30.191946029663086</v>
      </c>
      <c r="AY78">
        <f>0.61365*EXP(17.502*AX78/(240.97+AX78))</f>
        <v>4.307648455935019</v>
      </c>
      <c r="AZ78">
        <f>IF(AW78&lt;&gt;0,(1000-(AV78+U78)/2)/AW78*AP78,0)</f>
        <v>1.4547132761796597E-2</v>
      </c>
      <c r="BA78">
        <f>U78*AA78/1000</f>
        <v>1.7704738162264984</v>
      </c>
      <c r="BB78">
        <f>(AY78-BA78)</f>
        <v>2.5371746397085206</v>
      </c>
      <c r="BC78">
        <f>1/(1.6/F78+1.37/N78)</f>
        <v>9.0986575044539972E-3</v>
      </c>
      <c r="BD78">
        <f>G78*AA78*0.001</f>
        <v>30.058453670845871</v>
      </c>
      <c r="BE78">
        <f>G78/S78</f>
        <v>0.74452571332187645</v>
      </c>
      <c r="BF78">
        <f>(1-AP78*AA78/AU78/F78)*100</f>
        <v>37.61046953337317</v>
      </c>
      <c r="BG78">
        <f>(S78-E78/(N78/1.35))</f>
        <v>398.04271788684952</v>
      </c>
      <c r="BH78">
        <f>E78*BF78/100/BG78</f>
        <v>7.4166183321537908E-4</v>
      </c>
    </row>
    <row r="79" spans="1:60" x14ac:dyDescent="0.2">
      <c r="A79" s="1">
        <v>39</v>
      </c>
      <c r="B79" s="1" t="s">
        <v>141</v>
      </c>
      <c r="C79" s="1">
        <v>3134.4999946914613</v>
      </c>
      <c r="D79" s="1">
        <v>0</v>
      </c>
      <c r="E79">
        <f>(R79-S79*(1000-T79)/(1000-U79))*AO79</f>
        <v>0.96578383118724653</v>
      </c>
      <c r="F79">
        <f>IF(AZ79&lt;&gt;0,1/(1/AZ79-1/N79),0)</f>
        <v>1.2931210672668189E-2</v>
      </c>
      <c r="G79">
        <f>((BC79-AP79/2)*S79-E79)/(BC79+AP79/2)</f>
        <v>263.78349936169809</v>
      </c>
      <c r="H79">
        <f>AP79*1000</f>
        <v>0.3601982264062964</v>
      </c>
      <c r="I79">
        <f>(AU79-BA79)</f>
        <v>2.7476454730778377</v>
      </c>
      <c r="J79">
        <f>(P79+AT79*D79)</f>
        <v>31.006597518920898</v>
      </c>
      <c r="K79" s="1">
        <v>6</v>
      </c>
      <c r="L79">
        <f>(K79*AI79+AJ79)</f>
        <v>1.4200000166893005</v>
      </c>
      <c r="M79" s="1">
        <v>1</v>
      </c>
      <c r="N79">
        <f>L79*(M79+1)*(M79+1)/(M79*M79+1)</f>
        <v>2.8400000333786011</v>
      </c>
      <c r="O79" s="1">
        <v>29.387453079223633</v>
      </c>
      <c r="P79" s="1">
        <v>31.006597518920898</v>
      </c>
      <c r="Q79" s="1">
        <v>29.346057891845703</v>
      </c>
      <c r="R79" s="1">
        <v>399.89688110351562</v>
      </c>
      <c r="S79" s="1">
        <v>398.564697265625</v>
      </c>
      <c r="T79" s="1">
        <v>16.996990203857422</v>
      </c>
      <c r="U79" s="1">
        <v>17.422006607055664</v>
      </c>
      <c r="V79" s="1">
        <v>41.877799987792969</v>
      </c>
      <c r="W79" s="1">
        <v>42.924972534179688</v>
      </c>
      <c r="X79" s="1">
        <v>499.63650512695312</v>
      </c>
      <c r="Y79" s="1">
        <v>1498.79443359375</v>
      </c>
      <c r="Z79" s="1">
        <v>0.12400153279304504</v>
      </c>
      <c r="AA79" s="1">
        <v>101.33334350585938</v>
      </c>
      <c r="AB79" s="1">
        <v>2.6315474510192871</v>
      </c>
      <c r="AC79" s="1">
        <v>5.9691525995731354E-2</v>
      </c>
      <c r="AD79" s="1">
        <v>0.18673388659954071</v>
      </c>
      <c r="AE79" s="1">
        <v>1.3298517093062401E-2</v>
      </c>
      <c r="AF79" s="1">
        <v>0.17863266170024872</v>
      </c>
      <c r="AG79" s="1">
        <v>9.1176070272922516E-3</v>
      </c>
      <c r="AH79" s="1">
        <v>1</v>
      </c>
      <c r="AI79" s="1">
        <v>-0.21956524252891541</v>
      </c>
      <c r="AJ79" s="1">
        <v>2.737391471862793</v>
      </c>
      <c r="AK79" s="1">
        <v>1</v>
      </c>
      <c r="AL79" s="1">
        <v>0</v>
      </c>
      <c r="AM79" s="1">
        <v>0.15999999642372131</v>
      </c>
      <c r="AN79" s="1">
        <v>111115</v>
      </c>
      <c r="AO79">
        <f>X79*0.000001/(K79*0.0001)</f>
        <v>0.83272750854492172</v>
      </c>
      <c r="AP79">
        <f>(U79-T79)/(1000-U79)*AO79</f>
        <v>3.6019822640629638E-4</v>
      </c>
      <c r="AQ79">
        <f>(P79+273.15)</f>
        <v>304.15659751892088</v>
      </c>
      <c r="AR79">
        <f>(O79+273.15)</f>
        <v>302.53745307922361</v>
      </c>
      <c r="AS79">
        <f>(Y79*AK79+Z79*AL79)*AM79</f>
        <v>239.80710401489341</v>
      </c>
      <c r="AT79">
        <f>((AS79+0.00000010773*(AR79^4-AQ79^4))-AP79*44100)/(L79*0.92*2*29.3+0.00000043092*AQ79^3)</f>
        <v>2.3054310600921233</v>
      </c>
      <c r="AU79">
        <f>0.61365*EXP(17.502*J79/(240.97+J79))</f>
        <v>4.5130756531519607</v>
      </c>
      <c r="AV79">
        <f>AU79*1000/AA79</f>
        <v>44.536926316765637</v>
      </c>
      <c r="AW79">
        <f>(AV79-U79)</f>
        <v>27.114919709709973</v>
      </c>
      <c r="AX79">
        <f>IF(D79,P79,(O79+P79)/2)</f>
        <v>30.197025299072266</v>
      </c>
      <c r="AY79">
        <f>0.61365*EXP(17.502*AX79/(240.97+AX79))</f>
        <v>4.3089035890958058</v>
      </c>
      <c r="AZ79">
        <f>IF(AW79&lt;&gt;0,(1000-(AV79+U79)/2)/AW79*AP79,0)</f>
        <v>1.2872598601378495E-2</v>
      </c>
      <c r="BA79">
        <f>U79*AA79/1000</f>
        <v>1.7654301800741232</v>
      </c>
      <c r="BB79">
        <f>(AY79-BA79)</f>
        <v>2.5434734090216828</v>
      </c>
      <c r="BC79">
        <f>1/(1.6/F79+1.37/N79)</f>
        <v>8.0506196035219947E-3</v>
      </c>
      <c r="BD79">
        <f>G79*AA79*0.001</f>
        <v>26.730063951996591</v>
      </c>
      <c r="BE79">
        <f>G79/S79</f>
        <v>0.66183357726210901</v>
      </c>
      <c r="BF79">
        <f>(1-AP79*AA79/AU79/F79)*100</f>
        <v>37.456505693475805</v>
      </c>
      <c r="BG79">
        <f>(S79-E79/(N79/1.35))</f>
        <v>398.10560988647745</v>
      </c>
      <c r="BH79">
        <f>E79*BF79/100/BG79</f>
        <v>9.0867565473009778E-4</v>
      </c>
    </row>
    <row r="80" spans="1:60" x14ac:dyDescent="0.2">
      <c r="A80" s="1">
        <v>40</v>
      </c>
      <c r="B80" s="1" t="s">
        <v>142</v>
      </c>
      <c r="C80" s="1">
        <v>3139.4999945797026</v>
      </c>
      <c r="D80" s="1">
        <v>0</v>
      </c>
      <c r="E80">
        <f>(R80-S80*(1000-T80)/(1000-U80))*AO80</f>
        <v>0.72725874498956311</v>
      </c>
      <c r="F80">
        <f>IF(AZ80&lt;&gt;0,1/(1/AZ80-1/N80),0)</f>
        <v>1.2224217160301412E-2</v>
      </c>
      <c r="G80">
        <f>((BC80-AP80/2)*S80-E80)/(BC80+AP80/2)</f>
        <v>287.66286444456273</v>
      </c>
      <c r="H80">
        <f>AP80*1000</f>
        <v>0.34108987507092875</v>
      </c>
      <c r="I80">
        <f>(AU80-BA80)</f>
        <v>2.7517114073892004</v>
      </c>
      <c r="J80">
        <f>(P80+AT80*D80)</f>
        <v>31.012910842895508</v>
      </c>
      <c r="K80" s="1">
        <v>6</v>
      </c>
      <c r="L80">
        <f>(K80*AI80+AJ80)</f>
        <v>1.4200000166893005</v>
      </c>
      <c r="M80" s="1">
        <v>1</v>
      </c>
      <c r="N80">
        <f>L80*(M80+1)*(M80+1)/(M80*M80+1)</f>
        <v>2.8400000333786011</v>
      </c>
      <c r="O80" s="1">
        <v>29.393020629882812</v>
      </c>
      <c r="P80" s="1">
        <v>31.012910842895508</v>
      </c>
      <c r="Q80" s="1">
        <v>29.349586486816406</v>
      </c>
      <c r="R80" s="1">
        <v>399.61453247070312</v>
      </c>
      <c r="S80" s="1">
        <v>398.57781982421875</v>
      </c>
      <c r="T80" s="1">
        <v>16.995292663574219</v>
      </c>
      <c r="U80" s="1">
        <v>17.39781379699707</v>
      </c>
      <c r="V80" s="1">
        <v>41.860416412353516</v>
      </c>
      <c r="W80" s="1">
        <v>42.851852416992188</v>
      </c>
      <c r="X80" s="1">
        <v>499.58468627929688</v>
      </c>
      <c r="Y80" s="1">
        <v>1498.723388671875</v>
      </c>
      <c r="Z80" s="1">
        <v>0.12517903745174408</v>
      </c>
      <c r="AA80" s="1">
        <v>101.33393859863281</v>
      </c>
      <c r="AB80" s="1">
        <v>2.6315474510192871</v>
      </c>
      <c r="AC80" s="1">
        <v>5.9691525995731354E-2</v>
      </c>
      <c r="AD80" s="1">
        <v>0.18673388659954071</v>
      </c>
      <c r="AE80" s="1">
        <v>1.3298517093062401E-2</v>
      </c>
      <c r="AF80" s="1">
        <v>0.17863266170024872</v>
      </c>
      <c r="AG80" s="1">
        <v>9.1176070272922516E-3</v>
      </c>
      <c r="AH80" s="1">
        <v>1</v>
      </c>
      <c r="AI80" s="1">
        <v>-0.21956524252891541</v>
      </c>
      <c r="AJ80" s="1">
        <v>2.737391471862793</v>
      </c>
      <c r="AK80" s="1">
        <v>1</v>
      </c>
      <c r="AL80" s="1">
        <v>0</v>
      </c>
      <c r="AM80" s="1">
        <v>0.15999999642372131</v>
      </c>
      <c r="AN80" s="1">
        <v>111115</v>
      </c>
      <c r="AO80">
        <f>X80*0.000001/(K80*0.0001)</f>
        <v>0.83264114379882792</v>
      </c>
      <c r="AP80">
        <f>(U80-T80)/(1000-U80)*AO80</f>
        <v>3.4108987507092874E-4</v>
      </c>
      <c r="AQ80">
        <f>(P80+273.15)</f>
        <v>304.16291084289549</v>
      </c>
      <c r="AR80">
        <f>(O80+273.15)</f>
        <v>302.54302062988279</v>
      </c>
      <c r="AS80">
        <f>(Y80*AK80+Z80*AL80)*AM80</f>
        <v>239.79573682764749</v>
      </c>
      <c r="AT80">
        <f>((AS80+0.00000010773*(AR80^4-AQ80^4))-AP80*44100)/(L80*0.92*2*29.3+0.00000043092*AQ80^3)</f>
        <v>2.3146715398312079</v>
      </c>
      <c r="AU80">
        <f>0.61365*EXP(17.502*J80/(240.97+J80))</f>
        <v>4.5147004024445483</v>
      </c>
      <c r="AV80">
        <f>AU80*1000/AA80</f>
        <v>44.552698383969265</v>
      </c>
      <c r="AW80">
        <f>(AV80-U80)</f>
        <v>27.154884586972194</v>
      </c>
      <c r="AX80">
        <f>IF(D80,P80,(O80+P80)/2)</f>
        <v>30.20296573638916</v>
      </c>
      <c r="AY80">
        <f>0.61365*EXP(17.502*AX80/(240.97+AX80))</f>
        <v>4.3103719288947229</v>
      </c>
      <c r="AZ80">
        <f>IF(AW80&lt;&gt;0,(1000-(AV80+U80)/2)/AW80*AP80,0)</f>
        <v>1.2171825948371292E-2</v>
      </c>
      <c r="BA80">
        <f>U80*AA80/1000</f>
        <v>1.7629889950553479</v>
      </c>
      <c r="BB80">
        <f>(AY80-BA80)</f>
        <v>2.547382933839375</v>
      </c>
      <c r="BC80">
        <f>1/(1.6/F80+1.37/N80)</f>
        <v>7.6120809563733202E-3</v>
      </c>
      <c r="BD80">
        <f>G80*AA80*0.001</f>
        <v>29.150011042732153</v>
      </c>
      <c r="BE80">
        <f>G80/S80</f>
        <v>0.72172321222347025</v>
      </c>
      <c r="BF80">
        <f>(1-AP80*AA80/AU80/F80)*100</f>
        <v>37.37124782434109</v>
      </c>
      <c r="BG80">
        <f>(S80-E80/(N80/1.35))</f>
        <v>398.23211584738891</v>
      </c>
      <c r="BH80">
        <f>E80*BF80/100/BG80</f>
        <v>6.8248053609618097E-4</v>
      </c>
    </row>
    <row r="81" spans="1:60" x14ac:dyDescent="0.2">
      <c r="A81" s="1" t="s">
        <v>9</v>
      </c>
      <c r="B81" s="1" t="s">
        <v>143</v>
      </c>
    </row>
    <row r="82" spans="1:60" x14ac:dyDescent="0.2">
      <c r="A82" s="1" t="s">
        <v>9</v>
      </c>
      <c r="B82" s="1" t="s">
        <v>144</v>
      </c>
    </row>
    <row r="83" spans="1:60" x14ac:dyDescent="0.2">
      <c r="A83" s="1">
        <v>41</v>
      </c>
      <c r="B83" s="1" t="s">
        <v>145</v>
      </c>
      <c r="C83" s="1">
        <v>3447.4999985136092</v>
      </c>
      <c r="D83" s="1">
        <v>0</v>
      </c>
      <c r="E83">
        <f>(R83-S83*(1000-T83)/(1000-U83))*AO83</f>
        <v>0.41897119794318632</v>
      </c>
      <c r="F83">
        <f>IF(AZ83&lt;&gt;0,1/(1/AZ83-1/N83),0)</f>
        <v>6.9362380442937865E-3</v>
      </c>
      <c r="G83">
        <f>((BC83-AP83/2)*S83-E83)/(BC83+AP83/2)</f>
        <v>287.25734498792946</v>
      </c>
      <c r="H83">
        <f>AP83*1000</f>
        <v>0.19373664485413661</v>
      </c>
      <c r="I83">
        <f>(AU83-BA83)</f>
        <v>2.747862176964246</v>
      </c>
      <c r="J83">
        <f>(P83+AT83*D83)</f>
        <v>31.173999786376953</v>
      </c>
      <c r="K83" s="1">
        <v>6</v>
      </c>
      <c r="L83">
        <f>(K83*AI83+AJ83)</f>
        <v>1.4200000166893005</v>
      </c>
      <c r="M83" s="1">
        <v>1</v>
      </c>
      <c r="N83">
        <f>L83*(M83+1)*(M83+1)/(M83*M83+1)</f>
        <v>2.8400000333786011</v>
      </c>
      <c r="O83" s="1">
        <v>29.799552917480469</v>
      </c>
      <c r="P83" s="1">
        <v>31.173999786376953</v>
      </c>
      <c r="Q83" s="1">
        <v>29.746406555175781</v>
      </c>
      <c r="R83" s="1">
        <v>400.07797241210938</v>
      </c>
      <c r="S83" s="1">
        <v>399.4818115234375</v>
      </c>
      <c r="T83" s="1">
        <v>17.62004280090332</v>
      </c>
      <c r="U83" s="1">
        <v>17.848577499389648</v>
      </c>
      <c r="V83" s="1">
        <v>42.389919281005859</v>
      </c>
      <c r="W83" s="1">
        <v>42.939723968505859</v>
      </c>
      <c r="X83" s="1">
        <v>499.56192016601562</v>
      </c>
      <c r="Y83" s="1">
        <v>1499.5888671875</v>
      </c>
      <c r="Z83" s="1">
        <v>0.28107330203056335</v>
      </c>
      <c r="AA83" s="1">
        <v>101.32278442382812</v>
      </c>
      <c r="AB83" s="1">
        <v>2.4392409324645996</v>
      </c>
      <c r="AC83" s="1">
        <v>4.5236397534608841E-2</v>
      </c>
      <c r="AD83" s="1">
        <v>0.17029476165771484</v>
      </c>
      <c r="AE83" s="1">
        <v>1.3125835917890072E-2</v>
      </c>
      <c r="AF83" s="1">
        <v>0.18120852112770081</v>
      </c>
      <c r="AG83" s="1">
        <v>1.1226264759898186E-2</v>
      </c>
      <c r="AH83" s="1">
        <v>0.66666668653488159</v>
      </c>
      <c r="AI83" s="1">
        <v>-0.21956524252891541</v>
      </c>
      <c r="AJ83" s="1">
        <v>2.737391471862793</v>
      </c>
      <c r="AK83" s="1">
        <v>1</v>
      </c>
      <c r="AL83" s="1">
        <v>0</v>
      </c>
      <c r="AM83" s="1">
        <v>0.15999999642372131</v>
      </c>
      <c r="AN83" s="1">
        <v>111115</v>
      </c>
      <c r="AO83">
        <f>X83*0.000001/(K83*0.0001)</f>
        <v>0.83260320027669255</v>
      </c>
      <c r="AP83">
        <f>(U83-T83)/(1000-U83)*AO83</f>
        <v>1.937366448541366E-4</v>
      </c>
      <c r="AQ83">
        <f>(P83+273.15)</f>
        <v>304.32399978637693</v>
      </c>
      <c r="AR83">
        <f>(O83+273.15)</f>
        <v>302.94955291748045</v>
      </c>
      <c r="AS83">
        <f>(Y83*AK83+Z83*AL83)*AM83</f>
        <v>239.9342133870523</v>
      </c>
      <c r="AT83">
        <f>((AS83+0.00000010773*(AR83^4-AQ83^4))-AP83*44100)/(L83*0.92*2*29.3+0.00000043092*AQ83^3)</f>
        <v>2.4217541937907932</v>
      </c>
      <c r="AU83">
        <f>0.61365*EXP(17.502*J83/(240.97+J83))</f>
        <v>4.5563297472068927</v>
      </c>
      <c r="AV83">
        <f>AU83*1000/AA83</f>
        <v>44.968461665522277</v>
      </c>
      <c r="AW83">
        <f>(AV83-U83)</f>
        <v>27.119884166132628</v>
      </c>
      <c r="AX83">
        <f>IF(D83,P83,(O83+P83)/2)</f>
        <v>30.486776351928711</v>
      </c>
      <c r="AY83">
        <f>0.61365*EXP(17.502*AX83/(240.97+AX83))</f>
        <v>4.3810333965788164</v>
      </c>
      <c r="AZ83">
        <f>IF(AW83&lt;&gt;0,(1000-(AV83+U83)/2)/AW83*AP83,0)</f>
        <v>6.9193386852564789E-3</v>
      </c>
      <c r="BA83">
        <f>U83*AA83/1000</f>
        <v>1.8084675702426467</v>
      </c>
      <c r="BB83">
        <f>(AY83-BA83)</f>
        <v>2.5725658263361697</v>
      </c>
      <c r="BC83">
        <f>1/(1.6/F83+1.37/N83)</f>
        <v>4.3261018115493648E-3</v>
      </c>
      <c r="BD83">
        <f>G83*AA83*0.001</f>
        <v>29.105714040373201</v>
      </c>
      <c r="BE83">
        <f>G83/S83</f>
        <v>0.71907490329150103</v>
      </c>
      <c r="BF83">
        <f>(1-AP83*AA83/AU83/F83)*100</f>
        <v>37.887393542201067</v>
      </c>
      <c r="BG83">
        <f>(S83-E83/(N83/1.35))</f>
        <v>399.28265268168553</v>
      </c>
      <c r="BH83">
        <f>E83*BF83/100/BG83</f>
        <v>3.9755613104423316E-4</v>
      </c>
    </row>
    <row r="84" spans="1:60" x14ac:dyDescent="0.2">
      <c r="A84" s="1">
        <v>42</v>
      </c>
      <c r="B84" s="1" t="s">
        <v>146</v>
      </c>
      <c r="C84" s="1">
        <v>3453.4999983794987</v>
      </c>
      <c r="D84" s="1">
        <v>0</v>
      </c>
      <c r="E84">
        <f>(R84-S84*(1000-T84)/(1000-U84))*AO84</f>
        <v>0.14291541175305947</v>
      </c>
      <c r="F84">
        <f>IF(AZ84&lt;&gt;0,1/(1/AZ84-1/N84),0)</f>
        <v>6.419850708764413E-3</v>
      </c>
      <c r="G84">
        <f>((BC84-AP84/2)*S84-E84)/(BC84+AP84/2)</f>
        <v>347.28465232887373</v>
      </c>
      <c r="H84">
        <f>AP84*1000</f>
        <v>0.17959761930310436</v>
      </c>
      <c r="I84">
        <f>(AU84-BA84)</f>
        <v>2.7517717650665912</v>
      </c>
      <c r="J84">
        <f>(P84+AT84*D84)</f>
        <v>31.183492660522461</v>
      </c>
      <c r="K84" s="1">
        <v>6</v>
      </c>
      <c r="L84">
        <f>(K84*AI84+AJ84)</f>
        <v>1.4200000166893005</v>
      </c>
      <c r="M84" s="1">
        <v>1</v>
      </c>
      <c r="N84">
        <f>L84*(M84+1)*(M84+1)/(M84*M84+1)</f>
        <v>2.8400000333786011</v>
      </c>
      <c r="O84" s="1">
        <v>29.812107086181641</v>
      </c>
      <c r="P84" s="1">
        <v>31.183492660522461</v>
      </c>
      <c r="Q84" s="1">
        <v>29.756275177001953</v>
      </c>
      <c r="R84" s="1">
        <v>399.98040771484375</v>
      </c>
      <c r="S84" s="1">
        <v>399.72256469726562</v>
      </c>
      <c r="T84" s="1">
        <v>17.622047424316406</v>
      </c>
      <c r="U84" s="1">
        <v>17.833883285522461</v>
      </c>
      <c r="V84" s="1">
        <v>42.365139007568359</v>
      </c>
      <c r="W84" s="1">
        <v>42.874416351318359</v>
      </c>
      <c r="X84" s="1">
        <v>499.61709594726562</v>
      </c>
      <c r="Y84" s="1">
        <v>1499.4384765625</v>
      </c>
      <c r="Z84" s="1">
        <v>6.6133894026279449E-2</v>
      </c>
      <c r="AA84" s="1">
        <v>101.32518768310547</v>
      </c>
      <c r="AB84" s="1">
        <v>2.4392409324645996</v>
      </c>
      <c r="AC84" s="1">
        <v>4.5236397534608841E-2</v>
      </c>
      <c r="AD84" s="1">
        <v>0.17029476165771484</v>
      </c>
      <c r="AE84" s="1">
        <v>1.3125835917890072E-2</v>
      </c>
      <c r="AF84" s="1">
        <v>0.18120852112770081</v>
      </c>
      <c r="AG84" s="1">
        <v>1.1226264759898186E-2</v>
      </c>
      <c r="AH84" s="1">
        <v>0.66666668653488159</v>
      </c>
      <c r="AI84" s="1">
        <v>-0.21956524252891541</v>
      </c>
      <c r="AJ84" s="1">
        <v>2.737391471862793</v>
      </c>
      <c r="AK84" s="1">
        <v>1</v>
      </c>
      <c r="AL84" s="1">
        <v>0</v>
      </c>
      <c r="AM84" s="1">
        <v>0.15999999642372131</v>
      </c>
      <c r="AN84" s="1">
        <v>111115</v>
      </c>
      <c r="AO84">
        <f>X84*0.000001/(K84*0.0001)</f>
        <v>0.8326951599121093</v>
      </c>
      <c r="AP84">
        <f>(U84-T84)/(1000-U84)*AO84</f>
        <v>1.7959761930310436E-4</v>
      </c>
      <c r="AQ84">
        <f>(P84+273.15)</f>
        <v>304.33349266052244</v>
      </c>
      <c r="AR84">
        <f>(O84+273.15)</f>
        <v>302.96210708618162</v>
      </c>
      <c r="AS84">
        <f>(Y84*AK84+Z84*AL84)*AM84</f>
        <v>239.91015088759013</v>
      </c>
      <c r="AT84">
        <f>((AS84+0.00000010773*(AR84^4-AQ84^4))-AP84*44100)/(L84*0.92*2*29.3+0.00000043092*AQ84^3)</f>
        <v>2.428877458071828</v>
      </c>
      <c r="AU84">
        <f>0.61365*EXP(17.502*J84/(240.97+J84))</f>
        <v>4.5587933360907522</v>
      </c>
      <c r="AV84">
        <f>AU84*1000/AA84</f>
        <v>44.991708777765886</v>
      </c>
      <c r="AW84">
        <f>(AV84-U84)</f>
        <v>27.157825492243425</v>
      </c>
      <c r="AX84">
        <f>IF(D84,P84,(O84+P84)/2)</f>
        <v>30.497799873352051</v>
      </c>
      <c r="AY84">
        <f>0.61365*EXP(17.502*AX84/(240.97+AX84))</f>
        <v>4.3837982083102656</v>
      </c>
      <c r="AZ84">
        <f>IF(AW84&lt;&gt;0,(1000-(AV84+U84)/2)/AW84*AP84,0)</f>
        <v>6.4053712978548597E-3</v>
      </c>
      <c r="BA84">
        <f>U84*AA84/1000</f>
        <v>1.8070215710241611</v>
      </c>
      <c r="BB84">
        <f>(AY84-BA84)</f>
        <v>2.5767766372861045</v>
      </c>
      <c r="BC84">
        <f>1/(1.6/F84+1.37/N84)</f>
        <v>4.0046554326541965E-3</v>
      </c>
      <c r="BD84">
        <f>G84*AA84*0.001</f>
        <v>35.18868257668516</v>
      </c>
      <c r="BE84">
        <f>G84/S84</f>
        <v>0.86881423016960191</v>
      </c>
      <c r="BF84">
        <f>(1-AP84*AA84/AU84/F84)*100</f>
        <v>37.821082244002667</v>
      </c>
      <c r="BG84">
        <f>(S84-E84/(N84/1.35))</f>
        <v>399.65462955515329</v>
      </c>
      <c r="BH84">
        <f>E84*BF84/100/BG84</f>
        <v>1.3524716447960061E-4</v>
      </c>
    </row>
    <row r="85" spans="1:60" x14ac:dyDescent="0.2">
      <c r="A85" s="1">
        <v>43</v>
      </c>
      <c r="B85" s="1" t="s">
        <v>147</v>
      </c>
      <c r="C85" s="1">
        <v>3458.49999826774</v>
      </c>
      <c r="D85" s="1">
        <v>0</v>
      </c>
      <c r="E85">
        <f>(R85-S85*(1000-T85)/(1000-U85))*AO85</f>
        <v>0.39164524042578025</v>
      </c>
      <c r="F85">
        <f>IF(AZ85&lt;&gt;0,1/(1/AZ85-1/N85),0)</f>
        <v>5.6497998200557547E-3</v>
      </c>
      <c r="G85">
        <f>((BC85-AP85/2)*S85-E85)/(BC85+AP85/2)</f>
        <v>273.55694859639453</v>
      </c>
      <c r="H85">
        <f>AP85*1000</f>
        <v>0.15820034920841972</v>
      </c>
      <c r="I85">
        <f>(AU85-BA85)</f>
        <v>2.7535138786384401</v>
      </c>
      <c r="J85">
        <f>(P85+AT85*D85)</f>
        <v>31.185569763183594</v>
      </c>
      <c r="K85" s="1">
        <v>6</v>
      </c>
      <c r="L85">
        <f>(K85*AI85+AJ85)</f>
        <v>1.4200000166893005</v>
      </c>
      <c r="M85" s="1">
        <v>1</v>
      </c>
      <c r="N85">
        <f>L85*(M85+1)*(M85+1)/(M85*M85+1)</f>
        <v>2.8400000333786011</v>
      </c>
      <c r="O85" s="1">
        <v>29.821626663208008</v>
      </c>
      <c r="P85" s="1">
        <v>31.185569763183594</v>
      </c>
      <c r="Q85" s="1">
        <v>29.765172958374023</v>
      </c>
      <c r="R85" s="1">
        <v>400.31320190429688</v>
      </c>
      <c r="S85" s="1">
        <v>399.76690673828125</v>
      </c>
      <c r="T85" s="1">
        <v>17.635719299316406</v>
      </c>
      <c r="U85" s="1">
        <v>17.822322845458984</v>
      </c>
      <c r="V85" s="1">
        <v>42.374061584472656</v>
      </c>
      <c r="W85" s="1">
        <v>42.822422027587891</v>
      </c>
      <c r="X85" s="1">
        <v>499.60739135742188</v>
      </c>
      <c r="Y85" s="1">
        <v>1499.36181640625</v>
      </c>
      <c r="Z85" s="1">
        <v>7.3220275342464447E-2</v>
      </c>
      <c r="AA85" s="1">
        <v>101.32341766357422</v>
      </c>
      <c r="AB85" s="1">
        <v>2.4392409324645996</v>
      </c>
      <c r="AC85" s="1">
        <v>4.5236397534608841E-2</v>
      </c>
      <c r="AD85" s="1">
        <v>0.17029476165771484</v>
      </c>
      <c r="AE85" s="1">
        <v>1.3125835917890072E-2</v>
      </c>
      <c r="AF85" s="1">
        <v>0.18120852112770081</v>
      </c>
      <c r="AG85" s="1">
        <v>1.1226264759898186E-2</v>
      </c>
      <c r="AH85" s="1">
        <v>0.66666668653488159</v>
      </c>
      <c r="AI85" s="1">
        <v>-0.21956524252891541</v>
      </c>
      <c r="AJ85" s="1">
        <v>2.737391471862793</v>
      </c>
      <c r="AK85" s="1">
        <v>1</v>
      </c>
      <c r="AL85" s="1">
        <v>0</v>
      </c>
      <c r="AM85" s="1">
        <v>0.15999999642372131</v>
      </c>
      <c r="AN85" s="1">
        <v>111115</v>
      </c>
      <c r="AO85">
        <f>X85*0.000001/(K85*0.0001)</f>
        <v>0.83267898559570297</v>
      </c>
      <c r="AP85">
        <f>(U85-T85)/(1000-U85)*AO85</f>
        <v>1.5820034920841972E-4</v>
      </c>
      <c r="AQ85">
        <f>(P85+273.15)</f>
        <v>304.33556976318357</v>
      </c>
      <c r="AR85">
        <f>(O85+273.15)</f>
        <v>302.97162666320799</v>
      </c>
      <c r="AS85">
        <f>(Y85*AK85+Z85*AL85)*AM85</f>
        <v>239.89788526286429</v>
      </c>
      <c r="AT85">
        <f>((AS85+0.00000010773*(AR85^4-AQ85^4))-AP85*44100)/(L85*0.92*2*29.3+0.00000043092*AQ85^3)</f>
        <v>2.4403721478523881</v>
      </c>
      <c r="AU85">
        <f>0.61365*EXP(17.502*J85/(240.97+J85))</f>
        <v>4.5593325400439415</v>
      </c>
      <c r="AV85">
        <f>AU85*1000/AA85</f>
        <v>44.997816350632462</v>
      </c>
      <c r="AW85">
        <f>(AV85-U85)</f>
        <v>27.175493505173478</v>
      </c>
      <c r="AX85">
        <f>IF(D85,P85,(O85+P85)/2)</f>
        <v>30.503598213195801</v>
      </c>
      <c r="AY85">
        <f>0.61365*EXP(17.502*AX85/(240.97+AX85))</f>
        <v>4.3852531011693587</v>
      </c>
      <c r="AZ85">
        <f>IF(AW85&lt;&gt;0,(1000-(AV85+U85)/2)/AW85*AP85,0)</f>
        <v>5.6385826148907664E-3</v>
      </c>
      <c r="BA85">
        <f>U85*AA85/1000</f>
        <v>1.8058186614055012</v>
      </c>
      <c r="BB85">
        <f>(AY85-BA85)</f>
        <v>2.5794344397638573</v>
      </c>
      <c r="BC85">
        <f>1/(1.6/F85+1.37/N85)</f>
        <v>3.5251202163284552E-3</v>
      </c>
      <c r="BD85">
        <f>G85*AA85*0.001</f>
        <v>27.717724957405387</v>
      </c>
      <c r="BE85">
        <f>G85/S85</f>
        <v>0.68429113061998992</v>
      </c>
      <c r="BF85">
        <f>(1-AP85*AA85/AU85/F85)*100</f>
        <v>37.772416180930449</v>
      </c>
      <c r="BG85">
        <f>(S85-E85/(N85/1.35))</f>
        <v>399.58073734801337</v>
      </c>
      <c r="BH85">
        <f>E85*BF85/100/BG85</f>
        <v>3.7022272682176095E-4</v>
      </c>
    </row>
    <row r="86" spans="1:60" x14ac:dyDescent="0.2">
      <c r="A86" s="1" t="s">
        <v>9</v>
      </c>
      <c r="B86" s="1" t="s">
        <v>148</v>
      </c>
    </row>
    <row r="87" spans="1:60" x14ac:dyDescent="0.2">
      <c r="A87" s="1">
        <v>44</v>
      </c>
      <c r="B87" s="1" t="s">
        <v>149</v>
      </c>
      <c r="C87" s="1">
        <v>3530.4999966584146</v>
      </c>
      <c r="D87" s="1">
        <v>0</v>
      </c>
      <c r="E87">
        <f>(R87-S87*(1000-T87)/(1000-U87))*AO87</f>
        <v>-8.8803903752721867E-3</v>
      </c>
      <c r="F87">
        <f>IF(AZ87&lt;&gt;0,1/(1/AZ87-1/N87),0)</f>
        <v>6.2696344458132523E-3</v>
      </c>
      <c r="G87">
        <f>((BC87-AP87/2)*S87-E87)/(BC87+AP87/2)</f>
        <v>383.17133596844235</v>
      </c>
      <c r="H87">
        <f>AP87*1000</f>
        <v>0.182369873275436</v>
      </c>
      <c r="I87">
        <f>(AU87-BA87)</f>
        <v>2.8594300377942492</v>
      </c>
      <c r="J87">
        <f>(P87+AT87*D87)</f>
        <v>31.571971893310547</v>
      </c>
      <c r="K87" s="1">
        <v>6</v>
      </c>
      <c r="L87">
        <f>(K87*AI87+AJ87)</f>
        <v>1.4200000166893005</v>
      </c>
      <c r="M87" s="1">
        <v>1</v>
      </c>
      <c r="N87">
        <f>L87*(M87+1)*(M87+1)/(M87*M87+1)</f>
        <v>2.8400000333786011</v>
      </c>
      <c r="O87" s="1">
        <v>29.906457901000977</v>
      </c>
      <c r="P87" s="1">
        <v>31.571971893310547</v>
      </c>
      <c r="Q87" s="1">
        <v>29.857812881469727</v>
      </c>
      <c r="R87" s="1">
        <v>399.21652221679688</v>
      </c>
      <c r="S87" s="1">
        <v>399.1397705078125</v>
      </c>
      <c r="T87" s="1">
        <v>17.562431335449219</v>
      </c>
      <c r="U87" s="1">
        <v>17.777549743652344</v>
      </c>
      <c r="V87" s="1">
        <v>41.990310668945312</v>
      </c>
      <c r="W87" s="1">
        <v>42.504642486572266</v>
      </c>
      <c r="X87" s="1">
        <v>499.6163330078125</v>
      </c>
      <c r="Y87" s="1">
        <v>1499.1883544921875</v>
      </c>
      <c r="Z87" s="1">
        <v>6.6132910549640656E-2</v>
      </c>
      <c r="AA87" s="1">
        <v>101.31777191162109</v>
      </c>
      <c r="AB87" s="1">
        <v>2.4392409324645996</v>
      </c>
      <c r="AC87" s="1">
        <v>4.5236397534608841E-2</v>
      </c>
      <c r="AD87" s="1">
        <v>0.17029476165771484</v>
      </c>
      <c r="AE87" s="1">
        <v>1.3125835917890072E-2</v>
      </c>
      <c r="AF87" s="1">
        <v>0.18120852112770081</v>
      </c>
      <c r="AG87" s="1">
        <v>1.1226264759898186E-2</v>
      </c>
      <c r="AH87" s="1">
        <v>0.66666668653488159</v>
      </c>
      <c r="AI87" s="1">
        <v>-0.21956524252891541</v>
      </c>
      <c r="AJ87" s="1">
        <v>2.737391471862793</v>
      </c>
      <c r="AK87" s="1">
        <v>1</v>
      </c>
      <c r="AL87" s="1">
        <v>0</v>
      </c>
      <c r="AM87" s="1">
        <v>0.15999999642372131</v>
      </c>
      <c r="AN87" s="1">
        <v>111115</v>
      </c>
      <c r="AO87">
        <f>X87*0.000001/(K87*0.0001)</f>
        <v>0.83269388834635394</v>
      </c>
      <c r="AP87">
        <f>(U87-T87)/(1000-U87)*AO87</f>
        <v>1.82369873275436E-4</v>
      </c>
      <c r="AQ87">
        <f>(P87+273.15)</f>
        <v>304.72197189331052</v>
      </c>
      <c r="AR87">
        <f>(O87+273.15)</f>
        <v>303.05645790100095</v>
      </c>
      <c r="AS87">
        <f>(Y87*AK87+Z87*AL87)*AM87</f>
        <v>239.87013135723464</v>
      </c>
      <c r="AT87">
        <f>((AS87+0.00000010773*(AR87^4-AQ87^4))-AP87*44100)/(L87*0.92*2*29.3+0.00000043092*AQ87^3)</f>
        <v>2.3852491667037992</v>
      </c>
      <c r="AU87">
        <f>0.61365*EXP(17.502*J87/(240.97+J87))</f>
        <v>4.6606117678691152</v>
      </c>
      <c r="AV87">
        <f>AU87*1000/AA87</f>
        <v>45.999943345917039</v>
      </c>
      <c r="AW87">
        <f>(AV87-U87)</f>
        <v>28.222393602264695</v>
      </c>
      <c r="AX87">
        <f>IF(D87,P87,(O87+P87)/2)</f>
        <v>30.739214897155762</v>
      </c>
      <c r="AY87">
        <f>0.61365*EXP(17.502*AX87/(240.97+AX87))</f>
        <v>4.4447299617161962</v>
      </c>
      <c r="AZ87">
        <f>IF(AW87&lt;&gt;0,(1000-(AV87+U87)/2)/AW87*AP87,0)</f>
        <v>6.2558239778423182E-3</v>
      </c>
      <c r="BA87">
        <f>U87*AA87/1000</f>
        <v>1.8011817300748663</v>
      </c>
      <c r="BB87">
        <f>(AY87-BA87)</f>
        <v>2.6435482316413301</v>
      </c>
      <c r="BC87">
        <f>1/(1.6/F87+1.37/N87)</f>
        <v>3.9111284293877882E-3</v>
      </c>
      <c r="BD87">
        <f>G87*AA87*0.001</f>
        <v>38.822066020721785</v>
      </c>
      <c r="BE87">
        <f>G87/S87</f>
        <v>0.95999287538033595</v>
      </c>
      <c r="BF87">
        <f>(1-AP87*AA87/AU87/F87)*100</f>
        <v>36.765574140295989</v>
      </c>
      <c r="BG87">
        <f>(S87-E87/(N87/1.35))</f>
        <v>399.14399182008918</v>
      </c>
      <c r="BH87">
        <f>E87*BF87/100/BG87</f>
        <v>-8.1798212531783359E-6</v>
      </c>
    </row>
    <row r="88" spans="1:60" x14ac:dyDescent="0.2">
      <c r="A88" s="1">
        <v>45</v>
      </c>
      <c r="B88" s="1" t="s">
        <v>150</v>
      </c>
      <c r="C88" s="1">
        <v>3538.4999964796007</v>
      </c>
      <c r="D88" s="1">
        <v>0</v>
      </c>
      <c r="E88">
        <f>(R88-S88*(1000-T88)/(1000-U88))*AO88</f>
        <v>0.45313814739390307</v>
      </c>
      <c r="F88">
        <f>IF(AZ88&lt;&gt;0,1/(1/AZ88-1/N88),0)</f>
        <v>5.9012924838657433E-3</v>
      </c>
      <c r="G88">
        <f>((BC88-AP88/2)*S88-E88)/(BC88+AP88/2)</f>
        <v>261.28593480116695</v>
      </c>
      <c r="H88">
        <f>AP88*1000</f>
        <v>0.17189982709055021</v>
      </c>
      <c r="I88">
        <f>(AU88-BA88)</f>
        <v>2.8631561613628884</v>
      </c>
      <c r="J88">
        <f>(P88+AT88*D88)</f>
        <v>31.578590393066406</v>
      </c>
      <c r="K88" s="1">
        <v>6</v>
      </c>
      <c r="L88">
        <f>(K88*AI88+AJ88)</f>
        <v>1.4200000166893005</v>
      </c>
      <c r="M88" s="1">
        <v>1</v>
      </c>
      <c r="N88">
        <f>L88*(M88+1)*(M88+1)/(M88*M88+1)</f>
        <v>2.8400000333786011</v>
      </c>
      <c r="O88" s="1">
        <v>29.913629531860352</v>
      </c>
      <c r="P88" s="1">
        <v>31.578590393066406</v>
      </c>
      <c r="Q88" s="1">
        <v>29.865478515625</v>
      </c>
      <c r="R88" s="1">
        <v>400.42208862304688</v>
      </c>
      <c r="S88" s="1">
        <v>399.79534912109375</v>
      </c>
      <c r="T88" s="1">
        <v>17.555130004882812</v>
      </c>
      <c r="U88" s="1">
        <v>17.757909774780273</v>
      </c>
      <c r="V88" s="1">
        <v>41.955917358398438</v>
      </c>
      <c r="W88" s="1">
        <v>42.4405517578125</v>
      </c>
      <c r="X88" s="1">
        <v>499.597900390625</v>
      </c>
      <c r="Y88" s="1">
        <v>1499.372802734375</v>
      </c>
      <c r="Z88" s="1">
        <v>0.14762158691883087</v>
      </c>
      <c r="AA88" s="1">
        <v>101.31864166259766</v>
      </c>
      <c r="AB88" s="1">
        <v>2.4392409324645996</v>
      </c>
      <c r="AC88" s="1">
        <v>4.5236397534608841E-2</v>
      </c>
      <c r="AD88" s="1">
        <v>0.17029476165771484</v>
      </c>
      <c r="AE88" s="1">
        <v>1.3125835917890072E-2</v>
      </c>
      <c r="AF88" s="1">
        <v>0.18120852112770081</v>
      </c>
      <c r="AG88" s="1">
        <v>1.1226264759898186E-2</v>
      </c>
      <c r="AH88" s="1">
        <v>0.66666668653488159</v>
      </c>
      <c r="AI88" s="1">
        <v>-0.21956524252891541</v>
      </c>
      <c r="AJ88" s="1">
        <v>2.737391471862793</v>
      </c>
      <c r="AK88" s="1">
        <v>1</v>
      </c>
      <c r="AL88" s="1">
        <v>0</v>
      </c>
      <c r="AM88" s="1">
        <v>0.15999999642372131</v>
      </c>
      <c r="AN88" s="1">
        <v>111115</v>
      </c>
      <c r="AO88">
        <f>X88*0.000001/(K88*0.0001)</f>
        <v>0.83266316731770817</v>
      </c>
      <c r="AP88">
        <f>(U88-T88)/(1000-U88)*AO88</f>
        <v>1.718998270905502E-4</v>
      </c>
      <c r="AQ88">
        <f>(P88+273.15)</f>
        <v>304.72859039306638</v>
      </c>
      <c r="AR88">
        <f>(O88+273.15)</f>
        <v>303.06362953186033</v>
      </c>
      <c r="AS88">
        <f>(Y88*AK88+Z88*AL88)*AM88</f>
        <v>239.899643075325</v>
      </c>
      <c r="AT88">
        <f>((AS88+0.00000010773*(AR88^4-AQ88^4))-AP88*44100)/(L88*0.92*2*29.3+0.00000043092*AQ88^3)</f>
        <v>2.3908229277800239</v>
      </c>
      <c r="AU88">
        <f>0.61365*EXP(17.502*J88/(240.97+J88))</f>
        <v>4.6623634585105913</v>
      </c>
      <c r="AV88">
        <f>AU88*1000/AA88</f>
        <v>46.016837395400344</v>
      </c>
      <c r="AW88">
        <f>(AV88-U88)</f>
        <v>28.258927620620071</v>
      </c>
      <c r="AX88">
        <f>IF(D88,P88,(O88+P88)/2)</f>
        <v>30.746109962463379</v>
      </c>
      <c r="AY88">
        <f>0.61365*EXP(17.502*AX88/(240.97+AX88))</f>
        <v>4.4464810183789751</v>
      </c>
      <c r="AZ88">
        <f>IF(AW88&lt;&gt;0,(1000-(AV88+U88)/2)/AW88*AP88,0)</f>
        <v>5.8890554984637362E-3</v>
      </c>
      <c r="BA88">
        <f>U88*AA88/1000</f>
        <v>1.7992072971477027</v>
      </c>
      <c r="BB88">
        <f>(AY88-BA88)</f>
        <v>2.6472737212312722</v>
      </c>
      <c r="BC88">
        <f>1/(1.6/F88+1.37/N88)</f>
        <v>3.6817571505683233E-3</v>
      </c>
      <c r="BD88">
        <f>G88*AA88*0.001</f>
        <v>26.473135999596288</v>
      </c>
      <c r="BE88">
        <f>G88/S88</f>
        <v>0.65354921055378812</v>
      </c>
      <c r="BF88">
        <f>(1-AP88*AA88/AU88/F88)*100</f>
        <v>36.69885986049033</v>
      </c>
      <c r="BG88">
        <f>(S88-E88/(N88/1.35))</f>
        <v>399.57994894792756</v>
      </c>
      <c r="BH88">
        <f>E88*BF88/100/BG88</f>
        <v>4.161783746265557E-4</v>
      </c>
    </row>
    <row r="89" spans="1:60" x14ac:dyDescent="0.2">
      <c r="A89" s="1">
        <v>46</v>
      </c>
      <c r="B89" s="1" t="s">
        <v>151</v>
      </c>
      <c r="C89" s="1">
        <v>3541.4999964125454</v>
      </c>
      <c r="D89" s="1">
        <v>0</v>
      </c>
      <c r="E89">
        <f>(R89-S89*(1000-T89)/(1000-U89))*AO89</f>
        <v>0.4827556198458629</v>
      </c>
      <c r="F89">
        <f>IF(AZ89&lt;&gt;0,1/(1/AZ89-1/N89),0)</f>
        <v>5.7739706120808294E-3</v>
      </c>
      <c r="G89">
        <f>((BC89-AP89/2)*S89-E89)/(BC89+AP89/2)</f>
        <v>250.81192594069304</v>
      </c>
      <c r="H89">
        <f>AP89*1000</f>
        <v>0.1685127646140761</v>
      </c>
      <c r="I89">
        <f>(AU89-BA89)</f>
        <v>2.8684445347764833</v>
      </c>
      <c r="J89">
        <f>(P89+AT89*D89)</f>
        <v>31.595602035522461</v>
      </c>
      <c r="K89" s="1">
        <v>6</v>
      </c>
      <c r="L89">
        <f>(K89*AI89+AJ89)</f>
        <v>1.4200000166893005</v>
      </c>
      <c r="M89" s="1">
        <v>1</v>
      </c>
      <c r="N89">
        <f>L89*(M89+1)*(M89+1)/(M89*M89+1)</f>
        <v>2.8400000333786011</v>
      </c>
      <c r="O89" s="1">
        <v>29.916738510131836</v>
      </c>
      <c r="P89" s="1">
        <v>31.595602035522461</v>
      </c>
      <c r="Q89" s="1">
        <v>29.866395950317383</v>
      </c>
      <c r="R89" s="1">
        <v>400.70248413085938</v>
      </c>
      <c r="S89" s="1">
        <v>400.04165649414062</v>
      </c>
      <c r="T89" s="1">
        <v>17.551397323608398</v>
      </c>
      <c r="U89" s="1">
        <v>17.750211715698242</v>
      </c>
      <c r="V89" s="1">
        <v>41.939422607421875</v>
      </c>
      <c r="W89" s="1">
        <v>42.41448974609375</v>
      </c>
      <c r="X89" s="1">
        <v>499.52609252929688</v>
      </c>
      <c r="Y89" s="1">
        <v>1499.380859375</v>
      </c>
      <c r="Z89" s="1">
        <v>0.17005859315395355</v>
      </c>
      <c r="AA89" s="1">
        <v>101.31845092773438</v>
      </c>
      <c r="AB89" s="1">
        <v>2.4392409324645996</v>
      </c>
      <c r="AC89" s="1">
        <v>4.5236397534608841E-2</v>
      </c>
      <c r="AD89" s="1">
        <v>0.17029476165771484</v>
      </c>
      <c r="AE89" s="1">
        <v>1.3125835917890072E-2</v>
      </c>
      <c r="AF89" s="1">
        <v>0.18120852112770081</v>
      </c>
      <c r="AG89" s="1">
        <v>1.1226264759898186E-2</v>
      </c>
      <c r="AH89" s="1">
        <v>0.66666668653488159</v>
      </c>
      <c r="AI89" s="1">
        <v>-0.21956524252891541</v>
      </c>
      <c r="AJ89" s="1">
        <v>2.737391471862793</v>
      </c>
      <c r="AK89" s="1">
        <v>1</v>
      </c>
      <c r="AL89" s="1">
        <v>0</v>
      </c>
      <c r="AM89" s="1">
        <v>0.15999999642372131</v>
      </c>
      <c r="AN89" s="1">
        <v>111115</v>
      </c>
      <c r="AO89">
        <f>X89*0.000001/(K89*0.0001)</f>
        <v>0.83254348754882801</v>
      </c>
      <c r="AP89">
        <f>(U89-T89)/(1000-U89)*AO89</f>
        <v>1.685127646140761E-4</v>
      </c>
      <c r="AQ89">
        <f>(P89+273.15)</f>
        <v>304.74560203552244</v>
      </c>
      <c r="AR89">
        <f>(O89+273.15)</f>
        <v>303.06673851013181</v>
      </c>
      <c r="AS89">
        <f>(Y89*AK89+Z89*AL89)*AM89</f>
        <v>239.90093213779619</v>
      </c>
      <c r="AT89">
        <f>((AS89+0.00000010773*(AR89^4-AQ89^4))-AP89*44100)/(L89*0.92*2*29.3+0.00000043092*AQ89^3)</f>
        <v>2.3905481785206155</v>
      </c>
      <c r="AU89">
        <f>0.61365*EXP(17.502*J89/(240.97+J89))</f>
        <v>4.6668684894503514</v>
      </c>
      <c r="AV89">
        <f>AU89*1000/AA89</f>
        <v>46.061388095826757</v>
      </c>
      <c r="AW89">
        <f>(AV89-U89)</f>
        <v>28.311176380128515</v>
      </c>
      <c r="AX89">
        <f>IF(D89,P89,(O89+P89)/2)</f>
        <v>30.756170272827148</v>
      </c>
      <c r="AY89">
        <f>0.61365*EXP(17.502*AX89/(240.97+AX89))</f>
        <v>4.449036992284495</v>
      </c>
      <c r="AZ89">
        <f>IF(AW89&lt;&gt;0,(1000-(AV89+U89)/2)/AW89*AP89,0)</f>
        <v>5.7622554384295062E-3</v>
      </c>
      <c r="BA89">
        <f>U89*AA89/1000</f>
        <v>1.7984239546738681</v>
      </c>
      <c r="BB89">
        <f>(AY89-BA89)</f>
        <v>2.6506130376106269</v>
      </c>
      <c r="BC89">
        <f>1/(1.6/F89+1.37/N89)</f>
        <v>3.6024603550487196E-3</v>
      </c>
      <c r="BD89">
        <f>G89*AA89*0.001</f>
        <v>25.411875810512658</v>
      </c>
      <c r="BE89">
        <f>G89/S89</f>
        <v>0.62696452199189079</v>
      </c>
      <c r="BF89">
        <f>(1-AP89*AA89/AU89/F89)*100</f>
        <v>36.639118172440718</v>
      </c>
      <c r="BG89">
        <f>(S89-E89/(N89/1.35))</f>
        <v>399.81217759303775</v>
      </c>
      <c r="BH89">
        <f>E89*BF89/100/BG89</f>
        <v>4.4240123726162488E-4</v>
      </c>
    </row>
    <row r="90" spans="1:60" x14ac:dyDescent="0.2">
      <c r="A90" s="1">
        <v>47</v>
      </c>
      <c r="B90" s="1" t="s">
        <v>152</v>
      </c>
      <c r="C90" s="1">
        <v>3548.4999962560833</v>
      </c>
      <c r="D90" s="1">
        <v>0</v>
      </c>
      <c r="E90">
        <f>(R90-S90*(1000-T90)/(1000-U90))*AO90</f>
        <v>7.6725970087073523E-3</v>
      </c>
      <c r="F90">
        <f>IF(AZ90&lt;&gt;0,1/(1/AZ90-1/N90),0)</f>
        <v>5.5035125427939187E-3</v>
      </c>
      <c r="G90">
        <f>((BC90-AP90/2)*S90-E90)/(BC90+AP90/2)</f>
        <v>379.81221319902903</v>
      </c>
      <c r="H90">
        <f>AP90*1000</f>
        <v>0.16059332038400126</v>
      </c>
      <c r="I90">
        <f>(AU90-BA90)</f>
        <v>2.8677517485403907</v>
      </c>
      <c r="J90">
        <f>(P90+AT90*D90)</f>
        <v>31.586721420288086</v>
      </c>
      <c r="K90" s="1">
        <v>6</v>
      </c>
      <c r="L90">
        <f>(K90*AI90+AJ90)</f>
        <v>1.4200000166893005</v>
      </c>
      <c r="M90" s="1">
        <v>1</v>
      </c>
      <c r="N90">
        <f>L90*(M90+1)*(M90+1)/(M90*M90+1)</f>
        <v>2.8400000333786011</v>
      </c>
      <c r="O90" s="1">
        <v>29.920654296875</v>
      </c>
      <c r="P90" s="1">
        <v>31.586721420288086</v>
      </c>
      <c r="Q90" s="1">
        <v>29.872104644775391</v>
      </c>
      <c r="R90" s="1">
        <v>400.3739013671875</v>
      </c>
      <c r="S90" s="1">
        <v>400.2874755859375</v>
      </c>
      <c r="T90" s="1">
        <v>17.544437408447266</v>
      </c>
      <c r="U90" s="1">
        <v>17.733903884887695</v>
      </c>
      <c r="V90" s="1">
        <v>41.913185119628906</v>
      </c>
      <c r="W90" s="1">
        <v>42.365818023681641</v>
      </c>
      <c r="X90" s="1">
        <v>499.5460205078125</v>
      </c>
      <c r="Y90" s="1">
        <v>1499.3795166015625</v>
      </c>
      <c r="Z90" s="1">
        <v>5.9046302922070026E-3</v>
      </c>
      <c r="AA90" s="1">
        <v>101.31804656982422</v>
      </c>
      <c r="AB90" s="1">
        <v>2.4392409324645996</v>
      </c>
      <c r="AC90" s="1">
        <v>4.5236397534608841E-2</v>
      </c>
      <c r="AD90" s="1">
        <v>0.17029476165771484</v>
      </c>
      <c r="AE90" s="1">
        <v>1.3125835917890072E-2</v>
      </c>
      <c r="AF90" s="1">
        <v>0.18120852112770081</v>
      </c>
      <c r="AG90" s="1">
        <v>1.1226264759898186E-2</v>
      </c>
      <c r="AH90" s="1">
        <v>0.66666668653488159</v>
      </c>
      <c r="AI90" s="1">
        <v>-0.21956524252891541</v>
      </c>
      <c r="AJ90" s="1">
        <v>2.737391471862793</v>
      </c>
      <c r="AK90" s="1">
        <v>1</v>
      </c>
      <c r="AL90" s="1">
        <v>0</v>
      </c>
      <c r="AM90" s="1">
        <v>0.15999999642372131</v>
      </c>
      <c r="AN90" s="1">
        <v>111115</v>
      </c>
      <c r="AO90">
        <f>X90*0.000001/(K90*0.0001)</f>
        <v>0.83257670084635405</v>
      </c>
      <c r="AP90">
        <f>(U90-T90)/(1000-U90)*AO90</f>
        <v>1.6059332038400126E-4</v>
      </c>
      <c r="AQ90">
        <f>(P90+273.15)</f>
        <v>304.73672142028806</v>
      </c>
      <c r="AR90">
        <f>(O90+273.15)</f>
        <v>303.07065429687498</v>
      </c>
      <c r="AS90">
        <f>(Y90*AK90+Z90*AL90)*AM90</f>
        <v>239.90071729405099</v>
      </c>
      <c r="AT90">
        <f>((AS90+0.00000010773*(AR90^4-AQ90^4))-AP90*44100)/(L90*0.92*2*29.3+0.00000043092*AQ90^3)</f>
        <v>2.3962592319117211</v>
      </c>
      <c r="AU90">
        <f>0.61365*EXP(17.502*J90/(240.97+J90))</f>
        <v>4.6645162482142286</v>
      </c>
      <c r="AV90">
        <f>AU90*1000/AA90</f>
        <v>46.038355516454182</v>
      </c>
      <c r="AW90">
        <f>(AV90-U90)</f>
        <v>28.304451631566486</v>
      </c>
      <c r="AX90">
        <f>IF(D90,P90,(O90+P90)/2)</f>
        <v>30.753687858581543</v>
      </c>
      <c r="AY90">
        <f>0.61365*EXP(17.502*AX90/(240.97+AX90))</f>
        <v>4.4484061785067439</v>
      </c>
      <c r="AZ90">
        <f>IF(AW90&lt;&gt;0,(1000-(AV90+U90)/2)/AW90*AP90,0)</f>
        <v>5.492868152505913E-3</v>
      </c>
      <c r="BA90">
        <f>U90*AA90/1000</f>
        <v>1.7967644996738381</v>
      </c>
      <c r="BB90">
        <f>(AY90-BA90)</f>
        <v>2.651641678832906</v>
      </c>
      <c r="BC90">
        <f>1/(1.6/F90+1.37/N90)</f>
        <v>3.4339973430531118E-3</v>
      </c>
      <c r="BD90">
        <f>G90*AA90*0.001</f>
        <v>38.481831504687229</v>
      </c>
      <c r="BE90">
        <f>G90/S90</f>
        <v>0.94884860597515086</v>
      </c>
      <c r="BF90">
        <f>(1-AP90*AA90/AU90/F90)*100</f>
        <v>36.61774087013471</v>
      </c>
      <c r="BG90">
        <f>(S90-E90/(N90/1.35))</f>
        <v>400.28382840078257</v>
      </c>
      <c r="BH90">
        <f>E90*BF90/100/BG90</f>
        <v>7.0188488550307688E-6</v>
      </c>
    </row>
    <row r="91" spans="1:60" x14ac:dyDescent="0.2">
      <c r="A91" s="1" t="s">
        <v>9</v>
      </c>
      <c r="B91" s="1" t="s">
        <v>153</v>
      </c>
    </row>
    <row r="92" spans="1:60" x14ac:dyDescent="0.2">
      <c r="A92" s="1">
        <v>48</v>
      </c>
      <c r="B92" s="1" t="s">
        <v>154</v>
      </c>
      <c r="C92" s="1">
        <v>3604.4999950043857</v>
      </c>
      <c r="D92" s="1">
        <v>0</v>
      </c>
      <c r="E92">
        <f>(R92-S92*(1000-T92)/(1000-U92))*AO92</f>
        <v>0.59017160302478622</v>
      </c>
      <c r="F92">
        <f>IF(AZ92&lt;&gt;0,1/(1/AZ92-1/N92),0)</f>
        <v>1.4162772379879883E-2</v>
      </c>
      <c r="G92">
        <f>((BC92-AP92/2)*S92-E92)/(BC92+AP92/2)</f>
        <v>316.89007715049422</v>
      </c>
      <c r="H92">
        <f>AP92*1000</f>
        <v>0.40494751386420574</v>
      </c>
      <c r="I92">
        <f>(AU92-BA92)</f>
        <v>2.8183560737917901</v>
      </c>
      <c r="J92">
        <f>(P92+AT92*D92)</f>
        <v>31.516677856445312</v>
      </c>
      <c r="K92" s="1">
        <v>6</v>
      </c>
      <c r="L92">
        <f>(K92*AI92+AJ92)</f>
        <v>1.4200000166893005</v>
      </c>
      <c r="M92" s="1">
        <v>1</v>
      </c>
      <c r="N92">
        <f>L92*(M92+1)*(M92+1)/(M92*M92+1)</f>
        <v>2.8400000333786011</v>
      </c>
      <c r="O92" s="1">
        <v>29.935331344604492</v>
      </c>
      <c r="P92" s="1">
        <v>31.516677856445312</v>
      </c>
      <c r="Q92" s="1">
        <v>29.895570755004883</v>
      </c>
      <c r="R92" s="1">
        <v>401.22671508789062</v>
      </c>
      <c r="S92" s="1">
        <v>400.32330322265625</v>
      </c>
      <c r="T92" s="1">
        <v>17.561185836791992</v>
      </c>
      <c r="U92" s="1">
        <v>18.038713455200195</v>
      </c>
      <c r="V92" s="1">
        <v>41.917743682861328</v>
      </c>
      <c r="W92" s="1">
        <v>43.057582855224609</v>
      </c>
      <c r="X92" s="1">
        <v>499.626953125</v>
      </c>
      <c r="Y92" s="1">
        <v>1499.840087890625</v>
      </c>
      <c r="Z92" s="1">
        <v>6.9675952196121216E-2</v>
      </c>
      <c r="AA92" s="1">
        <v>101.31784820556641</v>
      </c>
      <c r="AB92" s="1">
        <v>2.4392409324645996</v>
      </c>
      <c r="AC92" s="1">
        <v>4.5236397534608841E-2</v>
      </c>
      <c r="AD92" s="1">
        <v>0.17029476165771484</v>
      </c>
      <c r="AE92" s="1">
        <v>1.3125835917890072E-2</v>
      </c>
      <c r="AF92" s="1">
        <v>0.18120852112770081</v>
      </c>
      <c r="AG92" s="1">
        <v>1.1226264759898186E-2</v>
      </c>
      <c r="AH92" s="1">
        <v>0.3333333432674408</v>
      </c>
      <c r="AI92" s="1">
        <v>-0.21956524252891541</v>
      </c>
      <c r="AJ92" s="1">
        <v>2.737391471862793</v>
      </c>
      <c r="AK92" s="1">
        <v>1</v>
      </c>
      <c r="AL92" s="1">
        <v>0</v>
      </c>
      <c r="AM92" s="1">
        <v>0.15999999642372131</v>
      </c>
      <c r="AN92" s="1">
        <v>111115</v>
      </c>
      <c r="AO92">
        <f>X92*0.000001/(K92*0.0001)</f>
        <v>0.8327115885416666</v>
      </c>
      <c r="AP92">
        <f>(U92-T92)/(1000-U92)*AO92</f>
        <v>4.0494751386420575E-4</v>
      </c>
      <c r="AQ92">
        <f>(P92+273.15)</f>
        <v>304.66667785644529</v>
      </c>
      <c r="AR92">
        <f>(O92+273.15)</f>
        <v>303.08533134460447</v>
      </c>
      <c r="AS92">
        <f>(Y92*AK92+Z92*AL92)*AM92</f>
        <v>239.97440869865386</v>
      </c>
      <c r="AT92">
        <f>((AS92+0.00000010773*(AR92^4-AQ92^4))-AP92*44100)/(L92*0.92*2*29.3+0.00000043092*AQ92^3)</f>
        <v>2.2874909464245325</v>
      </c>
      <c r="AU92">
        <f>0.61365*EXP(17.502*J92/(240.97+J92))</f>
        <v>4.6459997054694719</v>
      </c>
      <c r="AV92">
        <f>AU92*1000/AA92</f>
        <v>45.855688684219615</v>
      </c>
      <c r="AW92">
        <f>(AV92-U92)</f>
        <v>27.81697522901942</v>
      </c>
      <c r="AX92">
        <f>IF(D92,P92,(O92+P92)/2)</f>
        <v>30.726004600524902</v>
      </c>
      <c r="AY92">
        <f>0.61365*EXP(17.502*AX92/(240.97+AX92))</f>
        <v>4.4413767797895822</v>
      </c>
      <c r="AZ92">
        <f>IF(AW92&lt;&gt;0,(1000-(AV92+U92)/2)/AW92*AP92,0)</f>
        <v>1.4092494636410029E-2</v>
      </c>
      <c r="BA92">
        <f>U92*AA92/1000</f>
        <v>1.8276436316776816</v>
      </c>
      <c r="BB92">
        <f>(AY92-BA92)</f>
        <v>2.6137331481119004</v>
      </c>
      <c r="BC92">
        <f>1/(1.6/F92+1.37/N92)</f>
        <v>8.8140963173936136E-3</v>
      </c>
      <c r="BD92">
        <f>G92*AA92*0.001</f>
        <v>32.106620734583998</v>
      </c>
      <c r="BE92">
        <f>G92/S92</f>
        <v>0.7915853876091814</v>
      </c>
      <c r="BF92">
        <f>(1-AP92*AA92/AU92/F92)*100</f>
        <v>37.64701611344735</v>
      </c>
      <c r="BG92">
        <f>(S92-E92/(N92/1.35))</f>
        <v>400.04276390761419</v>
      </c>
      <c r="BH92">
        <f>E92*BF92/100/BG92</f>
        <v>5.5539561900197867E-4</v>
      </c>
    </row>
    <row r="93" spans="1:60" x14ac:dyDescent="0.2">
      <c r="A93" s="1">
        <v>49</v>
      </c>
      <c r="B93" s="1" t="s">
        <v>155</v>
      </c>
      <c r="C93" s="1">
        <v>3608.4999949149787</v>
      </c>
      <c r="D93" s="1">
        <v>0</v>
      </c>
      <c r="E93">
        <f>(R93-S93*(1000-T93)/(1000-U93))*AO93</f>
        <v>0.66873059658615974</v>
      </c>
      <c r="F93">
        <f>IF(AZ93&lt;&gt;0,1/(1/AZ93-1/N93),0)</f>
        <v>1.042833713485776E-2</v>
      </c>
      <c r="G93">
        <f>((BC93-AP93/2)*S93-E93)/(BC93+AP93/2)</f>
        <v>282.12643638869753</v>
      </c>
      <c r="H93">
        <f>AP93*1000</f>
        <v>0.30059710174198956</v>
      </c>
      <c r="I93">
        <f>(AU93-BA93)</f>
        <v>2.8376067531410119</v>
      </c>
      <c r="J93">
        <f>(P93+AT93*D93)</f>
        <v>31.54888916015625</v>
      </c>
      <c r="K93" s="1">
        <v>6</v>
      </c>
      <c r="L93">
        <f>(K93*AI93+AJ93)</f>
        <v>1.4200000166893005</v>
      </c>
      <c r="M93" s="1">
        <v>1</v>
      </c>
      <c r="N93">
        <f>L93*(M93+1)*(M93+1)/(M93*M93+1)</f>
        <v>2.8400000333786011</v>
      </c>
      <c r="O93" s="1">
        <v>29.941278457641602</v>
      </c>
      <c r="P93" s="1">
        <v>31.54888916015625</v>
      </c>
      <c r="Q93" s="1">
        <v>29.897941589355469</v>
      </c>
      <c r="R93" s="1">
        <v>401.79794311523438</v>
      </c>
      <c r="S93" s="1">
        <v>400.85006713867188</v>
      </c>
      <c r="T93" s="1">
        <v>17.578098297119141</v>
      </c>
      <c r="U93" s="1">
        <v>17.932647705078125</v>
      </c>
      <c r="V93" s="1">
        <v>41.94384765625</v>
      </c>
      <c r="W93" s="1">
        <v>42.789852142333984</v>
      </c>
      <c r="X93" s="1">
        <v>499.5748291015625</v>
      </c>
      <c r="Y93" s="1">
        <v>1499.745849609375</v>
      </c>
      <c r="Z93" s="1">
        <v>0.2810661792755127</v>
      </c>
      <c r="AA93" s="1">
        <v>101.31801605224609</v>
      </c>
      <c r="AB93" s="1">
        <v>2.4392409324645996</v>
      </c>
      <c r="AC93" s="1">
        <v>4.5236397534608841E-2</v>
      </c>
      <c r="AD93" s="1">
        <v>0.17029476165771484</v>
      </c>
      <c r="AE93" s="1">
        <v>1.3125835917890072E-2</v>
      </c>
      <c r="AF93" s="1">
        <v>0.18120852112770081</v>
      </c>
      <c r="AG93" s="1">
        <v>1.1226264759898186E-2</v>
      </c>
      <c r="AH93" s="1">
        <v>0.3333333432674408</v>
      </c>
      <c r="AI93" s="1">
        <v>-0.21956524252891541</v>
      </c>
      <c r="AJ93" s="1">
        <v>2.737391471862793</v>
      </c>
      <c r="AK93" s="1">
        <v>1</v>
      </c>
      <c r="AL93" s="1">
        <v>0</v>
      </c>
      <c r="AM93" s="1">
        <v>0.15999999642372131</v>
      </c>
      <c r="AN93" s="1">
        <v>111115</v>
      </c>
      <c r="AO93">
        <f>X93*0.000001/(K93*0.0001)</f>
        <v>0.83262471516927072</v>
      </c>
      <c r="AP93">
        <f>(U93-T93)/(1000-U93)*AO93</f>
        <v>3.0059710174198956E-4</v>
      </c>
      <c r="AQ93">
        <f>(P93+273.15)</f>
        <v>304.69888916015623</v>
      </c>
      <c r="AR93">
        <f>(O93+273.15)</f>
        <v>303.09127845764158</v>
      </c>
      <c r="AS93">
        <f>(Y93*AK93+Z93*AL93)*AM93</f>
        <v>239.95933057399088</v>
      </c>
      <c r="AT93">
        <f>((AS93+0.00000010773*(AR93^4-AQ93^4))-AP93*44100)/(L93*0.92*2*29.3+0.00000043092*AQ93^3)</f>
        <v>2.3354562077209184</v>
      </c>
      <c r="AU93">
        <f>0.61365*EXP(17.502*J93/(240.97+J93))</f>
        <v>4.6545070411833915</v>
      </c>
      <c r="AV93">
        <f>AU93*1000/AA93</f>
        <v>45.939579381254639</v>
      </c>
      <c r="AW93">
        <f>(AV93-U93)</f>
        <v>28.006931676176514</v>
      </c>
      <c r="AX93">
        <f>IF(D93,P93,(O93+P93)/2)</f>
        <v>30.745083808898926</v>
      </c>
      <c r="AY93">
        <f>0.61365*EXP(17.502*AX93/(240.97+AX93))</f>
        <v>4.4462203804641165</v>
      </c>
      <c r="AZ93">
        <f>IF(AW93&lt;&gt;0,(1000-(AV93+U93)/2)/AW93*AP93,0)</f>
        <v>1.0390184899031303E-2</v>
      </c>
      <c r="BA93">
        <f>U93*AA93/1000</f>
        <v>1.8169002880423795</v>
      </c>
      <c r="BB93">
        <f>(AY93-BA93)</f>
        <v>2.6293200924217368</v>
      </c>
      <c r="BC93">
        <f>1/(1.6/F93+1.37/N93)</f>
        <v>6.4972825584297487E-3</v>
      </c>
      <c r="BD93">
        <f>G93*AA93*0.001</f>
        <v>28.584490810793042</v>
      </c>
      <c r="BE93">
        <f>G93/S93</f>
        <v>0.70382035458434244</v>
      </c>
      <c r="BF93">
        <f>(1-AP93*AA93/AU93/F93)*100</f>
        <v>37.254481635673564</v>
      </c>
      <c r="BG93">
        <f>(S93-E93/(N93/1.35))</f>
        <v>400.53218464050963</v>
      </c>
      <c r="BH93">
        <f>E93*BF93/100/BG93</f>
        <v>6.2200274247854802E-4</v>
      </c>
    </row>
    <row r="94" spans="1:60" x14ac:dyDescent="0.2">
      <c r="A94" s="1">
        <v>50</v>
      </c>
      <c r="B94" s="1" t="s">
        <v>156</v>
      </c>
      <c r="C94" s="1">
        <v>3613.49999480322</v>
      </c>
      <c r="D94" s="1">
        <v>0</v>
      </c>
      <c r="E94">
        <f>(R94-S94*(1000-T94)/(1000-U94))*AO94</f>
        <v>-0.72532709077726087</v>
      </c>
      <c r="F94">
        <f>IF(AZ94&lt;&gt;0,1/(1/AZ94-1/N94),0)</f>
        <v>7.5679803382192358E-3</v>
      </c>
      <c r="G94">
        <f>((BC94-AP94/2)*S94-E94)/(BC94+AP94/2)</f>
        <v>533.03093378184144</v>
      </c>
      <c r="H94">
        <f>AP94*1000</f>
        <v>0.21959261063996624</v>
      </c>
      <c r="I94">
        <f>(AU94-BA94)</f>
        <v>2.8535190251178868</v>
      </c>
      <c r="J94">
        <f>(P94+AT94*D94)</f>
        <v>31.581272125244141</v>
      </c>
      <c r="K94" s="1">
        <v>6</v>
      </c>
      <c r="L94">
        <f>(K94*AI94+AJ94)</f>
        <v>1.4200000166893005</v>
      </c>
      <c r="M94" s="1">
        <v>1</v>
      </c>
      <c r="N94">
        <f>L94*(M94+1)*(M94+1)/(M94*M94+1)</f>
        <v>2.8400000333786011</v>
      </c>
      <c r="O94" s="1">
        <v>29.950813293457031</v>
      </c>
      <c r="P94" s="1">
        <v>31.581272125244141</v>
      </c>
      <c r="Q94" s="1">
        <v>29.90179443359375</v>
      </c>
      <c r="R94" s="1">
        <v>400.30172729492188</v>
      </c>
      <c r="S94" s="1">
        <v>401.06704711914062</v>
      </c>
      <c r="T94" s="1">
        <v>17.601160049438477</v>
      </c>
      <c r="U94" s="1">
        <v>17.860172271728516</v>
      </c>
      <c r="V94" s="1">
        <v>41.975803375244141</v>
      </c>
      <c r="W94" s="1">
        <v>42.593505859375</v>
      </c>
      <c r="X94" s="1">
        <v>499.59954833984375</v>
      </c>
      <c r="Y94" s="1">
        <v>1499.5640869140625</v>
      </c>
      <c r="Z94" s="1">
        <v>0.17950916290283203</v>
      </c>
      <c r="AA94" s="1">
        <v>101.31785583496094</v>
      </c>
      <c r="AB94" s="1">
        <v>2.4392409324645996</v>
      </c>
      <c r="AC94" s="1">
        <v>4.5236397534608841E-2</v>
      </c>
      <c r="AD94" s="1">
        <v>0.17029476165771484</v>
      </c>
      <c r="AE94" s="1">
        <v>1.3125835917890072E-2</v>
      </c>
      <c r="AF94" s="1">
        <v>0.18120852112770081</v>
      </c>
      <c r="AG94" s="1">
        <v>1.1226264759898186E-2</v>
      </c>
      <c r="AH94" s="1">
        <v>0.3333333432674408</v>
      </c>
      <c r="AI94" s="1">
        <v>-0.21956524252891541</v>
      </c>
      <c r="AJ94" s="1">
        <v>2.737391471862793</v>
      </c>
      <c r="AK94" s="1">
        <v>1</v>
      </c>
      <c r="AL94" s="1">
        <v>0</v>
      </c>
      <c r="AM94" s="1">
        <v>0.15999999642372131</v>
      </c>
      <c r="AN94" s="1">
        <v>111115</v>
      </c>
      <c r="AO94">
        <f>X94*0.000001/(K94*0.0001)</f>
        <v>0.83266591389973943</v>
      </c>
      <c r="AP94">
        <f>(U94-T94)/(1000-U94)*AO94</f>
        <v>2.1959261063996625E-4</v>
      </c>
      <c r="AQ94">
        <f>(P94+273.15)</f>
        <v>304.73127212524412</v>
      </c>
      <c r="AR94">
        <f>(O94+273.15)</f>
        <v>303.10081329345701</v>
      </c>
      <c r="AS94">
        <f>(Y94*AK94+Z94*AL94)*AM94</f>
        <v>239.93024854339092</v>
      </c>
      <c r="AT94">
        <f>((AS94+0.00000010773*(AR94^4-AQ94^4))-AP94*44100)/(L94*0.92*2*29.3+0.00000043092*AQ94^3)</f>
        <v>2.3721183112795843</v>
      </c>
      <c r="AU94">
        <f>0.61365*EXP(17.502*J94/(240.97+J94))</f>
        <v>4.663073384532443</v>
      </c>
      <c r="AV94">
        <f>AU94*1000/AA94</f>
        <v>46.024201223999789</v>
      </c>
      <c r="AW94">
        <f>(AV94-U94)</f>
        <v>28.164028952271273</v>
      </c>
      <c r="AX94">
        <f>IF(D94,P94,(O94+P94)/2)</f>
        <v>30.766042709350586</v>
      </c>
      <c r="AY94">
        <f>0.61365*EXP(17.502*AX94/(240.97+AX94))</f>
        <v>4.4515464782031717</v>
      </c>
      <c r="AZ94">
        <f>IF(AW94&lt;&gt;0,(1000-(AV94+U94)/2)/AW94*AP94,0)</f>
        <v>7.5478669199887383E-3</v>
      </c>
      <c r="BA94">
        <f>U94*AA94/1000</f>
        <v>1.8095543594145564</v>
      </c>
      <c r="BB94">
        <f>(AY94-BA94)</f>
        <v>2.6419921187886155</v>
      </c>
      <c r="BC94">
        <f>1/(1.6/F94+1.37/N94)</f>
        <v>4.7192197760836316E-3</v>
      </c>
      <c r="BD94">
        <f>G94*AA94*0.001</f>
        <v>54.00555130448322</v>
      </c>
      <c r="BE94">
        <f>G94/S94</f>
        <v>1.3290319850772974</v>
      </c>
      <c r="BF94">
        <f>(1-AP94*AA94/AU94/F94)*100</f>
        <v>36.954881266244413</v>
      </c>
      <c r="BG94">
        <f>(S94-E94/(N94/1.35))</f>
        <v>401.41183288007051</v>
      </c>
      <c r="BH94">
        <f>E94*BF94/100/BG94</f>
        <v>-6.6775252554332357E-4</v>
      </c>
    </row>
    <row r="95" spans="1:60" x14ac:dyDescent="0.2">
      <c r="A95" s="1" t="s">
        <v>9</v>
      </c>
      <c r="B95" s="1" t="s">
        <v>157</v>
      </c>
    </row>
    <row r="96" spans="1:60" x14ac:dyDescent="0.2">
      <c r="A96" s="1">
        <v>51</v>
      </c>
      <c r="B96" s="1" t="s">
        <v>158</v>
      </c>
      <c r="C96" s="1">
        <v>3680.4999994300306</v>
      </c>
      <c r="D96" s="1">
        <v>0</v>
      </c>
      <c r="E96">
        <f>(R96-S96*(1000-T96)/(1000-U96))*AO96</f>
        <v>1.5151914911535546E-2</v>
      </c>
      <c r="F96">
        <f>IF(AZ96&lt;&gt;0,1/(1/AZ96-1/N96),0)</f>
        <v>-3.6734616194162479E-5</v>
      </c>
      <c r="G96">
        <f>((BC96-AP96/2)*S96-E96)/(BC96+AP96/2)</f>
        <v>1033.6800788653577</v>
      </c>
      <c r="H96">
        <f>AP96*1000</f>
        <v>-9.0224598267690532E-4</v>
      </c>
      <c r="I96">
        <f>(AU96-BA96)</f>
        <v>2.4145033096250614</v>
      </c>
      <c r="J96">
        <f>(P96+AT96*D96)</f>
        <v>29.813226699829102</v>
      </c>
      <c r="K96" s="1">
        <v>6</v>
      </c>
      <c r="L96">
        <f>(K96*AI96+AJ96)</f>
        <v>1.4200000166893005</v>
      </c>
      <c r="M96" s="1">
        <v>1</v>
      </c>
      <c r="N96">
        <f>L96*(M96+1)*(M96+1)/(M96*M96+1)</f>
        <v>2.8400000333786011</v>
      </c>
      <c r="O96" s="1">
        <v>29.994113922119141</v>
      </c>
      <c r="P96" s="1">
        <v>29.813226699829102</v>
      </c>
      <c r="Q96" s="1">
        <v>29.953363418579102</v>
      </c>
      <c r="R96" s="1">
        <v>401.96188354492188</v>
      </c>
      <c r="S96" s="1">
        <v>401.94412231445312</v>
      </c>
      <c r="T96" s="1">
        <v>17.771978378295898</v>
      </c>
      <c r="U96" s="1">
        <v>17.770914077758789</v>
      </c>
      <c r="V96" s="1">
        <v>42.276515960693359</v>
      </c>
      <c r="W96" s="1">
        <v>42.273983001708984</v>
      </c>
      <c r="X96" s="1">
        <v>499.60263061523438</v>
      </c>
      <c r="Y96" s="1">
        <v>1500.6060791015625</v>
      </c>
      <c r="Z96" s="1">
        <v>0.28342902660369873</v>
      </c>
      <c r="AA96" s="1">
        <v>101.31459808349609</v>
      </c>
      <c r="AB96" s="1">
        <v>2.408717155456543</v>
      </c>
      <c r="AC96" s="1">
        <v>4.2549323290586472E-2</v>
      </c>
      <c r="AD96" s="1">
        <v>0.11472391337156296</v>
      </c>
      <c r="AE96" s="1">
        <v>6.032183300703764E-3</v>
      </c>
      <c r="AF96" s="1">
        <v>9.7737342119216919E-2</v>
      </c>
      <c r="AG96" s="1">
        <v>8.3224736154079437E-3</v>
      </c>
      <c r="AH96" s="1">
        <v>0.3333333432674408</v>
      </c>
      <c r="AI96" s="1">
        <v>-0.21956524252891541</v>
      </c>
      <c r="AJ96" s="1">
        <v>2.737391471862793</v>
      </c>
      <c r="AK96" s="1">
        <v>1</v>
      </c>
      <c r="AL96" s="1">
        <v>0</v>
      </c>
      <c r="AM96" s="1">
        <v>0.15999999642372131</v>
      </c>
      <c r="AN96" s="1">
        <v>111115</v>
      </c>
      <c r="AO96">
        <f>X96*0.000001/(K96*0.0001)</f>
        <v>0.83267105102539052</v>
      </c>
      <c r="AP96">
        <f>(U96-T96)/(1000-U96)*AO96</f>
        <v>-9.0224598267690527E-7</v>
      </c>
      <c r="AQ96">
        <f>(P96+273.15)</f>
        <v>302.96322669982908</v>
      </c>
      <c r="AR96">
        <f>(O96+273.15)</f>
        <v>303.14411392211912</v>
      </c>
      <c r="AS96">
        <f>(Y96*AK96+Z96*AL96)*AM96</f>
        <v>240.09696728966446</v>
      </c>
      <c r="AT96">
        <f>((AS96+0.00000010773*(AR96^4-AQ96^4))-AP96*44100)/(L96*0.92*2*29.3+0.00000043092*AQ96^3)</f>
        <v>2.736746916136171</v>
      </c>
      <c r="AU96">
        <f>0.61365*EXP(17.502*J96/(240.97+J96))</f>
        <v>4.2149563269895358</v>
      </c>
      <c r="AV96">
        <f>AU96*1000/AA96</f>
        <v>41.602655557256192</v>
      </c>
      <c r="AW96">
        <f>(AV96-U96)</f>
        <v>23.831741479497403</v>
      </c>
      <c r="AX96">
        <f>IF(D96,P96,(O96+P96)/2)</f>
        <v>29.903670310974121</v>
      </c>
      <c r="AY96">
        <f>0.61365*EXP(17.502*AX96/(240.97+AX96))</f>
        <v>4.2369330446730222</v>
      </c>
      <c r="AZ96">
        <f>IF(AW96&lt;&gt;0,(1000-(AV96+U96)/2)/AW96*AP96,0)</f>
        <v>-3.6735091352425095E-5</v>
      </c>
      <c r="BA96">
        <f>U96*AA96/1000</f>
        <v>1.8004530173644744</v>
      </c>
      <c r="BB96">
        <f>(AY96-BA96)</f>
        <v>2.4364800273085478</v>
      </c>
      <c r="BC96">
        <f>1/(1.6/F96+1.37/N96)</f>
        <v>-2.2959389404792714E-5</v>
      </c>
      <c r="BD96">
        <f>G96*AA96*0.001</f>
        <v>104.72688173716027</v>
      </c>
      <c r="BE96">
        <f>G96/S96</f>
        <v>2.5717009441841725</v>
      </c>
      <c r="BF96">
        <f>(1-AP96*AA96/AU96/F96)*100</f>
        <v>40.96244037680583</v>
      </c>
      <c r="BG96">
        <f>(S96-E96/(N96/1.35))</f>
        <v>401.93691981977349</v>
      </c>
      <c r="BH96">
        <f>E96*BF96/100/BG96</f>
        <v>1.5441711884454668E-5</v>
      </c>
    </row>
    <row r="97" spans="1:60" x14ac:dyDescent="0.2">
      <c r="A97" s="1" t="s">
        <v>9</v>
      </c>
      <c r="B97" s="1" t="s">
        <v>159</v>
      </c>
    </row>
    <row r="98" spans="1:60" x14ac:dyDescent="0.2">
      <c r="A98" s="1">
        <v>52</v>
      </c>
      <c r="B98" s="1" t="s">
        <v>160</v>
      </c>
      <c r="C98" s="1">
        <v>3719.4999992512167</v>
      </c>
      <c r="D98" s="1">
        <v>0</v>
      </c>
      <c r="E98">
        <f>(R98-S98*(1000-T98)/(1000-U98))*AO98</f>
        <v>0.26858191251616875</v>
      </c>
      <c r="F98">
        <f>IF(AZ98&lt;&gt;0,1/(1/AZ98-1/N98),0)</f>
        <v>9.6076287981984414E-3</v>
      </c>
      <c r="G98">
        <f>((BC98-AP98/2)*S98-E98)/(BC98+AP98/2)</f>
        <v>337.21811972309467</v>
      </c>
      <c r="H98">
        <f>AP98*1000</f>
        <v>0.28226201331766115</v>
      </c>
      <c r="I98">
        <f>(AU98-BA98)</f>
        <v>2.8898873965934726</v>
      </c>
      <c r="J98">
        <f>(P98+AT98*D98)</f>
        <v>31.810876846313477</v>
      </c>
      <c r="K98" s="1">
        <v>6</v>
      </c>
      <c r="L98">
        <f>(K98*AI98+AJ98)</f>
        <v>1.4200000166893005</v>
      </c>
      <c r="M98" s="1">
        <v>1</v>
      </c>
      <c r="N98">
        <f>L98*(M98+1)*(M98+1)/(M98*M98+1)</f>
        <v>2.8400000333786011</v>
      </c>
      <c r="O98" s="1">
        <v>30.038640975952148</v>
      </c>
      <c r="P98" s="1">
        <v>31.810876846313477</v>
      </c>
      <c r="Q98" s="1">
        <v>29.984996795654297</v>
      </c>
      <c r="R98" s="1">
        <v>399.89767456054688</v>
      </c>
      <c r="S98" s="1">
        <v>399.43972778320312</v>
      </c>
      <c r="T98" s="1">
        <v>17.772525787353516</v>
      </c>
      <c r="U98" s="1">
        <v>18.105363845825195</v>
      </c>
      <c r="V98" s="1">
        <v>42.169403076171875</v>
      </c>
      <c r="W98" s="1">
        <v>42.959136962890625</v>
      </c>
      <c r="X98" s="1">
        <v>499.61514282226562</v>
      </c>
      <c r="Y98" s="1">
        <v>1499.927978515625</v>
      </c>
      <c r="Z98" s="1">
        <v>9.8019436001777649E-2</v>
      </c>
      <c r="AA98" s="1">
        <v>101.31354522705078</v>
      </c>
      <c r="AB98" s="1">
        <v>2.408717155456543</v>
      </c>
      <c r="AC98" s="1">
        <v>4.2549323290586472E-2</v>
      </c>
      <c r="AD98" s="1">
        <v>0.11472391337156296</v>
      </c>
      <c r="AE98" s="1">
        <v>6.032183300703764E-3</v>
      </c>
      <c r="AF98" s="1">
        <v>9.7737342119216919E-2</v>
      </c>
      <c r="AG98" s="1">
        <v>8.3224736154079437E-3</v>
      </c>
      <c r="AH98" s="1">
        <v>0.3333333432674408</v>
      </c>
      <c r="AI98" s="1">
        <v>-0.21956524252891541</v>
      </c>
      <c r="AJ98" s="1">
        <v>2.737391471862793</v>
      </c>
      <c r="AK98" s="1">
        <v>1</v>
      </c>
      <c r="AL98" s="1">
        <v>0</v>
      </c>
      <c r="AM98" s="1">
        <v>0.15999999642372131</v>
      </c>
      <c r="AN98" s="1">
        <v>111115</v>
      </c>
      <c r="AO98">
        <f>X98*0.000001/(K98*0.0001)</f>
        <v>0.83269190470377596</v>
      </c>
      <c r="AP98">
        <f>(U98-T98)/(1000-U98)*AO98</f>
        <v>2.8226201331766113E-4</v>
      </c>
      <c r="AQ98">
        <f>(P98+273.15)</f>
        <v>304.96087684631345</v>
      </c>
      <c r="AR98">
        <f>(O98+273.15)</f>
        <v>303.18864097595213</v>
      </c>
      <c r="AS98">
        <f>(Y98*AK98+Z98*AL98)*AM98</f>
        <v>239.98847119833954</v>
      </c>
      <c r="AT98">
        <f>((AS98+0.00000010773*(AR98^4-AQ98^4))-AP98*44100)/(L98*0.92*2*29.3+0.00000043092*AQ98^3)</f>
        <v>2.3212088438785936</v>
      </c>
      <c r="AU98">
        <f>0.61365*EXP(17.502*J98/(240.97+J98))</f>
        <v>4.7242059954396938</v>
      </c>
      <c r="AV98">
        <f>AU98*1000/AA98</f>
        <v>46.629559599877943</v>
      </c>
      <c r="AW98">
        <f>(AV98-U98)</f>
        <v>28.524195754052748</v>
      </c>
      <c r="AX98">
        <f>IF(D98,P98,(O98+P98)/2)</f>
        <v>30.924758911132812</v>
      </c>
      <c r="AY98">
        <f>0.61365*EXP(17.502*AX98/(240.97+AX98))</f>
        <v>4.4920603330865401</v>
      </c>
      <c r="AZ98">
        <f>IF(AW98&lt;&gt;0,(1000-(AV98+U98)/2)/AW98*AP98,0)</f>
        <v>9.5752360824049067E-3</v>
      </c>
      <c r="BA98">
        <f>U98*AA98/1000</f>
        <v>1.8343185988462209</v>
      </c>
      <c r="BB98">
        <f>(AY98-BA98)</f>
        <v>2.6577417342403189</v>
      </c>
      <c r="BC98">
        <f>1/(1.6/F98+1.37/N98)</f>
        <v>5.9874244287927243E-3</v>
      </c>
      <c r="BD98">
        <f>G98*AA98*0.001</f>
        <v>34.164763223946778</v>
      </c>
      <c r="BE98">
        <f>G98/S98</f>
        <v>0.84422779275005067</v>
      </c>
      <c r="BF98">
        <f>(1-AP98*AA98/AU98/F98)*100</f>
        <v>36.995015947016363</v>
      </c>
      <c r="BG98">
        <f>(S98-E98/(N98/1.35))</f>
        <v>399.31205680516251</v>
      </c>
      <c r="BH98">
        <f>E98*BF98/100/BG98</f>
        <v>2.4883276042586447E-4</v>
      </c>
    </row>
    <row r="99" spans="1:60" x14ac:dyDescent="0.2">
      <c r="A99" s="1">
        <v>53</v>
      </c>
      <c r="B99" s="1" t="s">
        <v>161</v>
      </c>
      <c r="C99" s="1">
        <v>3725.4999991171062</v>
      </c>
      <c r="D99" s="1">
        <v>0</v>
      </c>
      <c r="E99">
        <f>(R99-S99*(1000-T99)/(1000-U99))*AO99</f>
        <v>0.2507088860630467</v>
      </c>
      <c r="F99">
        <f>IF(AZ99&lt;&gt;0,1/(1/AZ99-1/N99),0)</f>
        <v>6.6456351221313003E-3</v>
      </c>
      <c r="G99">
        <f>((BC99-AP99/2)*S99-E99)/(BC99+AP99/2)</f>
        <v>321.96565754238679</v>
      </c>
      <c r="H99">
        <f>AP99*1000</f>
        <v>0.19793244076389169</v>
      </c>
      <c r="I99">
        <f>(AU99-BA99)</f>
        <v>2.9264197367549105</v>
      </c>
      <c r="J99">
        <f>(P99+AT99*D99)</f>
        <v>31.912975311279297</v>
      </c>
      <c r="K99" s="1">
        <v>6</v>
      </c>
      <c r="L99">
        <f>(K99*AI99+AJ99)</f>
        <v>1.4200000166893005</v>
      </c>
      <c r="M99" s="1">
        <v>1</v>
      </c>
      <c r="N99">
        <f>L99*(M99+1)*(M99+1)/(M99*M99+1)</f>
        <v>2.8400000333786011</v>
      </c>
      <c r="O99" s="1">
        <v>30.051801681518555</v>
      </c>
      <c r="P99" s="1">
        <v>31.912975311279297</v>
      </c>
      <c r="Q99" s="1">
        <v>29.991525650024414</v>
      </c>
      <c r="R99" s="1">
        <v>400.07232666015625</v>
      </c>
      <c r="S99" s="1">
        <v>399.67620849609375</v>
      </c>
      <c r="T99" s="1">
        <v>17.781713485717773</v>
      </c>
      <c r="U99" s="1">
        <v>18.015151977539062</v>
      </c>
      <c r="V99" s="1">
        <v>42.15966796875</v>
      </c>
      <c r="W99" s="1">
        <v>42.713138580322266</v>
      </c>
      <c r="X99" s="1">
        <v>499.5748291015625</v>
      </c>
      <c r="Y99" s="1">
        <v>1499.3880615234375</v>
      </c>
      <c r="Z99" s="1">
        <v>0.31295239925384521</v>
      </c>
      <c r="AA99" s="1">
        <v>101.31435394287109</v>
      </c>
      <c r="AB99" s="1">
        <v>2.408717155456543</v>
      </c>
      <c r="AC99" s="1">
        <v>4.2549323290586472E-2</v>
      </c>
      <c r="AD99" s="1">
        <v>0.11472391337156296</v>
      </c>
      <c r="AE99" s="1">
        <v>6.032183300703764E-3</v>
      </c>
      <c r="AF99" s="1">
        <v>9.7737342119216919E-2</v>
      </c>
      <c r="AG99" s="1">
        <v>8.3224736154079437E-3</v>
      </c>
      <c r="AH99" s="1">
        <v>0.3333333432674408</v>
      </c>
      <c r="AI99" s="1">
        <v>-0.21956524252891541</v>
      </c>
      <c r="AJ99" s="1">
        <v>2.737391471862793</v>
      </c>
      <c r="AK99" s="1">
        <v>1</v>
      </c>
      <c r="AL99" s="1">
        <v>0</v>
      </c>
      <c r="AM99" s="1">
        <v>0.15999999642372131</v>
      </c>
      <c r="AN99" s="1">
        <v>111115</v>
      </c>
      <c r="AO99">
        <f>X99*0.000001/(K99*0.0001)</f>
        <v>0.83262471516927072</v>
      </c>
      <c r="AP99">
        <f>(U99-T99)/(1000-U99)*AO99</f>
        <v>1.9793244076389169E-4</v>
      </c>
      <c r="AQ99">
        <f>(P99+273.15)</f>
        <v>305.06297531127927</v>
      </c>
      <c r="AR99">
        <f>(O99+273.15)</f>
        <v>303.20180168151853</v>
      </c>
      <c r="AS99">
        <f>(Y99*AK99+Z99*AL99)*AM99</f>
        <v>239.90208448152043</v>
      </c>
      <c r="AT99">
        <f>((AS99+0.00000010773*(AR99^4-AQ99^4))-AP99*44100)/(L99*0.92*2*29.3+0.00000043092*AQ99^3)</f>
        <v>2.3495195325934688</v>
      </c>
      <c r="AU99">
        <f>0.61365*EXP(17.502*J99/(240.97+J99))</f>
        <v>4.751613220541917</v>
      </c>
      <c r="AV99">
        <f>AU99*1000/AA99</f>
        <v>46.899704095445806</v>
      </c>
      <c r="AW99">
        <f>(AV99-U99)</f>
        <v>28.884552117906743</v>
      </c>
      <c r="AX99">
        <f>IF(D99,P99,(O99+P99)/2)</f>
        <v>30.982388496398926</v>
      </c>
      <c r="AY99">
        <f>0.61365*EXP(17.502*AX99/(240.97+AX99))</f>
        <v>4.506850122196628</v>
      </c>
      <c r="AZ99">
        <f>IF(AW99&lt;&gt;0,(1000-(AV99+U99)/2)/AW99*AP99,0)</f>
        <v>6.630120558213071E-3</v>
      </c>
      <c r="BA99">
        <f>U99*AA99/1000</f>
        <v>1.8251934837870067</v>
      </c>
      <c r="BB99">
        <f>(AY99-BA99)</f>
        <v>2.6816566384096214</v>
      </c>
      <c r="BC99">
        <f>1/(1.6/F99+1.37/N99)</f>
        <v>4.145216448229073E-3</v>
      </c>
      <c r="BD99">
        <f>G99*AA99*0.001</f>
        <v>32.619742585698603</v>
      </c>
      <c r="BE99">
        <f>G99/S99</f>
        <v>0.80556623261084992</v>
      </c>
      <c r="BF99">
        <f>(1-AP99*AA99/AU99/F99)*100</f>
        <v>36.49463963842711</v>
      </c>
      <c r="BG99">
        <f>(S99-E99/(N99/1.35))</f>
        <v>399.55703349883771</v>
      </c>
      <c r="BH99">
        <f>E99*BF99/100/BG99</f>
        <v>2.2899185057266637E-4</v>
      </c>
    </row>
    <row r="100" spans="1:60" x14ac:dyDescent="0.2">
      <c r="A100" s="1">
        <v>54</v>
      </c>
      <c r="B100" s="1" t="s">
        <v>162</v>
      </c>
      <c r="C100" s="1">
        <v>3730.4999990053475</v>
      </c>
      <c r="D100" s="1">
        <v>0</v>
      </c>
      <c r="E100">
        <f>(R100-S100*(1000-T100)/(1000-U100))*AO100</f>
        <v>-0.38516309512988711</v>
      </c>
      <c r="F100">
        <f>IF(AZ100&lt;&gt;0,1/(1/AZ100-1/N100),0)</f>
        <v>5.6883668813673162E-3</v>
      </c>
      <c r="G100">
        <f>((BC100-AP100/2)*S100-E100)/(BC100+AP100/2)</f>
        <v>486.95033734994422</v>
      </c>
      <c r="H100">
        <f>AP100*1000</f>
        <v>0.17048129806754975</v>
      </c>
      <c r="I100">
        <f>(AU100-BA100)</f>
        <v>2.9436177654246007</v>
      </c>
      <c r="J100">
        <f>(P100+AT100*D100)</f>
        <v>31.960416793823242</v>
      </c>
      <c r="K100" s="1">
        <v>6</v>
      </c>
      <c r="L100">
        <f>(K100*AI100+AJ100)</f>
        <v>1.4200000166893005</v>
      </c>
      <c r="M100" s="1">
        <v>1</v>
      </c>
      <c r="N100">
        <f>L100*(M100+1)*(M100+1)/(M100*M100+1)</f>
        <v>2.8400000333786011</v>
      </c>
      <c r="O100" s="1">
        <v>30.061767578125</v>
      </c>
      <c r="P100" s="1">
        <v>31.960416793823242</v>
      </c>
      <c r="Q100" s="1">
        <v>29.999303817749023</v>
      </c>
      <c r="R100" s="1">
        <v>399.34222412109375</v>
      </c>
      <c r="S100" s="1">
        <v>399.72293090820312</v>
      </c>
      <c r="T100" s="1">
        <v>17.770484924316406</v>
      </c>
      <c r="U100" s="1">
        <v>17.971536636352539</v>
      </c>
      <c r="V100" s="1">
        <v>42.109016418457031</v>
      </c>
      <c r="W100" s="1">
        <v>42.585426330566406</v>
      </c>
      <c r="X100" s="1">
        <v>499.62515258789062</v>
      </c>
      <c r="Y100" s="1">
        <v>1499.5693359375</v>
      </c>
      <c r="Z100" s="1">
        <v>0.12045731395483017</v>
      </c>
      <c r="AA100" s="1">
        <v>101.31452178955078</v>
      </c>
      <c r="AB100" s="1">
        <v>2.408717155456543</v>
      </c>
      <c r="AC100" s="1">
        <v>4.2549323290586472E-2</v>
      </c>
      <c r="AD100" s="1">
        <v>0.11472391337156296</v>
      </c>
      <c r="AE100" s="1">
        <v>6.032183300703764E-3</v>
      </c>
      <c r="AF100" s="1">
        <v>9.7737342119216919E-2</v>
      </c>
      <c r="AG100" s="1">
        <v>8.3224736154079437E-3</v>
      </c>
      <c r="AH100" s="1">
        <v>0.66666668653488159</v>
      </c>
      <c r="AI100" s="1">
        <v>-0.21956524252891541</v>
      </c>
      <c r="AJ100" s="1">
        <v>2.737391471862793</v>
      </c>
      <c r="AK100" s="1">
        <v>1</v>
      </c>
      <c r="AL100" s="1">
        <v>0</v>
      </c>
      <c r="AM100" s="1">
        <v>0.15999999642372131</v>
      </c>
      <c r="AN100" s="1">
        <v>111115</v>
      </c>
      <c r="AO100">
        <f>X100*0.000001/(K100*0.0001)</f>
        <v>0.83270858764648437</v>
      </c>
      <c r="AP100">
        <f>(U100-T100)/(1000-U100)*AO100</f>
        <v>1.7048129806754975E-4</v>
      </c>
      <c r="AQ100">
        <f>(P100+273.15)</f>
        <v>305.11041679382322</v>
      </c>
      <c r="AR100">
        <f>(O100+273.15)</f>
        <v>303.21176757812498</v>
      </c>
      <c r="AS100">
        <f>(Y100*AK100+Z100*AL100)*AM100</f>
        <v>239.93108838712214</v>
      </c>
      <c r="AT100">
        <f>((AS100+0.00000010773*(AR100^4-AQ100^4))-AP100*44100)/(L100*0.92*2*29.3+0.00000043092*AQ100^3)</f>
        <v>2.3581390468241215</v>
      </c>
      <c r="AU100">
        <f>0.61365*EXP(17.502*J100/(240.97+J100))</f>
        <v>4.7643954055600499</v>
      </c>
      <c r="AV100">
        <f>AU100*1000/AA100</f>
        <v>47.025789801945571</v>
      </c>
      <c r="AW100">
        <f>(AV100-U100)</f>
        <v>29.054253165593032</v>
      </c>
      <c r="AX100">
        <f>IF(D100,P100,(O100+P100)/2)</f>
        <v>31.011092185974121</v>
      </c>
      <c r="AY100">
        <f>0.61365*EXP(17.502*AX100/(240.97+AX100))</f>
        <v>4.5142323144239445</v>
      </c>
      <c r="AZ100">
        <f>IF(AW100&lt;&gt;0,(1000-(AV100+U100)/2)/AW100*AP100,0)</f>
        <v>5.6769961642592591E-3</v>
      </c>
      <c r="BA100">
        <f>U100*AA100/1000</f>
        <v>1.8207776401354494</v>
      </c>
      <c r="BB100">
        <f>(AY100-BA100)</f>
        <v>2.6934546742884953</v>
      </c>
      <c r="BC100">
        <f>1/(1.6/F100+1.37/N100)</f>
        <v>3.5491424414806272E-3</v>
      </c>
      <c r="BD100">
        <f>G100*AA100*0.001</f>
        <v>49.335140563870034</v>
      </c>
      <c r="BE100">
        <f>G100/S100</f>
        <v>1.2182196709194375</v>
      </c>
      <c r="BF100">
        <f>(1-AP100*AA100/AU100/F100)*100</f>
        <v>36.268660582564706</v>
      </c>
      <c r="BG100">
        <f>(S100-E100/(N100/1.35))</f>
        <v>399.90601899704615</v>
      </c>
      <c r="BH100">
        <f>E100*BF100/100/BG100</f>
        <v>-3.4931581178074592E-4</v>
      </c>
    </row>
    <row r="101" spans="1:60" x14ac:dyDescent="0.2">
      <c r="A101" s="1" t="s">
        <v>9</v>
      </c>
      <c r="B101" s="1" t="s">
        <v>163</v>
      </c>
    </row>
    <row r="102" spans="1:60" x14ac:dyDescent="0.2">
      <c r="A102" s="1">
        <v>55</v>
      </c>
      <c r="B102" s="1" t="s">
        <v>164</v>
      </c>
      <c r="C102" s="1">
        <v>3793.4999975971878</v>
      </c>
      <c r="D102" s="1">
        <v>0</v>
      </c>
      <c r="E102">
        <f>(R102-S102*(1000-T102)/(1000-U102))*AO102</f>
        <v>0.55079487288872797</v>
      </c>
      <c r="F102">
        <f>IF(AZ102&lt;&gt;0,1/(1/AZ102-1/N102),0)</f>
        <v>9.3098393451491509E-3</v>
      </c>
      <c r="G102">
        <f>((BC102-AP102/2)*S102-E102)/(BC102+AP102/2)</f>
        <v>287.8448676656779</v>
      </c>
      <c r="H102">
        <f>AP102*1000</f>
        <v>0.26796634606563779</v>
      </c>
      <c r="I102">
        <f>(AU102-BA102)</f>
        <v>2.8318035713884298</v>
      </c>
      <c r="J102">
        <f>(P102+AT102*D102)</f>
        <v>31.600521087646484</v>
      </c>
      <c r="K102" s="1">
        <v>6</v>
      </c>
      <c r="L102">
        <f>(K102*AI102+AJ102)</f>
        <v>1.4200000166893005</v>
      </c>
      <c r="M102" s="1">
        <v>1</v>
      </c>
      <c r="N102">
        <f>L102*(M102+1)*(M102+1)/(M102*M102+1)</f>
        <v>2.8400000333786011</v>
      </c>
      <c r="O102" s="1">
        <v>30.135509490966797</v>
      </c>
      <c r="P102" s="1">
        <v>31.600521087646484</v>
      </c>
      <c r="Q102" s="1">
        <v>30.077857971191406</v>
      </c>
      <c r="R102" s="1">
        <v>399.41180419921875</v>
      </c>
      <c r="S102" s="1">
        <v>398.62213134765625</v>
      </c>
      <c r="T102" s="1">
        <v>17.809398651123047</v>
      </c>
      <c r="U102" s="1">
        <v>18.125345230102539</v>
      </c>
      <c r="V102" s="1">
        <v>42.023151397705078</v>
      </c>
      <c r="W102" s="1">
        <v>42.768657684326172</v>
      </c>
      <c r="X102" s="1">
        <v>499.65921020507812</v>
      </c>
      <c r="Y102" s="1">
        <v>1500.4498291015625</v>
      </c>
      <c r="Z102" s="1">
        <v>9.4477392733097076E-2</v>
      </c>
      <c r="AA102" s="1">
        <v>101.31494140625</v>
      </c>
      <c r="AB102" s="1">
        <v>2.408717155456543</v>
      </c>
      <c r="AC102" s="1">
        <v>4.2549323290586472E-2</v>
      </c>
      <c r="AD102" s="1">
        <v>0.11472391337156296</v>
      </c>
      <c r="AE102" s="1">
        <v>6.032183300703764E-3</v>
      </c>
      <c r="AF102" s="1">
        <v>9.7737342119216919E-2</v>
      </c>
      <c r="AG102" s="1">
        <v>8.3224736154079437E-3</v>
      </c>
      <c r="AH102" s="1">
        <v>0.3333333432674408</v>
      </c>
      <c r="AI102" s="1">
        <v>-0.21956524252891541</v>
      </c>
      <c r="AJ102" s="1">
        <v>2.737391471862793</v>
      </c>
      <c r="AK102" s="1">
        <v>1</v>
      </c>
      <c r="AL102" s="1">
        <v>0</v>
      </c>
      <c r="AM102" s="1">
        <v>0.15999999642372131</v>
      </c>
      <c r="AN102" s="1">
        <v>111115</v>
      </c>
      <c r="AO102">
        <f>X102*0.000001/(K102*0.0001)</f>
        <v>0.83276535034179677</v>
      </c>
      <c r="AP102">
        <f>(U102-T102)/(1000-U102)*AO102</f>
        <v>2.679663460656378E-4</v>
      </c>
      <c r="AQ102">
        <f>(P102+273.15)</f>
        <v>304.75052108764646</v>
      </c>
      <c r="AR102">
        <f>(O102+273.15)</f>
        <v>303.28550949096677</v>
      </c>
      <c r="AS102">
        <f>(Y102*AK102+Z102*AL102)*AM102</f>
        <v>240.07196729022326</v>
      </c>
      <c r="AT102">
        <f>((AS102+0.00000010773*(AR102^4-AQ102^4))-AP102*44100)/(L102*0.92*2*29.3+0.00000043092*AQ102^3)</f>
        <v>2.3719658894745339</v>
      </c>
      <c r="AU102">
        <f>0.61365*EXP(17.502*J102/(240.97+J102))</f>
        <v>4.6681718613443213</v>
      </c>
      <c r="AV102">
        <f>AU102*1000/AA102</f>
        <v>46.075848207087319</v>
      </c>
      <c r="AW102">
        <f>(AV102-U102)</f>
        <v>27.950502976984779</v>
      </c>
      <c r="AX102">
        <f>IF(D102,P102,(O102+P102)/2)</f>
        <v>30.868015289306641</v>
      </c>
      <c r="AY102">
        <f>0.61365*EXP(17.502*AX102/(240.97+AX102))</f>
        <v>4.4775392382094683</v>
      </c>
      <c r="AZ102">
        <f>IF(AW102&lt;&gt;0,(1000-(AV102+U102)/2)/AW102*AP102,0)</f>
        <v>9.2794203621307716E-3</v>
      </c>
      <c r="BA102">
        <f>U102*AA102/1000</f>
        <v>1.8363682899558917</v>
      </c>
      <c r="BB102">
        <f>(AY102-BA102)</f>
        <v>2.6411709482535768</v>
      </c>
      <c r="BC102">
        <f>1/(1.6/F102+1.37/N102)</f>
        <v>5.8023630322204794E-3</v>
      </c>
      <c r="BD102">
        <f>G102*AA102*0.001</f>
        <v>29.162985901637942</v>
      </c>
      <c r="BE102">
        <f>G102/S102</f>
        <v>0.72209956505058037</v>
      </c>
      <c r="BF102">
        <f>(1-AP102*AA102/AU102/F102)*100</f>
        <v>37.530974831083284</v>
      </c>
      <c r="BG102">
        <f>(S102-E102/(N102/1.35))</f>
        <v>398.36030984425463</v>
      </c>
      <c r="BH102">
        <f>E102*BF102/100/BG102</f>
        <v>5.1892389880805567E-4</v>
      </c>
    </row>
    <row r="103" spans="1:60" x14ac:dyDescent="0.2">
      <c r="A103" s="1">
        <v>56</v>
      </c>
      <c r="B103" s="1" t="s">
        <v>165</v>
      </c>
      <c r="C103" s="1">
        <v>3797.4999975077808</v>
      </c>
      <c r="D103" s="1">
        <v>0</v>
      </c>
      <c r="E103">
        <f>(R103-S103*(1000-T103)/(1000-U103))*AO103</f>
        <v>0.41493764967386898</v>
      </c>
      <c r="F103">
        <f>IF(AZ103&lt;&gt;0,1/(1/AZ103-1/N103),0)</f>
        <v>8.6368392229265196E-3</v>
      </c>
      <c r="G103">
        <f>((BC103-AP103/2)*S103-E103)/(BC103+AP103/2)</f>
        <v>305.44237890815259</v>
      </c>
      <c r="H103">
        <f>AP103*1000</f>
        <v>0.24971421399879032</v>
      </c>
      <c r="I103">
        <f>(AU103-BA103)</f>
        <v>2.843796705513304</v>
      </c>
      <c r="J103">
        <f>(P103+AT103*D103)</f>
        <v>31.630855560302734</v>
      </c>
      <c r="K103" s="1">
        <v>6</v>
      </c>
      <c r="L103">
        <f>(K103*AI103+AJ103)</f>
        <v>1.4200000166893005</v>
      </c>
      <c r="M103" s="1">
        <v>1</v>
      </c>
      <c r="N103">
        <f>L103*(M103+1)*(M103+1)/(M103*M103+1)</f>
        <v>2.8400000333786011</v>
      </c>
      <c r="O103" s="1">
        <v>30.142807006835938</v>
      </c>
      <c r="P103" s="1">
        <v>31.630855560302734</v>
      </c>
      <c r="Q103" s="1">
        <v>30.082748413085938</v>
      </c>
      <c r="R103" s="1">
        <v>399.46151733398438</v>
      </c>
      <c r="S103" s="1">
        <v>398.8436279296875</v>
      </c>
      <c r="T103" s="1">
        <v>17.79205322265625</v>
      </c>
      <c r="U103" s="1">
        <v>18.086503982543945</v>
      </c>
      <c r="V103" s="1">
        <v>41.964340209960938</v>
      </c>
      <c r="W103" s="1">
        <v>42.658836364746094</v>
      </c>
      <c r="X103" s="1">
        <v>499.63754272460938</v>
      </c>
      <c r="Y103" s="1">
        <v>1500.73828125</v>
      </c>
      <c r="Z103" s="1">
        <v>9.8021432757377625E-2</v>
      </c>
      <c r="AA103" s="1">
        <v>101.31420135498047</v>
      </c>
      <c r="AB103" s="1">
        <v>2.408717155456543</v>
      </c>
      <c r="AC103" s="1">
        <v>4.2549323290586472E-2</v>
      </c>
      <c r="AD103" s="1">
        <v>0.11472391337156296</v>
      </c>
      <c r="AE103" s="1">
        <v>6.032183300703764E-3</v>
      </c>
      <c r="AF103" s="1">
        <v>9.7737342119216919E-2</v>
      </c>
      <c r="AG103" s="1">
        <v>8.3224736154079437E-3</v>
      </c>
      <c r="AH103" s="1">
        <v>1</v>
      </c>
      <c r="AI103" s="1">
        <v>-0.21956524252891541</v>
      </c>
      <c r="AJ103" s="1">
        <v>2.737391471862793</v>
      </c>
      <c r="AK103" s="1">
        <v>1</v>
      </c>
      <c r="AL103" s="1">
        <v>0</v>
      </c>
      <c r="AM103" s="1">
        <v>0.15999999642372131</v>
      </c>
      <c r="AN103" s="1">
        <v>111115</v>
      </c>
      <c r="AO103">
        <f>X103*0.000001/(K103*0.0001)</f>
        <v>0.83272923787434883</v>
      </c>
      <c r="AP103">
        <f>(U103-T103)/(1000-U103)*AO103</f>
        <v>2.4971421399879032E-4</v>
      </c>
      <c r="AQ103">
        <f>(P103+273.15)</f>
        <v>304.78085556030271</v>
      </c>
      <c r="AR103">
        <f>(O103+273.15)</f>
        <v>303.29280700683591</v>
      </c>
      <c r="AS103">
        <f>(Y103*AK103+Z103*AL103)*AM103</f>
        <v>240.11811963294167</v>
      </c>
      <c r="AT103">
        <f>((AS103+0.00000010773*(AR103^4-AQ103^4))-AP103*44100)/(L103*0.92*2*29.3+0.00000043092*AQ103^3)</f>
        <v>2.3782769156578505</v>
      </c>
      <c r="AU103">
        <f>0.61365*EXP(17.502*J103/(240.97+J103))</f>
        <v>4.6762164118084177</v>
      </c>
      <c r="AV103">
        <f>AU103*1000/AA103</f>
        <v>46.15558677133609</v>
      </c>
      <c r="AW103">
        <f>(AV103-U103)</f>
        <v>28.069082788792144</v>
      </c>
      <c r="AX103">
        <f>IF(D103,P103,(O103+P103)/2)</f>
        <v>30.886831283569336</v>
      </c>
      <c r="AY103">
        <f>0.61365*EXP(17.502*AX103/(240.97+AX103))</f>
        <v>4.4823498463738085</v>
      </c>
      <c r="AZ103">
        <f>IF(AW103&lt;&gt;0,(1000-(AV103+U103)/2)/AW103*AP103,0)</f>
        <v>8.6106530169975919E-3</v>
      </c>
      <c r="BA103">
        <f>U103*AA103/1000</f>
        <v>1.8324197062951135</v>
      </c>
      <c r="BB103">
        <f>(AY103-BA103)</f>
        <v>2.6499301400786948</v>
      </c>
      <c r="BC103">
        <f>1/(1.6/F103+1.37/N103)</f>
        <v>5.3840046921840856E-3</v>
      </c>
      <c r="BD103">
        <f>G103*AA103*0.001</f>
        <v>30.94565067904481</v>
      </c>
      <c r="BE103">
        <f>G103/S103</f>
        <v>0.76581987906799232</v>
      </c>
      <c r="BF103">
        <f>(1-AP103*AA103/AU103/F103)*100</f>
        <v>37.358211060666349</v>
      </c>
      <c r="BG103">
        <f>(S103-E103/(N103/1.35))</f>
        <v>398.6463864436044</v>
      </c>
      <c r="BH103">
        <f>E103*BF103/100/BG103</f>
        <v>3.8884908582323673E-4</v>
      </c>
    </row>
    <row r="104" spans="1:60" x14ac:dyDescent="0.2">
      <c r="A104" s="1">
        <v>57</v>
      </c>
      <c r="B104" s="1" t="s">
        <v>166</v>
      </c>
      <c r="C104" s="1">
        <v>3801.4999974183738</v>
      </c>
      <c r="D104" s="1">
        <v>0</v>
      </c>
      <c r="E104">
        <f>(R104-S104*(1000-T104)/(1000-U104))*AO104</f>
        <v>7.0084884871459321E-2</v>
      </c>
      <c r="F104">
        <f>IF(AZ104&lt;&gt;0,1/(1/AZ104-1/N104),0)</f>
        <v>7.6888180693210706E-3</v>
      </c>
      <c r="G104">
        <f>((BC104-AP104/2)*S104-E104)/(BC104+AP104/2)</f>
        <v>366.59677035866781</v>
      </c>
      <c r="H104">
        <f>AP104*1000</f>
        <v>0.22212090928227105</v>
      </c>
      <c r="I104">
        <f>(AU104-BA104)</f>
        <v>2.8406186882978441</v>
      </c>
      <c r="J104">
        <f>(P104+AT104*D104)</f>
        <v>31.606986999511719</v>
      </c>
      <c r="K104" s="1">
        <v>6</v>
      </c>
      <c r="L104">
        <f>(K104*AI104+AJ104)</f>
        <v>1.4200000166893005</v>
      </c>
      <c r="M104" s="1">
        <v>1</v>
      </c>
      <c r="N104">
        <f>L104*(M104+1)*(M104+1)/(M104*M104+1)</f>
        <v>2.8400000333786011</v>
      </c>
      <c r="O104" s="1">
        <v>30.147087097167969</v>
      </c>
      <c r="P104" s="1">
        <v>31.606986999511719</v>
      </c>
      <c r="Q104" s="1">
        <v>30.087675094604492</v>
      </c>
      <c r="R104" s="1">
        <v>399.13900756835938</v>
      </c>
      <c r="S104" s="1">
        <v>398.94842529296875</v>
      </c>
      <c r="T104" s="1">
        <v>17.793596267700195</v>
      </c>
      <c r="U104" s="1">
        <v>18.055524826049805</v>
      </c>
      <c r="V104" s="1">
        <v>41.957347869873047</v>
      </c>
      <c r="W104" s="1">
        <v>42.574974060058594</v>
      </c>
      <c r="X104" s="1">
        <v>499.62570190429688</v>
      </c>
      <c r="Y104" s="1">
        <v>1500.5665283203125</v>
      </c>
      <c r="Z104" s="1">
        <v>0.1346270889043808</v>
      </c>
      <c r="AA104" s="1">
        <v>101.31341552734375</v>
      </c>
      <c r="AB104" s="1">
        <v>2.408717155456543</v>
      </c>
      <c r="AC104" s="1">
        <v>4.2549323290586472E-2</v>
      </c>
      <c r="AD104" s="1">
        <v>0.11472391337156296</v>
      </c>
      <c r="AE104" s="1">
        <v>6.032183300703764E-3</v>
      </c>
      <c r="AF104" s="1">
        <v>9.7737342119216919E-2</v>
      </c>
      <c r="AG104" s="1">
        <v>8.3224736154079437E-3</v>
      </c>
      <c r="AH104" s="1">
        <v>0.66666668653488159</v>
      </c>
      <c r="AI104" s="1">
        <v>-0.21956524252891541</v>
      </c>
      <c r="AJ104" s="1">
        <v>2.737391471862793</v>
      </c>
      <c r="AK104" s="1">
        <v>1</v>
      </c>
      <c r="AL104" s="1">
        <v>0</v>
      </c>
      <c r="AM104" s="1">
        <v>0.15999999642372131</v>
      </c>
      <c r="AN104" s="1">
        <v>111115</v>
      </c>
      <c r="AO104">
        <f>X104*0.000001/(K104*0.0001)</f>
        <v>0.83270950317382797</v>
      </c>
      <c r="AP104">
        <f>(U104-T104)/(1000-U104)*AO104</f>
        <v>2.2212090928227105E-4</v>
      </c>
      <c r="AQ104">
        <f>(P104+273.15)</f>
        <v>304.7569869995117</v>
      </c>
      <c r="AR104">
        <f>(O104+273.15)</f>
        <v>303.29708709716795</v>
      </c>
      <c r="AS104">
        <f>(Y104*AK104+Z104*AL104)*AM104</f>
        <v>240.09063916480591</v>
      </c>
      <c r="AT104">
        <f>((AS104+0.00000010773*(AR104^4-AQ104^4))-AP104*44100)/(L104*0.92*2*29.3+0.00000043092*AQ104^3)</f>
        <v>2.3956153059577572</v>
      </c>
      <c r="AU104">
        <f>0.61365*EXP(17.502*J104/(240.97+J104))</f>
        <v>4.6698855775636989</v>
      </c>
      <c r="AV104">
        <f>AU104*1000/AA104</f>
        <v>46.093457152309028</v>
      </c>
      <c r="AW104">
        <f>(AV104-U104)</f>
        <v>28.037932326259224</v>
      </c>
      <c r="AX104">
        <f>IF(D104,P104,(O104+P104)/2)</f>
        <v>30.877037048339844</v>
      </c>
      <c r="AY104">
        <f>0.61365*EXP(17.502*AX104/(240.97+AX104))</f>
        <v>4.4798452328626235</v>
      </c>
      <c r="AZ104">
        <f>IF(AW104&lt;&gt;0,(1000-(AV104+U104)/2)/AW104*AP104,0)</f>
        <v>7.6680581034726039E-3</v>
      </c>
      <c r="BA104">
        <f>U104*AA104/1000</f>
        <v>1.8292668892658548</v>
      </c>
      <c r="BB104">
        <f>(AY104-BA104)</f>
        <v>2.6505783435967687</v>
      </c>
      <c r="BC104">
        <f>1/(1.6/F104+1.37/N104)</f>
        <v>4.7943971541441702E-3</v>
      </c>
      <c r="BD104">
        <f>G104*AA104*0.001</f>
        <v>37.141170926329927</v>
      </c>
      <c r="BE104">
        <f>G104/S104</f>
        <v>0.91890767607230583</v>
      </c>
      <c r="BF104">
        <f>(1-AP104*AA104/AU104/F104)*100</f>
        <v>37.325543721671949</v>
      </c>
      <c r="BG104">
        <f>(S104-E104/(N104/1.35))</f>
        <v>398.91511029526998</v>
      </c>
      <c r="BH104">
        <f>E104*BF104/100/BG104</f>
        <v>6.5576769768428046E-5</v>
      </c>
    </row>
    <row r="105" spans="1:60" x14ac:dyDescent="0.2">
      <c r="A105" s="1" t="s">
        <v>9</v>
      </c>
      <c r="B105" s="1" t="s">
        <v>167</v>
      </c>
    </row>
    <row r="106" spans="1:60" x14ac:dyDescent="0.2">
      <c r="A106" s="1">
        <v>58</v>
      </c>
      <c r="B106" s="1" t="s">
        <v>168</v>
      </c>
      <c r="C106" s="1">
        <v>3841.4999965243042</v>
      </c>
      <c r="D106" s="1">
        <v>0</v>
      </c>
      <c r="E106">
        <f>(R106-S106*(1000-T106)/(1000-U106))*AO106</f>
        <v>0.15091696674892235</v>
      </c>
      <c r="F106">
        <f>IF(AZ106&lt;&gt;0,1/(1/AZ106-1/N106),0)</f>
        <v>2.0195023112392439E-2</v>
      </c>
      <c r="G106">
        <f>((BC106-AP106/2)*S106-E106)/(BC106+AP106/2)</f>
        <v>368.42201606010241</v>
      </c>
      <c r="H106">
        <f>AP106*1000</f>
        <v>0.5685596641920726</v>
      </c>
      <c r="I106">
        <f>(AU106-BA106)</f>
        <v>2.7801080149826216</v>
      </c>
      <c r="J106">
        <f>(P106+AT106*D106)</f>
        <v>31.536527633666992</v>
      </c>
      <c r="K106" s="1">
        <v>6</v>
      </c>
      <c r="L106">
        <f>(K106*AI106+AJ106)</f>
        <v>1.4200000166893005</v>
      </c>
      <c r="M106" s="1">
        <v>1</v>
      </c>
      <c r="N106">
        <f>L106*(M106+1)*(M106+1)/(M106*M106+1)</f>
        <v>2.8400000333786011</v>
      </c>
      <c r="O106" s="1">
        <v>30.153112411499023</v>
      </c>
      <c r="P106" s="1">
        <v>31.536527633666992</v>
      </c>
      <c r="Q106" s="1">
        <v>30.120660781860352</v>
      </c>
      <c r="R106" s="1">
        <v>398.26730346679688</v>
      </c>
      <c r="S106" s="1">
        <v>397.81442260742188</v>
      </c>
      <c r="T106" s="1">
        <v>17.798744201660156</v>
      </c>
      <c r="U106" s="1">
        <v>18.468952178955078</v>
      </c>
      <c r="V106" s="1">
        <v>41.954536437988281</v>
      </c>
      <c r="W106" s="1">
        <v>43.534324645996094</v>
      </c>
      <c r="X106" s="1">
        <v>499.59921264648438</v>
      </c>
      <c r="Y106" s="1">
        <v>1499.402587890625</v>
      </c>
      <c r="Z106" s="1">
        <v>0.19485579431056976</v>
      </c>
      <c r="AA106" s="1">
        <v>101.31233215332031</v>
      </c>
      <c r="AB106" s="1">
        <v>2.408717155456543</v>
      </c>
      <c r="AC106" s="1">
        <v>4.2549323290586472E-2</v>
      </c>
      <c r="AD106" s="1">
        <v>0.11472391337156296</v>
      </c>
      <c r="AE106" s="1">
        <v>6.032183300703764E-3</v>
      </c>
      <c r="AF106" s="1">
        <v>9.7737342119216919E-2</v>
      </c>
      <c r="AG106" s="1">
        <v>8.3224736154079437E-3</v>
      </c>
      <c r="AH106" s="1">
        <v>0.3333333432674408</v>
      </c>
      <c r="AI106" s="1">
        <v>-0.21956524252891541</v>
      </c>
      <c r="AJ106" s="1">
        <v>2.737391471862793</v>
      </c>
      <c r="AK106" s="1">
        <v>1</v>
      </c>
      <c r="AL106" s="1">
        <v>0</v>
      </c>
      <c r="AM106" s="1">
        <v>0.15999999642372131</v>
      </c>
      <c r="AN106" s="1">
        <v>111115</v>
      </c>
      <c r="AO106">
        <f>X106*0.000001/(K106*0.0001)</f>
        <v>0.83266535441080725</v>
      </c>
      <c r="AP106">
        <f>(U106-T106)/(1000-U106)*AO106</f>
        <v>5.685596641920726E-4</v>
      </c>
      <c r="AQ106">
        <f>(P106+273.15)</f>
        <v>304.68652763366697</v>
      </c>
      <c r="AR106">
        <f>(O106+273.15)</f>
        <v>303.303112411499</v>
      </c>
      <c r="AS106">
        <f>(Y106*AK106+Z106*AL106)*AM106</f>
        <v>239.90440870021848</v>
      </c>
      <c r="AT106">
        <f>((AS106+0.00000010773*(AR106^4-AQ106^4))-AP106*44100)/(L106*0.92*2*29.3+0.00000043092*AQ106^3)</f>
        <v>2.2320840493127485</v>
      </c>
      <c r="AU106">
        <f>0.61365*EXP(17.502*J106/(240.97+J106))</f>
        <v>4.6512406326607074</v>
      </c>
      <c r="AV106">
        <f>AU106*1000/AA106</f>
        <v>45.909915740778573</v>
      </c>
      <c r="AW106">
        <f>(AV106-U106)</f>
        <v>27.440963561823494</v>
      </c>
      <c r="AX106">
        <f>IF(D106,P106,(O106+P106)/2)</f>
        <v>30.844820022583008</v>
      </c>
      <c r="AY106">
        <f>0.61365*EXP(17.502*AX106/(240.97+AX106))</f>
        <v>4.4716151891189861</v>
      </c>
      <c r="AZ106">
        <f>IF(AW106&lt;&gt;0,(1000-(AV106+U106)/2)/AW106*AP106,0)</f>
        <v>2.0052431802899576E-2</v>
      </c>
      <c r="BA106">
        <f>U106*AA106/1000</f>
        <v>1.8711326176780858</v>
      </c>
      <c r="BB106">
        <f>(AY106-BA106)</f>
        <v>2.6004825714409003</v>
      </c>
      <c r="BC106">
        <f>1/(1.6/F106+1.37/N106)</f>
        <v>1.2545503284514807E-2</v>
      </c>
      <c r="BD106">
        <f>G106*AA106*0.001</f>
        <v>37.325693663677008</v>
      </c>
      <c r="BE106">
        <f>G106/S106</f>
        <v>0.92611528170680479</v>
      </c>
      <c r="BF106">
        <f>(1-AP106*AA106/AU106/F106)*100</f>
        <v>38.676745449567932</v>
      </c>
      <c r="BG106">
        <f>(S106-E106/(N106/1.35))</f>
        <v>397.74268390928228</v>
      </c>
      <c r="BH106">
        <f>E106*BF106/100/BG106</f>
        <v>1.4675259516024899E-4</v>
      </c>
    </row>
    <row r="107" spans="1:60" x14ac:dyDescent="0.2">
      <c r="A107" s="1">
        <v>59</v>
      </c>
      <c r="B107" s="1" t="s">
        <v>169</v>
      </c>
      <c r="C107" s="1">
        <v>3845.4999964348972</v>
      </c>
      <c r="D107" s="1">
        <v>0</v>
      </c>
      <c r="E107">
        <f>(R107-S107*(1000-T107)/(1000-U107))*AO107</f>
        <v>0.1246650813980764</v>
      </c>
      <c r="F107">
        <f>IF(AZ107&lt;&gt;0,1/(1/AZ107-1/N107),0)</f>
        <v>1.5735460189085042E-2</v>
      </c>
      <c r="G107">
        <f>((BC107-AP107/2)*S107-E107)/(BC107+AP107/2)</f>
        <v>367.53193969997483</v>
      </c>
      <c r="H107">
        <f>AP107*1000</f>
        <v>0.44798857377881729</v>
      </c>
      <c r="I107">
        <f>(AU107-BA107)</f>
        <v>2.8069813818100156</v>
      </c>
      <c r="J107">
        <f>(P107+AT107*D107)</f>
        <v>31.58392333984375</v>
      </c>
      <c r="K107" s="1">
        <v>6</v>
      </c>
      <c r="L107">
        <f>(K107*AI107+AJ107)</f>
        <v>1.4200000166893005</v>
      </c>
      <c r="M107" s="1">
        <v>1</v>
      </c>
      <c r="N107">
        <f>L107*(M107+1)*(M107+1)/(M107*M107+1)</f>
        <v>2.8400000333786011</v>
      </c>
      <c r="O107" s="1">
        <v>30.164112091064453</v>
      </c>
      <c r="P107" s="1">
        <v>31.58392333984375</v>
      </c>
      <c r="Q107" s="1">
        <v>30.126201629638672</v>
      </c>
      <c r="R107" s="1">
        <v>398.1453857421875</v>
      </c>
      <c r="S107" s="1">
        <v>397.78164672851562</v>
      </c>
      <c r="T107" s="1">
        <v>17.799428939819336</v>
      </c>
      <c r="U107" s="1">
        <v>18.327596664428711</v>
      </c>
      <c r="V107" s="1">
        <v>41.929283142089844</v>
      </c>
      <c r="W107" s="1">
        <v>43.173465728759766</v>
      </c>
      <c r="X107" s="1">
        <v>499.58905029296875</v>
      </c>
      <c r="Y107" s="1">
        <v>1499.1463623046875</v>
      </c>
      <c r="Z107" s="1">
        <v>0.33656829595565796</v>
      </c>
      <c r="AA107" s="1">
        <v>101.31137084960938</v>
      </c>
      <c r="AB107" s="1">
        <v>2.408717155456543</v>
      </c>
      <c r="AC107" s="1">
        <v>4.2549323290586472E-2</v>
      </c>
      <c r="AD107" s="1">
        <v>0.11472391337156296</v>
      </c>
      <c r="AE107" s="1">
        <v>6.032183300703764E-3</v>
      </c>
      <c r="AF107" s="1">
        <v>9.7737342119216919E-2</v>
      </c>
      <c r="AG107" s="1">
        <v>8.3224736154079437E-3</v>
      </c>
      <c r="AH107" s="1">
        <v>0.3333333432674408</v>
      </c>
      <c r="AI107" s="1">
        <v>-0.21956524252891541</v>
      </c>
      <c r="AJ107" s="1">
        <v>2.737391471862793</v>
      </c>
      <c r="AK107" s="1">
        <v>1</v>
      </c>
      <c r="AL107" s="1">
        <v>0</v>
      </c>
      <c r="AM107" s="1">
        <v>0.15999999642372131</v>
      </c>
      <c r="AN107" s="1">
        <v>111115</v>
      </c>
      <c r="AO107">
        <f>X107*0.000001/(K107*0.0001)</f>
        <v>0.83264841715494775</v>
      </c>
      <c r="AP107">
        <f>(U107-T107)/(1000-U107)*AO107</f>
        <v>4.4798857377881729E-4</v>
      </c>
      <c r="AQ107">
        <f>(P107+273.15)</f>
        <v>304.73392333984373</v>
      </c>
      <c r="AR107">
        <f>(O107+273.15)</f>
        <v>303.31411209106443</v>
      </c>
      <c r="AS107">
        <f>(Y107*AK107+Z107*AL107)*AM107</f>
        <v>239.86341260738482</v>
      </c>
      <c r="AT107">
        <f>((AS107+0.00000010773*(AR107^4-AQ107^4))-AP107*44100)/(L107*0.92*2*29.3+0.00000043092*AQ107^3)</f>
        <v>2.2863709050462964</v>
      </c>
      <c r="AU107">
        <f>0.61365*EXP(17.502*J107/(240.97+J107))</f>
        <v>4.6637753242620166</v>
      </c>
      <c r="AV107">
        <f>AU107*1000/AA107</f>
        <v>46.034075791799424</v>
      </c>
      <c r="AW107">
        <f>(AV107-U107)</f>
        <v>27.706479127370713</v>
      </c>
      <c r="AX107">
        <f>IF(D107,P107,(O107+P107)/2)</f>
        <v>30.874017715454102</v>
      </c>
      <c r="AY107">
        <f>0.61365*EXP(17.502*AX107/(240.97+AX107))</f>
        <v>4.4790733651687242</v>
      </c>
      <c r="AZ107">
        <f>IF(AW107&lt;&gt;0,(1000-(AV107+U107)/2)/AW107*AP107,0)</f>
        <v>1.5648755832914803E-2</v>
      </c>
      <c r="BA107">
        <f>U107*AA107/1000</f>
        <v>1.856793942452001</v>
      </c>
      <c r="BB107">
        <f>(AY107-BA107)</f>
        <v>2.6222794227167232</v>
      </c>
      <c r="BC107">
        <f>1/(1.6/F107+1.37/N107)</f>
        <v>9.7882254581023766E-3</v>
      </c>
      <c r="BD107">
        <f>G107*AA107*0.001</f>
        <v>37.235164642020422</v>
      </c>
      <c r="BE107">
        <f>G107/S107</f>
        <v>0.92395399014176716</v>
      </c>
      <c r="BF107">
        <f>(1-AP107*AA107/AU107/F107)*100</f>
        <v>38.154506371959904</v>
      </c>
      <c r="BG107">
        <f>(S107-E107/(N107/1.35))</f>
        <v>397.72238691939259</v>
      </c>
      <c r="BH107">
        <f>E107*BF107/100/BG107</f>
        <v>1.1959434014781332E-4</v>
      </c>
    </row>
    <row r="108" spans="1:60" x14ac:dyDescent="0.2">
      <c r="A108" s="1">
        <v>60</v>
      </c>
      <c r="B108" s="1" t="s">
        <v>170</v>
      </c>
      <c r="C108" s="1">
        <v>3853.4999962560833</v>
      </c>
      <c r="D108" s="1">
        <v>0</v>
      </c>
      <c r="E108">
        <f>(R108-S108*(1000-T108)/(1000-U108))*AO108</f>
        <v>0.92354369304143558</v>
      </c>
      <c r="F108">
        <f>IF(AZ108&lt;&gt;0,1/(1/AZ108-1/N108),0)</f>
        <v>1.0701146310802512E-2</v>
      </c>
      <c r="G108">
        <f>((BC108-AP108/2)*S108-E108)/(BC108+AP108/2)</f>
        <v>245.25762966866284</v>
      </c>
      <c r="H108">
        <f>AP108*1000</f>
        <v>0.30742215514560955</v>
      </c>
      <c r="I108">
        <f>(AU108-BA108)</f>
        <v>2.8275922950809638</v>
      </c>
      <c r="J108">
        <f>(P108+AT108*D108)</f>
        <v>31.609043121337891</v>
      </c>
      <c r="K108" s="1">
        <v>6</v>
      </c>
      <c r="L108">
        <f>(K108*AI108+AJ108)</f>
        <v>1.4200000166893005</v>
      </c>
      <c r="M108" s="1">
        <v>1</v>
      </c>
      <c r="N108">
        <f>L108*(M108+1)*(M108+1)/(M108*M108+1)</f>
        <v>2.8400000333786011</v>
      </c>
      <c r="O108" s="1">
        <v>30.183242797851562</v>
      </c>
      <c r="P108" s="1">
        <v>31.609043121337891</v>
      </c>
      <c r="Q108" s="1">
        <v>30.141721725463867</v>
      </c>
      <c r="R108" s="1">
        <v>399.89059448242188</v>
      </c>
      <c r="S108" s="1">
        <v>398.63424682617188</v>
      </c>
      <c r="T108" s="1">
        <v>17.826946258544922</v>
      </c>
      <c r="U108" s="1">
        <v>18.189441680908203</v>
      </c>
      <c r="V108" s="1">
        <v>41.948978424072266</v>
      </c>
      <c r="W108" s="1">
        <v>42.801971435546875</v>
      </c>
      <c r="X108" s="1">
        <v>499.5875244140625</v>
      </c>
      <c r="Y108" s="1">
        <v>1499.1708984375</v>
      </c>
      <c r="Z108" s="1">
        <v>0.20666339993476868</v>
      </c>
      <c r="AA108" s="1">
        <v>101.31362915039062</v>
      </c>
      <c r="AB108" s="1">
        <v>2.408717155456543</v>
      </c>
      <c r="AC108" s="1">
        <v>4.2549323290586472E-2</v>
      </c>
      <c r="AD108" s="1">
        <v>0.11472391337156296</v>
      </c>
      <c r="AE108" s="1">
        <v>6.032183300703764E-3</v>
      </c>
      <c r="AF108" s="1">
        <v>9.7737342119216919E-2</v>
      </c>
      <c r="AG108" s="1">
        <v>8.3224736154079437E-3</v>
      </c>
      <c r="AH108" s="1">
        <v>0.3333333432674408</v>
      </c>
      <c r="AI108" s="1">
        <v>-0.21956524252891541</v>
      </c>
      <c r="AJ108" s="1">
        <v>2.737391471862793</v>
      </c>
      <c r="AK108" s="1">
        <v>1</v>
      </c>
      <c r="AL108" s="1">
        <v>0</v>
      </c>
      <c r="AM108" s="1">
        <v>0.15999999642372131</v>
      </c>
      <c r="AN108" s="1">
        <v>111115</v>
      </c>
      <c r="AO108">
        <f>X108*0.000001/(K108*0.0001)</f>
        <v>0.83264587402343726</v>
      </c>
      <c r="AP108">
        <f>(U108-T108)/(1000-U108)*AO108</f>
        <v>3.0742215514560953E-4</v>
      </c>
      <c r="AQ108">
        <f>(P108+273.15)</f>
        <v>304.75904312133787</v>
      </c>
      <c r="AR108">
        <f>(O108+273.15)</f>
        <v>303.33324279785154</v>
      </c>
      <c r="AS108">
        <f>(Y108*AK108+Z108*AL108)*AM108</f>
        <v>239.86733838854707</v>
      </c>
      <c r="AT108">
        <f>((AS108+0.00000010773*(AR108^4-AQ108^4))-AP108*44100)/(L108*0.92*2*29.3+0.00000043092*AQ108^3)</f>
        <v>2.3553235593580348</v>
      </c>
      <c r="AU108">
        <f>0.61365*EXP(17.502*J108/(240.97+J108))</f>
        <v>4.6704306439931553</v>
      </c>
      <c r="AV108">
        <f>AU108*1000/AA108</f>
        <v>46.098739953933908</v>
      </c>
      <c r="AW108">
        <f>(AV108-U108)</f>
        <v>27.909298273025705</v>
      </c>
      <c r="AX108">
        <f>IF(D108,P108,(O108+P108)/2)</f>
        <v>30.896142959594727</v>
      </c>
      <c r="AY108">
        <f>0.61365*EXP(17.502*AX108/(240.97+AX108))</f>
        <v>4.4847321892957526</v>
      </c>
      <c r="AZ108">
        <f>IF(AW108&lt;&gt;0,(1000-(AV108+U108)/2)/AW108*AP108,0)</f>
        <v>1.0660975656234754E-2</v>
      </c>
      <c r="BA108">
        <f>U108*AA108/1000</f>
        <v>1.8428383489121916</v>
      </c>
      <c r="BB108">
        <f>(AY108-BA108)</f>
        <v>2.641893840383561</v>
      </c>
      <c r="BC108">
        <f>1/(1.6/F108+1.37/N108)</f>
        <v>6.6667072606495532E-3</v>
      </c>
      <c r="BD108">
        <f>G108*AA108*0.001</f>
        <v>24.847940538554749</v>
      </c>
      <c r="BE108">
        <f>G108/S108</f>
        <v>0.61524475536495915</v>
      </c>
      <c r="BF108">
        <f>(1-AP108*AA108/AU108/F108)*100</f>
        <v>37.681670072460882</v>
      </c>
      <c r="BG108">
        <f>(S108-E108/(N108/1.35))</f>
        <v>398.19523838569563</v>
      </c>
      <c r="BH108">
        <f>E108*BF108/100/BG108</f>
        <v>8.739599418559899E-4</v>
      </c>
    </row>
    <row r="109" spans="1:60" x14ac:dyDescent="0.2">
      <c r="A109" s="1">
        <v>61</v>
      </c>
      <c r="B109" s="1" t="s">
        <v>171</v>
      </c>
      <c r="C109" s="1">
        <v>3856.499996189028</v>
      </c>
      <c r="D109" s="1">
        <v>0</v>
      </c>
      <c r="E109">
        <f>(R109-S109*(1000-T109)/(1000-U109))*AO109</f>
        <v>0.23769281019589311</v>
      </c>
      <c r="F109">
        <f>IF(AZ109&lt;&gt;0,1/(1/AZ109-1/N109),0)</f>
        <v>9.4947265564858715E-3</v>
      </c>
      <c r="G109">
        <f>((BC109-AP109/2)*S109-E109)/(BC109+AP109/2)</f>
        <v>341.60846956192228</v>
      </c>
      <c r="H109">
        <f>AP109*1000</f>
        <v>0.27339452846310597</v>
      </c>
      <c r="I109">
        <f>(AU109-BA109)</f>
        <v>2.8329316403293539</v>
      </c>
      <c r="J109">
        <f>(P109+AT109*D109)</f>
        <v>31.620807647705078</v>
      </c>
      <c r="K109" s="1">
        <v>6</v>
      </c>
      <c r="L109">
        <f>(K109*AI109+AJ109)</f>
        <v>1.4200000166893005</v>
      </c>
      <c r="M109" s="1">
        <v>1</v>
      </c>
      <c r="N109">
        <f>L109*(M109+1)*(M109+1)/(M109*M109+1)</f>
        <v>2.8400000333786011</v>
      </c>
      <c r="O109" s="1">
        <v>30.190454483032227</v>
      </c>
      <c r="P109" s="1">
        <v>31.620807647705078</v>
      </c>
      <c r="Q109" s="1">
        <v>30.148567199707031</v>
      </c>
      <c r="R109" s="1">
        <v>399.30068969726562</v>
      </c>
      <c r="S109" s="1">
        <v>398.88427734375</v>
      </c>
      <c r="T109" s="1">
        <v>17.845067977905273</v>
      </c>
      <c r="U109" s="1">
        <v>18.167427062988281</v>
      </c>
      <c r="V109" s="1">
        <v>41.974498748779297</v>
      </c>
      <c r="W109" s="1">
        <v>42.732738494873047</v>
      </c>
      <c r="X109" s="1">
        <v>499.61859130859375</v>
      </c>
      <c r="Y109" s="1">
        <v>1499.0146484375</v>
      </c>
      <c r="Z109" s="1">
        <v>0.24917979538440704</v>
      </c>
      <c r="AA109" s="1">
        <v>101.31422424316406</v>
      </c>
      <c r="AB109" s="1">
        <v>2.408717155456543</v>
      </c>
      <c r="AC109" s="1">
        <v>4.2549323290586472E-2</v>
      </c>
      <c r="AD109" s="1">
        <v>0.11472391337156296</v>
      </c>
      <c r="AE109" s="1">
        <v>6.032183300703764E-3</v>
      </c>
      <c r="AF109" s="1">
        <v>9.7737342119216919E-2</v>
      </c>
      <c r="AG109" s="1">
        <v>8.3224736154079437E-3</v>
      </c>
      <c r="AH109" s="1">
        <v>0.3333333432674408</v>
      </c>
      <c r="AI109" s="1">
        <v>-0.21956524252891541</v>
      </c>
      <c r="AJ109" s="1">
        <v>2.737391471862793</v>
      </c>
      <c r="AK109" s="1">
        <v>1</v>
      </c>
      <c r="AL109" s="1">
        <v>0</v>
      </c>
      <c r="AM109" s="1">
        <v>0.15999999642372131</v>
      </c>
      <c r="AN109" s="1">
        <v>111115</v>
      </c>
      <c r="AO109">
        <f>X109*0.000001/(K109*0.0001)</f>
        <v>0.83269765218098946</v>
      </c>
      <c r="AP109">
        <f>(U109-T109)/(1000-U109)*AO109</f>
        <v>2.7339452846310595E-4</v>
      </c>
      <c r="AQ109">
        <f>(P109+273.15)</f>
        <v>304.77080764770506</v>
      </c>
      <c r="AR109">
        <f>(O109+273.15)</f>
        <v>303.3404544830322</v>
      </c>
      <c r="AS109">
        <f>(Y109*AK109+Z109*AL109)*AM109</f>
        <v>239.84233838910586</v>
      </c>
      <c r="AT109">
        <f>((AS109+0.00000010773*(AR109^4-AQ109^4))-AP109*44100)/(L109*0.92*2*29.3+0.00000043092*AQ109^3)</f>
        <v>2.3712724417941766</v>
      </c>
      <c r="AU109">
        <f>0.61365*EXP(17.502*J109/(240.97+J109))</f>
        <v>4.673550419710276</v>
      </c>
      <c r="AV109">
        <f>AU109*1000/AA109</f>
        <v>46.129262249428052</v>
      </c>
      <c r="AW109">
        <f>(AV109-U109)</f>
        <v>27.961835186439771</v>
      </c>
      <c r="AX109">
        <f>IF(D109,P109,(O109+P109)/2)</f>
        <v>30.905631065368652</v>
      </c>
      <c r="AY109">
        <f>0.61365*EXP(17.502*AX109/(240.97+AX109))</f>
        <v>4.4871608052603875</v>
      </c>
      <c r="AZ109">
        <f>IF(AW109&lt;&gt;0,(1000-(AV109+U109)/2)/AW109*AP109,0)</f>
        <v>9.463089427809596E-3</v>
      </c>
      <c r="BA109">
        <f>U109*AA109/1000</f>
        <v>1.8406187793809221</v>
      </c>
      <c r="BB109">
        <f>(AY109-BA109)</f>
        <v>2.6465420258794654</v>
      </c>
      <c r="BC109">
        <f>1/(1.6/F109+1.37/N109)</f>
        <v>5.9172651771615264E-3</v>
      </c>
      <c r="BD109">
        <f>G109*AA109*0.001</f>
        <v>34.609797088560676</v>
      </c>
      <c r="BE109">
        <f>G109/S109</f>
        <v>0.85640996390422119</v>
      </c>
      <c r="BF109">
        <f>(1-AP109*AA109/AU109/F109)*100</f>
        <v>37.578981887125352</v>
      </c>
      <c r="BG109">
        <f>(S109-E109/(N109/1.35))</f>
        <v>398.7712895655834</v>
      </c>
      <c r="BH109">
        <f>E109*BF109/100/BG109</f>
        <v>2.2399440588569152E-4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 8-22-17 eric_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2017-08-23T19:24:58Z</dcterms:created>
  <dcterms:modified xsi:type="dcterms:W3CDTF">2017-08-23T19:24:58Z</dcterms:modified>
</cp:coreProperties>
</file>