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cottericr/Documents/Tufts/Research Projects/BACE Tea/Photosynthesis Data/relicor/"/>
    </mc:Choice>
  </mc:AlternateContent>
  <bookViews>
    <workbookView xWindow="0" yWindow="460" windowWidth="25600" windowHeight="14140" tabRatio="500"/>
  </bookViews>
  <sheets>
    <sheet name="tea 8-22-17 eric_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7" i="1" l="1"/>
  <c r="E27" i="1"/>
  <c r="AS27" i="1"/>
  <c r="AR27" i="1"/>
  <c r="AQ27" i="1"/>
  <c r="AP27" i="1"/>
  <c r="L27" i="1"/>
  <c r="AT27" i="1"/>
  <c r="J27" i="1"/>
  <c r="AU27" i="1"/>
  <c r="AV27" i="1"/>
  <c r="AW27" i="1"/>
  <c r="AZ27" i="1"/>
  <c r="N27" i="1"/>
  <c r="F27" i="1"/>
  <c r="BC27" i="1"/>
  <c r="G27" i="1"/>
  <c r="H27" i="1"/>
  <c r="BA27" i="1"/>
  <c r="I27" i="1"/>
  <c r="AX27" i="1"/>
  <c r="AY27" i="1"/>
  <c r="BB27" i="1"/>
  <c r="BD27" i="1"/>
  <c r="BE27" i="1"/>
  <c r="BF27" i="1"/>
  <c r="BG27" i="1"/>
  <c r="BH27" i="1"/>
  <c r="AO28" i="1"/>
  <c r="E28" i="1"/>
  <c r="AS28" i="1"/>
  <c r="AR28" i="1"/>
  <c r="AQ28" i="1"/>
  <c r="AP28" i="1"/>
  <c r="L28" i="1"/>
  <c r="AT28" i="1"/>
  <c r="J28" i="1"/>
  <c r="AU28" i="1"/>
  <c r="AV28" i="1"/>
  <c r="AW28" i="1"/>
  <c r="AZ28" i="1"/>
  <c r="N28" i="1"/>
  <c r="F28" i="1"/>
  <c r="BC28" i="1"/>
  <c r="G28" i="1"/>
  <c r="H28" i="1"/>
  <c r="BA28" i="1"/>
  <c r="I28" i="1"/>
  <c r="AX28" i="1"/>
  <c r="AY28" i="1"/>
  <c r="BB28" i="1"/>
  <c r="BD28" i="1"/>
  <c r="BE28" i="1"/>
  <c r="BF28" i="1"/>
  <c r="BG28" i="1"/>
  <c r="BH28" i="1"/>
  <c r="AO29" i="1"/>
  <c r="E29" i="1"/>
  <c r="AS29" i="1"/>
  <c r="AR29" i="1"/>
  <c r="AQ29" i="1"/>
  <c r="AP29" i="1"/>
  <c r="L29" i="1"/>
  <c r="AT29" i="1"/>
  <c r="J29" i="1"/>
  <c r="AU29" i="1"/>
  <c r="AV29" i="1"/>
  <c r="AW29" i="1"/>
  <c r="AZ29" i="1"/>
  <c r="N29" i="1"/>
  <c r="F29" i="1"/>
  <c r="BC29" i="1"/>
  <c r="G29" i="1"/>
  <c r="H29" i="1"/>
  <c r="BA29" i="1"/>
  <c r="I29" i="1"/>
  <c r="AX29" i="1"/>
  <c r="AY29" i="1"/>
  <c r="BB29" i="1"/>
  <c r="BD29" i="1"/>
  <c r="BE29" i="1"/>
  <c r="BF29" i="1"/>
  <c r="BG29" i="1"/>
  <c r="BH29" i="1"/>
  <c r="AO31" i="1"/>
  <c r="E31" i="1"/>
  <c r="AS31" i="1"/>
  <c r="AR31" i="1"/>
  <c r="AQ31" i="1"/>
  <c r="AP31" i="1"/>
  <c r="L31" i="1"/>
  <c r="AT31" i="1"/>
  <c r="J31" i="1"/>
  <c r="AU31" i="1"/>
  <c r="AV31" i="1"/>
  <c r="AW31" i="1"/>
  <c r="AZ31" i="1"/>
  <c r="N31" i="1"/>
  <c r="F31" i="1"/>
  <c r="BC31" i="1"/>
  <c r="G31" i="1"/>
  <c r="H31" i="1"/>
  <c r="BA31" i="1"/>
  <c r="I31" i="1"/>
  <c r="AX31" i="1"/>
  <c r="AY31" i="1"/>
  <c r="BB31" i="1"/>
  <c r="BD31" i="1"/>
  <c r="BE31" i="1"/>
  <c r="BF31" i="1"/>
  <c r="BG31" i="1"/>
  <c r="BH31" i="1"/>
  <c r="AO32" i="1"/>
  <c r="E32" i="1"/>
  <c r="AS32" i="1"/>
  <c r="AR32" i="1"/>
  <c r="AQ32" i="1"/>
  <c r="AP32" i="1"/>
  <c r="L32" i="1"/>
  <c r="AT32" i="1"/>
  <c r="J32" i="1"/>
  <c r="AU32" i="1"/>
  <c r="AV32" i="1"/>
  <c r="AW32" i="1"/>
  <c r="AZ32" i="1"/>
  <c r="N32" i="1"/>
  <c r="F32" i="1"/>
  <c r="BC32" i="1"/>
  <c r="G32" i="1"/>
  <c r="H32" i="1"/>
  <c r="BA32" i="1"/>
  <c r="I32" i="1"/>
  <c r="AX32" i="1"/>
  <c r="AY32" i="1"/>
  <c r="BB32" i="1"/>
  <c r="BD32" i="1"/>
  <c r="BE32" i="1"/>
  <c r="BF32" i="1"/>
  <c r="BG32" i="1"/>
  <c r="BH32" i="1"/>
  <c r="AO33" i="1"/>
  <c r="E33" i="1"/>
  <c r="AS33" i="1"/>
  <c r="AR33" i="1"/>
  <c r="AQ33" i="1"/>
  <c r="AP33" i="1"/>
  <c r="L33" i="1"/>
  <c r="AT33" i="1"/>
  <c r="J33" i="1"/>
  <c r="AU33" i="1"/>
  <c r="AV33" i="1"/>
  <c r="AW33" i="1"/>
  <c r="AZ33" i="1"/>
  <c r="N33" i="1"/>
  <c r="F33" i="1"/>
  <c r="BC33" i="1"/>
  <c r="G33" i="1"/>
  <c r="H33" i="1"/>
  <c r="BA33" i="1"/>
  <c r="I33" i="1"/>
  <c r="AX33" i="1"/>
  <c r="AY33" i="1"/>
  <c r="BB33" i="1"/>
  <c r="BD33" i="1"/>
  <c r="BE33" i="1"/>
  <c r="BF33" i="1"/>
  <c r="BG33" i="1"/>
  <c r="BH33" i="1"/>
  <c r="AO35" i="1"/>
  <c r="E35" i="1"/>
  <c r="AS35" i="1"/>
  <c r="AR35" i="1"/>
  <c r="AQ35" i="1"/>
  <c r="AP35" i="1"/>
  <c r="L35" i="1"/>
  <c r="AT35" i="1"/>
  <c r="J35" i="1"/>
  <c r="AU35" i="1"/>
  <c r="AV35" i="1"/>
  <c r="AW35" i="1"/>
  <c r="AZ35" i="1"/>
  <c r="N35" i="1"/>
  <c r="F35" i="1"/>
  <c r="BC35" i="1"/>
  <c r="G35" i="1"/>
  <c r="H35" i="1"/>
  <c r="BA35" i="1"/>
  <c r="I35" i="1"/>
  <c r="AX35" i="1"/>
  <c r="AY35" i="1"/>
  <c r="BB35" i="1"/>
  <c r="BD35" i="1"/>
  <c r="BE35" i="1"/>
  <c r="BF35" i="1"/>
  <c r="BG35" i="1"/>
  <c r="BH35" i="1"/>
  <c r="AO36" i="1"/>
  <c r="E36" i="1"/>
  <c r="AS36" i="1"/>
  <c r="AR36" i="1"/>
  <c r="AQ36" i="1"/>
  <c r="AP36" i="1"/>
  <c r="L36" i="1"/>
  <c r="AT36" i="1"/>
  <c r="J36" i="1"/>
  <c r="AU36" i="1"/>
  <c r="AV36" i="1"/>
  <c r="AW36" i="1"/>
  <c r="AZ36" i="1"/>
  <c r="N36" i="1"/>
  <c r="F36" i="1"/>
  <c r="BC36" i="1"/>
  <c r="G36" i="1"/>
  <c r="H36" i="1"/>
  <c r="BA36" i="1"/>
  <c r="I36" i="1"/>
  <c r="AX36" i="1"/>
  <c r="AY36" i="1"/>
  <c r="BB36" i="1"/>
  <c r="BD36" i="1"/>
  <c r="BE36" i="1"/>
  <c r="BF36" i="1"/>
  <c r="BG36" i="1"/>
  <c r="BH36" i="1"/>
  <c r="AO37" i="1"/>
  <c r="E37" i="1"/>
  <c r="AS37" i="1"/>
  <c r="AR37" i="1"/>
  <c r="AQ37" i="1"/>
  <c r="AP37" i="1"/>
  <c r="L37" i="1"/>
  <c r="AT37" i="1"/>
  <c r="J37" i="1"/>
  <c r="AU37" i="1"/>
  <c r="AV37" i="1"/>
  <c r="AW37" i="1"/>
  <c r="AZ37" i="1"/>
  <c r="N37" i="1"/>
  <c r="F37" i="1"/>
  <c r="BC37" i="1"/>
  <c r="G37" i="1"/>
  <c r="H37" i="1"/>
  <c r="BA37" i="1"/>
  <c r="I37" i="1"/>
  <c r="AX37" i="1"/>
  <c r="AY37" i="1"/>
  <c r="BB37" i="1"/>
  <c r="BD37" i="1"/>
  <c r="BE37" i="1"/>
  <c r="BF37" i="1"/>
  <c r="BG37" i="1"/>
  <c r="BH37" i="1"/>
  <c r="AO40" i="1"/>
  <c r="E40" i="1"/>
  <c r="AS40" i="1"/>
  <c r="AR40" i="1"/>
  <c r="AQ40" i="1"/>
  <c r="AP40" i="1"/>
  <c r="L40" i="1"/>
  <c r="AT40" i="1"/>
  <c r="J40" i="1"/>
  <c r="AU40" i="1"/>
  <c r="AV40" i="1"/>
  <c r="AW40" i="1"/>
  <c r="AZ40" i="1"/>
  <c r="N40" i="1"/>
  <c r="F40" i="1"/>
  <c r="BC40" i="1"/>
  <c r="G40" i="1"/>
  <c r="H40" i="1"/>
  <c r="BA40" i="1"/>
  <c r="I40" i="1"/>
  <c r="AX40" i="1"/>
  <c r="AY40" i="1"/>
  <c r="BB40" i="1"/>
  <c r="BD40" i="1"/>
  <c r="BE40" i="1"/>
  <c r="BF40" i="1"/>
  <c r="BG40" i="1"/>
  <c r="BH40" i="1"/>
  <c r="AO41" i="1"/>
  <c r="E41" i="1"/>
  <c r="AS41" i="1"/>
  <c r="AR41" i="1"/>
  <c r="AQ41" i="1"/>
  <c r="AP41" i="1"/>
  <c r="L41" i="1"/>
  <c r="AT41" i="1"/>
  <c r="J41" i="1"/>
  <c r="AU41" i="1"/>
  <c r="AV41" i="1"/>
  <c r="AW41" i="1"/>
  <c r="AZ41" i="1"/>
  <c r="N41" i="1"/>
  <c r="F41" i="1"/>
  <c r="BC41" i="1"/>
  <c r="G41" i="1"/>
  <c r="H41" i="1"/>
  <c r="BA41" i="1"/>
  <c r="I41" i="1"/>
  <c r="AX41" i="1"/>
  <c r="AY41" i="1"/>
  <c r="BB41" i="1"/>
  <c r="BD41" i="1"/>
  <c r="BE41" i="1"/>
  <c r="BF41" i="1"/>
  <c r="BG41" i="1"/>
  <c r="BH41" i="1"/>
  <c r="AO42" i="1"/>
  <c r="E42" i="1"/>
  <c r="AS42" i="1"/>
  <c r="AR42" i="1"/>
  <c r="AQ42" i="1"/>
  <c r="AP42" i="1"/>
  <c r="L42" i="1"/>
  <c r="AT42" i="1"/>
  <c r="J42" i="1"/>
  <c r="AU42" i="1"/>
  <c r="AV42" i="1"/>
  <c r="AW42" i="1"/>
  <c r="AZ42" i="1"/>
  <c r="N42" i="1"/>
  <c r="F42" i="1"/>
  <c r="BC42" i="1"/>
  <c r="G42" i="1"/>
  <c r="H42" i="1"/>
  <c r="BA42" i="1"/>
  <c r="I42" i="1"/>
  <c r="AX42" i="1"/>
  <c r="AY42" i="1"/>
  <c r="BB42" i="1"/>
  <c r="BD42" i="1"/>
  <c r="BE42" i="1"/>
  <c r="BF42" i="1"/>
  <c r="BG42" i="1"/>
  <c r="BH42" i="1"/>
  <c r="AO44" i="1"/>
  <c r="E44" i="1"/>
  <c r="AS44" i="1"/>
  <c r="AR44" i="1"/>
  <c r="AQ44" i="1"/>
  <c r="AP44" i="1"/>
  <c r="L44" i="1"/>
  <c r="AT44" i="1"/>
  <c r="J44" i="1"/>
  <c r="AU44" i="1"/>
  <c r="AV44" i="1"/>
  <c r="AW44" i="1"/>
  <c r="AZ44" i="1"/>
  <c r="N44" i="1"/>
  <c r="F44" i="1"/>
  <c r="BC44" i="1"/>
  <c r="G44" i="1"/>
  <c r="H44" i="1"/>
  <c r="BA44" i="1"/>
  <c r="I44" i="1"/>
  <c r="AX44" i="1"/>
  <c r="AY44" i="1"/>
  <c r="BB44" i="1"/>
  <c r="BD44" i="1"/>
  <c r="BE44" i="1"/>
  <c r="BF44" i="1"/>
  <c r="BG44" i="1"/>
  <c r="BH44" i="1"/>
  <c r="AO45" i="1"/>
  <c r="E45" i="1"/>
  <c r="AS45" i="1"/>
  <c r="AR45" i="1"/>
  <c r="AQ45" i="1"/>
  <c r="AP45" i="1"/>
  <c r="L45" i="1"/>
  <c r="AT45" i="1"/>
  <c r="J45" i="1"/>
  <c r="AU45" i="1"/>
  <c r="AV45" i="1"/>
  <c r="AW45" i="1"/>
  <c r="AZ45" i="1"/>
  <c r="N45" i="1"/>
  <c r="F45" i="1"/>
  <c r="BC45" i="1"/>
  <c r="G45" i="1"/>
  <c r="H45" i="1"/>
  <c r="BA45" i="1"/>
  <c r="I45" i="1"/>
  <c r="AX45" i="1"/>
  <c r="AY45" i="1"/>
  <c r="BB45" i="1"/>
  <c r="BD45" i="1"/>
  <c r="BE45" i="1"/>
  <c r="BF45" i="1"/>
  <c r="BG45" i="1"/>
  <c r="BH45" i="1"/>
  <c r="AO46" i="1"/>
  <c r="E46" i="1"/>
  <c r="AS46" i="1"/>
  <c r="AR46" i="1"/>
  <c r="AQ46" i="1"/>
  <c r="AP46" i="1"/>
  <c r="L46" i="1"/>
  <c r="AT46" i="1"/>
  <c r="J46" i="1"/>
  <c r="AU46" i="1"/>
  <c r="AV46" i="1"/>
  <c r="AW46" i="1"/>
  <c r="AZ46" i="1"/>
  <c r="N46" i="1"/>
  <c r="F46" i="1"/>
  <c r="BC46" i="1"/>
  <c r="G46" i="1"/>
  <c r="H46" i="1"/>
  <c r="BA46" i="1"/>
  <c r="I46" i="1"/>
  <c r="AX46" i="1"/>
  <c r="AY46" i="1"/>
  <c r="BB46" i="1"/>
  <c r="BD46" i="1"/>
  <c r="BE46" i="1"/>
  <c r="BF46" i="1"/>
  <c r="BG46" i="1"/>
  <c r="BH46" i="1"/>
  <c r="AO48" i="1"/>
  <c r="E48" i="1"/>
  <c r="AS48" i="1"/>
  <c r="AR48" i="1"/>
  <c r="AQ48" i="1"/>
  <c r="AP48" i="1"/>
  <c r="L48" i="1"/>
  <c r="AT48" i="1"/>
  <c r="J48" i="1"/>
  <c r="AU48" i="1"/>
  <c r="AV48" i="1"/>
  <c r="AW48" i="1"/>
  <c r="AZ48" i="1"/>
  <c r="N48" i="1"/>
  <c r="F48" i="1"/>
  <c r="BC48" i="1"/>
  <c r="G48" i="1"/>
  <c r="H48" i="1"/>
  <c r="BA48" i="1"/>
  <c r="I48" i="1"/>
  <c r="AX48" i="1"/>
  <c r="AY48" i="1"/>
  <c r="BB48" i="1"/>
  <c r="BD48" i="1"/>
  <c r="BE48" i="1"/>
  <c r="BF48" i="1"/>
  <c r="BG48" i="1"/>
  <c r="BH48" i="1"/>
  <c r="AO49" i="1"/>
  <c r="E49" i="1"/>
  <c r="AS49" i="1"/>
  <c r="AR49" i="1"/>
  <c r="AQ49" i="1"/>
  <c r="AP49" i="1"/>
  <c r="L49" i="1"/>
  <c r="AT49" i="1"/>
  <c r="J49" i="1"/>
  <c r="AU49" i="1"/>
  <c r="AV49" i="1"/>
  <c r="AW49" i="1"/>
  <c r="AZ49" i="1"/>
  <c r="N49" i="1"/>
  <c r="F49" i="1"/>
  <c r="BC49" i="1"/>
  <c r="G49" i="1"/>
  <c r="H49" i="1"/>
  <c r="BA49" i="1"/>
  <c r="I49" i="1"/>
  <c r="AX49" i="1"/>
  <c r="AY49" i="1"/>
  <c r="BB49" i="1"/>
  <c r="BD49" i="1"/>
  <c r="BE49" i="1"/>
  <c r="BF49" i="1"/>
  <c r="BG49" i="1"/>
  <c r="BH49" i="1"/>
  <c r="AO50" i="1"/>
  <c r="E50" i="1"/>
  <c r="AS50" i="1"/>
  <c r="AR50" i="1"/>
  <c r="AQ50" i="1"/>
  <c r="AP50" i="1"/>
  <c r="L50" i="1"/>
  <c r="AT50" i="1"/>
  <c r="J50" i="1"/>
  <c r="AU50" i="1"/>
  <c r="AV50" i="1"/>
  <c r="AW50" i="1"/>
  <c r="AZ50" i="1"/>
  <c r="N50" i="1"/>
  <c r="F50" i="1"/>
  <c r="BC50" i="1"/>
  <c r="G50" i="1"/>
  <c r="H50" i="1"/>
  <c r="BA50" i="1"/>
  <c r="I50" i="1"/>
  <c r="AX50" i="1"/>
  <c r="AY50" i="1"/>
  <c r="BB50" i="1"/>
  <c r="BD50" i="1"/>
  <c r="BE50" i="1"/>
  <c r="BF50" i="1"/>
  <c r="BG50" i="1"/>
  <c r="BH50" i="1"/>
</calcChain>
</file>

<file path=xl/sharedStrings.xml><?xml version="1.0" encoding="utf-8"?>
<sst xmlns="http://schemas.openxmlformats.org/spreadsheetml/2006/main" count="193" uniqueCount="113">
  <si>
    <t>OPEN 6.3.4</t>
  </si>
  <si>
    <t>Tue Aug 22 2017 08:44:52</t>
  </si>
  <si>
    <t>Unit=</t>
  </si>
  <si>
    <t>PSC-4474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</si>
  <si>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</si>
  <si>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</si>
  <si>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</si>
  <si>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</si>
  <si>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</si>
  <si>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</si>
  <si>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</si>
  <si>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</si>
  <si>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</si>
  <si>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</si>
  <si>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</si>
  <si>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</si>
  <si>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</si>
  <si>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</si>
  <si>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</si>
  <si>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</si>
  <si>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</si>
  <si>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</si>
  <si>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</si>
  <si>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</si>
  <si>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</si>
  <si>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</si>
  <si>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</si>
  <si>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</si>
  <si>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</si>
  <si>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</si>
  <si>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</si>
  <si>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</si>
  <si>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</si>
  <si>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</si>
  <si>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</si>
  <si>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</si>
  <si>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</si>
  <si>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</si>
  <si>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</si>
  <si>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</si>
  <si>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</si>
  <si>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</si>
  <si>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</si>
  <si>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</si>
  <si>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</si>
  <si>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</si>
  <si>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</si>
  <si>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</si>
  <si>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</si>
  <si>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</si>
  <si>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</si>
  <si>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</si>
  <si>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</si>
  <si>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</si>
  <si>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</si>
  <si>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</si>
  <si>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</si>
  <si>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</si>
  <si>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</si>
  <si>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</si>
  <si>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</si>
  <si>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</si>
  <si>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</si>
  <si>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</si>
  <si>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</si>
  <si>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</si>
  <si>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</si>
  <si>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</si>
  <si>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</si>
  <si>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</si>
  <si>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</si>
  <si>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</si>
  <si>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</si>
  <si>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"08:49:35 Lamp: Off"
</t>
  </si>
  <si>
    <t xml:space="preserve">"08:49:36 CO2 Mixer -&gt; OFF"
</t>
  </si>
  <si>
    <t xml:space="preserve">"08:49:36 Coolers: Off"
</t>
  </si>
  <si>
    <t xml:space="preserve">"08:49:36 Flow: Fixed -&gt; 500 umol/s"
</t>
  </si>
  <si>
    <t xml:space="preserve">"08:50:30 Lamp: ParIn -&gt;  1500 uml"
</t>
  </si>
  <si>
    <t xml:space="preserve">"08:51:36 Lamp: ParIn -&gt;  1500 uml"
</t>
  </si>
  <si>
    <t xml:space="preserve">"08:51:36 CO2 Mixer -&gt; OFF"
</t>
  </si>
  <si>
    <t xml:space="preserve">"08:51:36 Coolers: Off"
</t>
  </si>
  <si>
    <t xml:space="preserve">"08:51:36 Flow: Fixed -&gt; 500 umol/s"
</t>
  </si>
  <si>
    <t xml:space="preserve">"08:52:06 Lamp: ParIn -&gt;  1500 uml"
</t>
  </si>
  <si>
    <t xml:space="preserve">"08:52:06 CO2 Mixer -&gt; OFF"
</t>
  </si>
  <si>
    <t xml:space="preserve">"08:52:06 Coolers: Off"
</t>
  </si>
  <si>
    <t xml:space="preserve">"08:52:06 Flow: Fixed -&gt; 500 umol/s"
</t>
  </si>
  <si>
    <t xml:space="preserve">"08:52:58 CO2 Mixer: CO2R -&gt; 400 uml"
</t>
  </si>
  <si>
    <t xml:space="preserve">"08:55:34 Flow: Fixed -&gt; 500 umol/s"
</t>
  </si>
  <si>
    <t xml:space="preserve">"08:55:41 c7 a"
</t>
  </si>
  <si>
    <t>08:56:35</t>
  </si>
  <si>
    <t>08:56:39</t>
  </si>
  <si>
    <t>08:56:42</t>
  </si>
  <si>
    <t xml:space="preserve">"08:56:57 c7 b"
</t>
  </si>
  <si>
    <t>08:57:49</t>
  </si>
  <si>
    <t>08:57:57</t>
  </si>
  <si>
    <t>08:58:07</t>
  </si>
  <si>
    <t xml:space="preserve">"08:59:06 c7 c"
</t>
  </si>
  <si>
    <t>08:59:10</t>
  </si>
  <si>
    <t>08:59:15</t>
  </si>
  <si>
    <t>08:59:19</t>
  </si>
  <si>
    <t xml:space="preserve">"09:01:15 Flow: Fixed -&gt; 500 umol/s"
</t>
  </si>
  <si>
    <t xml:space="preserve">"09:01:26 c4 a"
</t>
  </si>
  <si>
    <t>09:02:11</t>
  </si>
  <si>
    <t>09:02:15</t>
  </si>
  <si>
    <t>09:02:20</t>
  </si>
  <si>
    <t xml:space="preserve">"09:02:29 c4 b"
</t>
  </si>
  <si>
    <t>09:03:23</t>
  </si>
  <si>
    <t>09:03:28</t>
  </si>
  <si>
    <t>09:03:33</t>
  </si>
  <si>
    <t xml:space="preserve">"09:03:42 c4 c"
</t>
  </si>
  <si>
    <t>09:04:58</t>
  </si>
  <si>
    <t>09:05:01</t>
  </si>
  <si>
    <t>09:05:08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</si>
</sst>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0"/>
  <sheetViews>
    <sheetView tabSelected="1" workbookViewId="0"/>
  </sheetViews>
  <sheetFormatPr baseColWidth="10" defaultRowHeight="16" x14ac:dyDescent="0.2"/>
  <sheetData>
    <row r="1" spans="1:60" x14ac:dyDescent="0.2">
      <c r="A1" s="1" t="s">
        <v>0</v>
      </c>
    </row>
    <row r="2" spans="1:60" x14ac:dyDescent="0.2">
      <c r="A2" s="1" t="s">
        <v>1</v>
      </c>
    </row>
    <row r="3" spans="1:60" x14ac:dyDescent="0.2">
      <c r="A3" s="1" t="s">
        <v>2</v>
      </c>
      <c r="B3" s="1" t="s">
        <v>3</v>
      </c>
    </row>
    <row r="4" spans="1:60" x14ac:dyDescent="0.2">
      <c r="A4" s="1" t="s">
        <v>4</v>
      </c>
      <c r="B4" s="1" t="s">
        <v>5</v>
      </c>
      <c r="C4" s="1">
        <v>1</v>
      </c>
      <c r="D4" s="1">
        <v>0.15999999642372131</v>
      </c>
    </row>
    <row r="5" spans="1:60" x14ac:dyDescent="0.2">
      <c r="A5" s="1" t="s">
        <v>6</v>
      </c>
      <c r="B5" s="1">
        <v>4</v>
      </c>
    </row>
    <row r="6" spans="1:60" x14ac:dyDescent="0.2">
      <c r="A6" s="1" t="s">
        <v>7</v>
      </c>
      <c r="B6" s="1" t="s">
        <v>8</v>
      </c>
    </row>
    <row r="7" spans="1:60" x14ac:dyDescent="0.2">
      <c r="A7" s="1" t="s">
        <v>9</v>
      </c>
      <c r="B7" s="1" t="s">
        <v>10</v>
      </c>
    </row>
    <row r="9" spans="1:60" x14ac:dyDescent="0.2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">
      <c r="A11" s="1" t="s">
        <v>9</v>
      </c>
      <c r="B11" s="1" t="s">
        <v>73</v>
      </c>
    </row>
    <row r="12" spans="1:60" x14ac:dyDescent="0.2">
      <c r="A12" s="1" t="s">
        <v>9</v>
      </c>
      <c r="B12" s="1" t="s">
        <v>74</v>
      </c>
    </row>
    <row r="13" spans="1:60" x14ac:dyDescent="0.2">
      <c r="A13" s="1" t="s">
        <v>9</v>
      </c>
      <c r="B13" s="1" t="s">
        <v>75</v>
      </c>
    </row>
    <row r="14" spans="1:60" x14ac:dyDescent="0.2">
      <c r="A14" s="1" t="s">
        <v>9</v>
      </c>
      <c r="B14" s="1" t="s">
        <v>76</v>
      </c>
    </row>
    <row r="15" spans="1:60" x14ac:dyDescent="0.2">
      <c r="A15" s="1" t="s">
        <v>9</v>
      </c>
      <c r="B15" s="1" t="s">
        <v>77</v>
      </c>
    </row>
    <row r="16" spans="1:60" x14ac:dyDescent="0.2">
      <c r="A16" s="1" t="s">
        <v>9</v>
      </c>
      <c r="B16" s="1" t="s">
        <v>78</v>
      </c>
    </row>
    <row r="17" spans="1:60" x14ac:dyDescent="0.2">
      <c r="A17" s="1" t="s">
        <v>9</v>
      </c>
      <c r="B17" s="1" t="s">
        <v>79</v>
      </c>
    </row>
    <row r="18" spans="1:60" x14ac:dyDescent="0.2">
      <c r="A18" s="1" t="s">
        <v>9</v>
      </c>
      <c r="B18" s="1" t="s">
        <v>80</v>
      </c>
    </row>
    <row r="19" spans="1:60" x14ac:dyDescent="0.2">
      <c r="A19" s="1" t="s">
        <v>9</v>
      </c>
      <c r="B19" s="1" t="s">
        <v>81</v>
      </c>
    </row>
    <row r="20" spans="1:60" x14ac:dyDescent="0.2">
      <c r="A20" s="1" t="s">
        <v>9</v>
      </c>
      <c r="B20" s="1" t="s">
        <v>82</v>
      </c>
    </row>
    <row r="21" spans="1:60" x14ac:dyDescent="0.2">
      <c r="A21" s="1" t="s">
        <v>9</v>
      </c>
      <c r="B21" s="1" t="s">
        <v>83</v>
      </c>
    </row>
    <row r="22" spans="1:60" x14ac:dyDescent="0.2">
      <c r="A22" s="1" t="s">
        <v>9</v>
      </c>
      <c r="B22" s="1" t="s">
        <v>84</v>
      </c>
    </row>
    <row r="23" spans="1:60" x14ac:dyDescent="0.2">
      <c r="A23" s="1" t="s">
        <v>9</v>
      </c>
      <c r="B23" s="1" t="s">
        <v>85</v>
      </c>
    </row>
    <row r="24" spans="1:60" x14ac:dyDescent="0.2">
      <c r="A24" s="1" t="s">
        <v>9</v>
      </c>
      <c r="B24" s="1" t="s">
        <v>86</v>
      </c>
    </row>
    <row r="25" spans="1:60" x14ac:dyDescent="0.2">
      <c r="A25" s="1" t="s">
        <v>9</v>
      </c>
      <c r="B25" s="1" t="s">
        <v>87</v>
      </c>
    </row>
    <row r="26" spans="1:60" x14ac:dyDescent="0.2">
      <c r="A26" s="1" t="s">
        <v>9</v>
      </c>
      <c r="B26" s="1" t="s">
        <v>88</v>
      </c>
    </row>
    <row r="27" spans="1:60" x14ac:dyDescent="0.2">
      <c r="A27" s="1">
        <v>1</v>
      </c>
      <c r="B27" s="1" t="s">
        <v>89</v>
      </c>
      <c r="C27" s="1">
        <v>725.49999867007136</v>
      </c>
      <c r="D27" s="1">
        <v>0</v>
      </c>
      <c r="E27">
        <f>(R27-S27*(1000-T27)/(1000-U27))*AO27</f>
        <v>5.3515036187696277</v>
      </c>
      <c r="F27">
        <f>IF(AZ27&lt;&gt;0,1/(1/AZ27-1/N27),0)</f>
        <v>4.4662528368718674E-2</v>
      </c>
      <c r="G27">
        <f>((BC27-AP27/2)*S27-E27)/(BC27+AP27/2)</f>
        <v>185.69754998889886</v>
      </c>
      <c r="H27">
        <f>AP27*1000</f>
        <v>1.2306928598137867</v>
      </c>
      <c r="I27">
        <f>(AU27-BA27)</f>
        <v>2.7404374565546852</v>
      </c>
      <c r="J27">
        <f>(P27+AT27*D27)</f>
        <v>31.935724258422852</v>
      </c>
      <c r="K27" s="1">
        <v>6</v>
      </c>
      <c r="L27">
        <f>(K27*AI27+AJ27)</f>
        <v>1.4200000166893005</v>
      </c>
      <c r="M27" s="1">
        <v>1</v>
      </c>
      <c r="N27">
        <f>L27*(M27+1)*(M27+1)/(M27*M27+1)</f>
        <v>2.8400000333786011</v>
      </c>
      <c r="O27" s="1">
        <v>30.616392135620117</v>
      </c>
      <c r="P27" s="1">
        <v>31.935724258422852</v>
      </c>
      <c r="Q27" s="1">
        <v>30.583261489868164</v>
      </c>
      <c r="R27" s="1">
        <v>399.92727661132812</v>
      </c>
      <c r="S27" s="1">
        <v>392.91946411132812</v>
      </c>
      <c r="T27" s="1">
        <v>18.465576171875</v>
      </c>
      <c r="U27" s="1">
        <v>19.914182662963867</v>
      </c>
      <c r="V27" s="1">
        <v>42.381309509277344</v>
      </c>
      <c r="W27" s="1">
        <v>45.706081390380859</v>
      </c>
      <c r="X27" s="1">
        <v>499.59100341796875</v>
      </c>
      <c r="Y27" s="1">
        <v>1498.4544677734375</v>
      </c>
      <c r="Z27" s="1">
        <v>0.20075957477092743</v>
      </c>
      <c r="AA27" s="1">
        <v>101.29972839355469</v>
      </c>
      <c r="AB27" s="1">
        <v>2.247626781463623</v>
      </c>
      <c r="AC27" s="1">
        <v>2.7022911235690117E-2</v>
      </c>
      <c r="AD27" s="1">
        <v>0.69577509164810181</v>
      </c>
      <c r="AE27" s="1">
        <v>7.9315053299069405E-3</v>
      </c>
      <c r="AF27" s="1">
        <v>0.66788822412490845</v>
      </c>
      <c r="AG27" s="1">
        <v>6.2735411338508129E-3</v>
      </c>
      <c r="AH27" s="1">
        <v>0.3333333432674408</v>
      </c>
      <c r="AI27" s="1">
        <v>-0.21956524252891541</v>
      </c>
      <c r="AJ27" s="1">
        <v>2.737391471862793</v>
      </c>
      <c r="AK27" s="1">
        <v>1</v>
      </c>
      <c r="AL27" s="1">
        <v>0</v>
      </c>
      <c r="AM27" s="1">
        <v>0.15999999642372131</v>
      </c>
      <c r="AN27" s="1">
        <v>111115</v>
      </c>
      <c r="AO27">
        <f>X27*0.000001/(K27*0.0001)</f>
        <v>0.83265167236328108</v>
      </c>
      <c r="AP27">
        <f>(U27-T27)/(1000-U27)*AO27</f>
        <v>1.2306928598137868E-3</v>
      </c>
      <c r="AQ27">
        <f>(P27+273.15)</f>
        <v>305.08572425842283</v>
      </c>
      <c r="AR27">
        <f>(O27+273.15)</f>
        <v>303.76639213562009</v>
      </c>
      <c r="AS27">
        <f>(Y27*AK27+Z27*AL27)*AM27</f>
        <v>239.75270948485922</v>
      </c>
      <c r="AT27">
        <f>((AS27+0.00000010773*(AR27^4-AQ27^4))-AP27*44100)/(L27*0.92*2*29.3+0.00000043092*AQ27^3)</f>
        <v>1.9082798048551959</v>
      </c>
      <c r="AU27">
        <f>0.61365*EXP(17.502*J27/(240.97+J27))</f>
        <v>4.7577387514925604</v>
      </c>
      <c r="AV27">
        <f>AU27*1000/AA27</f>
        <v>46.9669447978034</v>
      </c>
      <c r="AW27">
        <f>(AV27-U27)</f>
        <v>27.052762134839533</v>
      </c>
      <c r="AX27">
        <f>IF(D27,P27,(O27+P27)/2)</f>
        <v>31.276058197021484</v>
      </c>
      <c r="AY27">
        <f>0.61365*EXP(17.502*AX27/(240.97+AX27))</f>
        <v>4.5828768034339324</v>
      </c>
      <c r="AZ27">
        <f>IF(AW27&lt;&gt;0,(1000-(AV27+U27)/2)/AW27*AP27,0)</f>
        <v>4.3971029312039292E-2</v>
      </c>
      <c r="BA27">
        <f>U27*AA27/1000</f>
        <v>2.0173012949378752</v>
      </c>
      <c r="BB27">
        <f>(AY27-BA27)</f>
        <v>2.5655755084960572</v>
      </c>
      <c r="BC27">
        <f>1/(1.6/F27+1.37/N27)</f>
        <v>2.7543194728466294E-2</v>
      </c>
      <c r="BD27">
        <f>G27*AA27*0.001</f>
        <v>18.811111377223998</v>
      </c>
      <c r="BE27">
        <f>G27/S27</f>
        <v>0.47260969982460349</v>
      </c>
      <c r="BF27">
        <f>(1-AP27*AA27/AU27/F27)*100</f>
        <v>41.330273234217884</v>
      </c>
      <c r="BG27">
        <f>(S27-E27/(N27/1.35))</f>
        <v>390.37561559005036</v>
      </c>
      <c r="BH27">
        <f>E27*BF27/100/BG27</f>
        <v>5.6658023181940702E-3</v>
      </c>
    </row>
    <row r="28" spans="1:60" x14ac:dyDescent="0.2">
      <c r="A28" s="1">
        <v>2</v>
      </c>
      <c r="B28" s="1" t="s">
        <v>90</v>
      </c>
      <c r="C28" s="1">
        <v>729.4999985806644</v>
      </c>
      <c r="D28" s="1">
        <v>0</v>
      </c>
      <c r="E28">
        <f>(R28-S28*(1000-T28)/(1000-U28))*AO28</f>
        <v>5.3021859294975808</v>
      </c>
      <c r="F28">
        <f>IF(AZ28&lt;&gt;0,1/(1/AZ28-1/N28),0)</f>
        <v>4.3374823123635997E-2</v>
      </c>
      <c r="G28">
        <f>((BC28-AP28/2)*S28-E28)/(BC28+AP28/2)</f>
        <v>181.83467849579574</v>
      </c>
      <c r="H28">
        <f>AP28*1000</f>
        <v>1.1981504882901743</v>
      </c>
      <c r="I28">
        <f>(AU28-BA28)</f>
        <v>2.7460478076752661</v>
      </c>
      <c r="J28">
        <f>(P28+AT28*D28)</f>
        <v>31.937007904052734</v>
      </c>
      <c r="K28" s="1">
        <v>6</v>
      </c>
      <c r="L28">
        <f>(K28*AI28+AJ28)</f>
        <v>1.4200000166893005</v>
      </c>
      <c r="M28" s="1">
        <v>1</v>
      </c>
      <c r="N28">
        <f>L28*(M28+1)*(M28+1)/(M28*M28+1)</f>
        <v>2.8400000333786011</v>
      </c>
      <c r="O28" s="1">
        <v>30.620746612548828</v>
      </c>
      <c r="P28" s="1">
        <v>31.937007904052734</v>
      </c>
      <c r="Q28" s="1">
        <v>30.587001800537109</v>
      </c>
      <c r="R28" s="1">
        <v>399.7772216796875</v>
      </c>
      <c r="S28" s="1">
        <v>392.84381103515625</v>
      </c>
      <c r="T28" s="1">
        <v>18.451602935791016</v>
      </c>
      <c r="U28" s="1">
        <v>19.862039566040039</v>
      </c>
      <c r="V28" s="1">
        <v>42.339065551757812</v>
      </c>
      <c r="W28" s="1">
        <v>45.575454711914062</v>
      </c>
      <c r="X28" s="1">
        <v>499.56988525390625</v>
      </c>
      <c r="Y28" s="1">
        <v>1500.0955810546875</v>
      </c>
      <c r="Z28" s="1">
        <v>6.1409968882799149E-2</v>
      </c>
      <c r="AA28" s="1">
        <v>101.30061340332031</v>
      </c>
      <c r="AB28" s="1">
        <v>2.247626781463623</v>
      </c>
      <c r="AC28" s="1">
        <v>2.7022911235690117E-2</v>
      </c>
      <c r="AD28" s="1">
        <v>0.69577509164810181</v>
      </c>
      <c r="AE28" s="1">
        <v>7.9315053299069405E-3</v>
      </c>
      <c r="AF28" s="1">
        <v>0.66788822412490845</v>
      </c>
      <c r="AG28" s="1">
        <v>6.2735411338508129E-3</v>
      </c>
      <c r="AH28" s="1">
        <v>0.66666668653488159</v>
      </c>
      <c r="AI28" s="1">
        <v>-0.21956524252891541</v>
      </c>
      <c r="AJ28" s="1">
        <v>2.737391471862793</v>
      </c>
      <c r="AK28" s="1">
        <v>1</v>
      </c>
      <c r="AL28" s="1">
        <v>0</v>
      </c>
      <c r="AM28" s="1">
        <v>0.15999999642372131</v>
      </c>
      <c r="AN28" s="1">
        <v>111115</v>
      </c>
      <c r="AO28">
        <f>X28*0.000001/(K28*0.0001)</f>
        <v>0.83261647542317707</v>
      </c>
      <c r="AP28">
        <f>(U28-T28)/(1000-U28)*AO28</f>
        <v>1.1981504882901744E-3</v>
      </c>
      <c r="AQ28">
        <f>(P28+273.15)</f>
        <v>305.08700790405271</v>
      </c>
      <c r="AR28">
        <f>(O28+273.15)</f>
        <v>303.77074661254881</v>
      </c>
      <c r="AS28">
        <f>(Y28*AK28+Z28*AL28)*AM28</f>
        <v>240.01528760399015</v>
      </c>
      <c r="AT28">
        <f>((AS28+0.00000010773*(AR28^4-AQ28^4))-AP28*44100)/(L28*0.92*2*29.3+0.00000043092*AQ28^3)</f>
        <v>1.9278119080837348</v>
      </c>
      <c r="AU28">
        <f>0.61365*EXP(17.502*J28/(240.97+J28))</f>
        <v>4.75808459915614</v>
      </c>
      <c r="AV28">
        <f>AU28*1000/AA28</f>
        <v>46.969948545249231</v>
      </c>
      <c r="AW28">
        <f>(AV28-U28)</f>
        <v>27.107908979209192</v>
      </c>
      <c r="AX28">
        <f>IF(D28,P28,(O28+P28)/2)</f>
        <v>31.278877258300781</v>
      </c>
      <c r="AY28">
        <f>0.61365*EXP(17.502*AX28/(240.97+AX28))</f>
        <v>4.5836119949576091</v>
      </c>
      <c r="AZ28">
        <f>IF(AW28&lt;&gt;0,(1000-(AV28+U28)/2)/AW28*AP28,0)</f>
        <v>4.2722332422760231E-2</v>
      </c>
      <c r="BA28">
        <f>U28*AA28/1000</f>
        <v>2.0120367914808739</v>
      </c>
      <c r="BB28">
        <f>(AY28-BA28)</f>
        <v>2.5715752034767352</v>
      </c>
      <c r="BC28">
        <f>1/(1.6/F28+1.37/N28)</f>
        <v>2.6759323248082667E-2</v>
      </c>
      <c r="BD28">
        <f>G28*AA28*0.001</f>
        <v>18.419964469619647</v>
      </c>
      <c r="BE28">
        <f>G28/S28</f>
        <v>0.46286761656408798</v>
      </c>
      <c r="BF28">
        <f>(1-AP28*AA28/AU28/F28)*100</f>
        <v>41.189676567817394</v>
      </c>
      <c r="BG28">
        <f>(S28-E28/(N28/1.35))</f>
        <v>390.3234057813907</v>
      </c>
      <c r="BH28">
        <f>E28*BF28/100/BG28</f>
        <v>5.5952402623980673E-3</v>
      </c>
    </row>
    <row r="29" spans="1:60" x14ac:dyDescent="0.2">
      <c r="A29" s="1">
        <v>3</v>
      </c>
      <c r="B29" s="1" t="s">
        <v>91</v>
      </c>
      <c r="C29" s="1">
        <v>732.49999851360917</v>
      </c>
      <c r="D29" s="1">
        <v>0</v>
      </c>
      <c r="E29">
        <f>(R29-S29*(1000-T29)/(1000-U29))*AO29</f>
        <v>5.3332152129299004</v>
      </c>
      <c r="F29">
        <f>IF(AZ29&lt;&gt;0,1/(1/AZ29-1/N29),0)</f>
        <v>4.2453334544887242E-2</v>
      </c>
      <c r="G29">
        <f>((BC29-AP29/2)*S29-E29)/(BC29+AP29/2)</f>
        <v>176.43416021927624</v>
      </c>
      <c r="H29">
        <f>AP29*1000</f>
        <v>1.1787148890089574</v>
      </c>
      <c r="I29">
        <f>(AU29-BA29)</f>
        <v>2.7591857084533906</v>
      </c>
      <c r="J29">
        <f>(P29+AT29*D29)</f>
        <v>31.973175048828125</v>
      </c>
      <c r="K29" s="1">
        <v>6</v>
      </c>
      <c r="L29">
        <f>(K29*AI29+AJ29)</f>
        <v>1.4200000166893005</v>
      </c>
      <c r="M29" s="1">
        <v>1</v>
      </c>
      <c r="N29">
        <f>L29*(M29+1)*(M29+1)/(M29*M29+1)</f>
        <v>2.8400000333786011</v>
      </c>
      <c r="O29" s="1">
        <v>30.621898651123047</v>
      </c>
      <c r="P29" s="1">
        <v>31.973175048828125</v>
      </c>
      <c r="Q29" s="1">
        <v>30.588218688964844</v>
      </c>
      <c r="R29" s="1">
        <v>399.77407836914062</v>
      </c>
      <c r="S29" s="1">
        <v>392.81338500976562</v>
      </c>
      <c r="T29" s="1">
        <v>18.441068649291992</v>
      </c>
      <c r="U29" s="1">
        <v>19.828519821166992</v>
      </c>
      <c r="V29" s="1">
        <v>42.312339782714844</v>
      </c>
      <c r="W29" s="1">
        <v>45.495792388916016</v>
      </c>
      <c r="X29" s="1">
        <v>499.625244140625</v>
      </c>
      <c r="Y29" s="1">
        <v>1500.19970703125</v>
      </c>
      <c r="Z29" s="1">
        <v>9.211401641368866E-2</v>
      </c>
      <c r="AA29" s="1">
        <v>101.30117034912109</v>
      </c>
      <c r="AB29" s="1">
        <v>2.247626781463623</v>
      </c>
      <c r="AC29" s="1">
        <v>2.7022911235690117E-2</v>
      </c>
      <c r="AD29" s="1">
        <v>0.69577509164810181</v>
      </c>
      <c r="AE29" s="1">
        <v>7.9315053299069405E-3</v>
      </c>
      <c r="AF29" s="1">
        <v>0.66788822412490845</v>
      </c>
      <c r="AG29" s="1">
        <v>6.2735411338508129E-3</v>
      </c>
      <c r="AH29" s="1">
        <v>0.66666668653488159</v>
      </c>
      <c r="AI29" s="1">
        <v>-0.21956524252891541</v>
      </c>
      <c r="AJ29" s="1">
        <v>2.737391471862793</v>
      </c>
      <c r="AK29" s="1">
        <v>1</v>
      </c>
      <c r="AL29" s="1">
        <v>0</v>
      </c>
      <c r="AM29" s="1">
        <v>0.15999999642372131</v>
      </c>
      <c r="AN29" s="1">
        <v>111115</v>
      </c>
      <c r="AO29">
        <f>X29*0.000001/(K29*0.0001)</f>
        <v>0.83270874023437491</v>
      </c>
      <c r="AP29">
        <f>(U29-T29)/(1000-U29)*AO29</f>
        <v>1.1787148890089574E-3</v>
      </c>
      <c r="AQ29">
        <f>(P29+273.15)</f>
        <v>305.1231750488281</v>
      </c>
      <c r="AR29">
        <f>(O29+273.15)</f>
        <v>303.77189865112302</v>
      </c>
      <c r="AS29">
        <f>(Y29*AK29+Z29*AL29)*AM29</f>
        <v>240.03194775986776</v>
      </c>
      <c r="AT29">
        <f>((AS29+0.00000010773*(AR29^4-AQ29^4))-AP29*44100)/(L29*0.92*2*29.3+0.00000043092*AQ29^3)</f>
        <v>1.9327293075930834</v>
      </c>
      <c r="AU29">
        <f>0.61365*EXP(17.502*J29/(240.97+J29))</f>
        <v>4.7678379726283522</v>
      </c>
      <c r="AV29">
        <f>AU29*1000/AA29</f>
        <v>47.065971263674733</v>
      </c>
      <c r="AW29">
        <f>(AV29-U29)</f>
        <v>27.237451442507741</v>
      </c>
      <c r="AX29">
        <f>IF(D29,P29,(O29+P29)/2)</f>
        <v>31.297536849975586</v>
      </c>
      <c r="AY29">
        <f>0.61365*EXP(17.502*AX29/(240.97+AX29))</f>
        <v>4.5884808768568082</v>
      </c>
      <c r="AZ29">
        <f>IF(AW29&lt;&gt;0,(1000-(AV29+U29)/2)/AW29*AP29,0)</f>
        <v>4.1828073566154228E-2</v>
      </c>
      <c r="BA29">
        <f>U29*AA29/1000</f>
        <v>2.0086522641749616</v>
      </c>
      <c r="BB29">
        <f>(AY29-BA29)</f>
        <v>2.5798286126818466</v>
      </c>
      <c r="BC29">
        <f>1/(1.6/F29+1.37/N29)</f>
        <v>2.6198011832999666E-2</v>
      </c>
      <c r="BD29">
        <f>G29*AA29*0.001</f>
        <v>17.872986919777027</v>
      </c>
      <c r="BE29">
        <f>G29/S29</f>
        <v>0.44915516362786356</v>
      </c>
      <c r="BF29">
        <f>(1-AP29*AA29/AU29/F29)*100</f>
        <v>41.008432529391172</v>
      </c>
      <c r="BG29">
        <f>(S29-E29/(N29/1.35))</f>
        <v>390.27822992073908</v>
      </c>
      <c r="BH29">
        <f>E29*BF29/100/BG29</f>
        <v>5.6038687135732661E-3</v>
      </c>
    </row>
    <row r="30" spans="1:60" x14ac:dyDescent="0.2">
      <c r="A30" s="1" t="s">
        <v>9</v>
      </c>
      <c r="B30" s="1" t="s">
        <v>92</v>
      </c>
    </row>
    <row r="31" spans="1:60" x14ac:dyDescent="0.2">
      <c r="A31" s="1">
        <v>4</v>
      </c>
      <c r="B31" s="1" t="s">
        <v>93</v>
      </c>
      <c r="C31" s="1">
        <v>799.49999701604247</v>
      </c>
      <c r="D31" s="1">
        <v>0</v>
      </c>
      <c r="E31">
        <f>(R31-S31*(1000-T31)/(1000-U31))*AO31</f>
        <v>1.3865152995673151</v>
      </c>
      <c r="F31">
        <f>IF(AZ31&lt;&gt;0,1/(1/AZ31-1/N31),0)</f>
        <v>2.16922723747776E-2</v>
      </c>
      <c r="G31">
        <f>((BC31-AP31/2)*S31-E31)/(BC31+AP31/2)</f>
        <v>281.07838757651461</v>
      </c>
      <c r="H31">
        <f>AP31*1000</f>
        <v>0.62789683051355338</v>
      </c>
      <c r="I31">
        <f>(AU31-BA31)</f>
        <v>2.8561654102183667</v>
      </c>
      <c r="J31">
        <f>(P31+AT31*D31)</f>
        <v>32.108051300048828</v>
      </c>
      <c r="K31" s="1">
        <v>6</v>
      </c>
      <c r="L31">
        <f>(K31*AI31+AJ31)</f>
        <v>1.4200000166893005</v>
      </c>
      <c r="M31" s="1">
        <v>1</v>
      </c>
      <c r="N31">
        <f>L31*(M31+1)*(M31+1)/(M31*M31+1)</f>
        <v>2.8400000333786011</v>
      </c>
      <c r="O31" s="1">
        <v>30.647058486938477</v>
      </c>
      <c r="P31" s="1">
        <v>32.108051300048828</v>
      </c>
      <c r="Q31" s="1">
        <v>30.610227584838867</v>
      </c>
      <c r="R31" s="1">
        <v>401.8536376953125</v>
      </c>
      <c r="S31" s="1">
        <v>399.88711547851562</v>
      </c>
      <c r="T31" s="1">
        <v>18.492136001586914</v>
      </c>
      <c r="U31" s="1">
        <v>19.231647491455078</v>
      </c>
      <c r="V31" s="1">
        <v>42.368751525878906</v>
      </c>
      <c r="W31" s="1">
        <v>44.063106536865234</v>
      </c>
      <c r="X31" s="1">
        <v>499.64443969726562</v>
      </c>
      <c r="Y31" s="1">
        <v>1498.96240234375</v>
      </c>
      <c r="Z31" s="1">
        <v>0.12518064677715302</v>
      </c>
      <c r="AA31" s="1">
        <v>101.30171966552734</v>
      </c>
      <c r="AB31" s="1">
        <v>2.247626781463623</v>
      </c>
      <c r="AC31" s="1">
        <v>2.7022911235690117E-2</v>
      </c>
      <c r="AD31" s="1">
        <v>0.69577509164810181</v>
      </c>
      <c r="AE31" s="1">
        <v>7.9315053299069405E-3</v>
      </c>
      <c r="AF31" s="1">
        <v>0.66788822412490845</v>
      </c>
      <c r="AG31" s="1">
        <v>6.2735411338508129E-3</v>
      </c>
      <c r="AH31" s="1">
        <v>0.66666668653488159</v>
      </c>
      <c r="AI31" s="1">
        <v>-0.21956524252891541</v>
      </c>
      <c r="AJ31" s="1">
        <v>2.737391471862793</v>
      </c>
      <c r="AK31" s="1">
        <v>1</v>
      </c>
      <c r="AL31" s="1">
        <v>0</v>
      </c>
      <c r="AM31" s="1">
        <v>0.15999999642372131</v>
      </c>
      <c r="AN31" s="1">
        <v>111115</v>
      </c>
      <c r="AO31">
        <f>X31*0.000001/(K31*0.0001)</f>
        <v>0.83274073282877592</v>
      </c>
      <c r="AP31">
        <f>(U31-T31)/(1000-U31)*AO31</f>
        <v>6.278968305135534E-4</v>
      </c>
      <c r="AQ31">
        <f>(P31+273.15)</f>
        <v>305.25805130004881</v>
      </c>
      <c r="AR31">
        <f>(O31+273.15)</f>
        <v>303.79705848693845</v>
      </c>
      <c r="AS31">
        <f>(Y31*AK31+Z31*AL31)*AM31</f>
        <v>239.83397901429271</v>
      </c>
      <c r="AT31">
        <f>((AS31+0.00000010773*(AR31^4-AQ31^4))-AP31*44100)/(L31*0.92*2*29.3+0.00000043092*AQ31^3)</f>
        <v>2.1884765353119255</v>
      </c>
      <c r="AU31">
        <f>0.61365*EXP(17.502*J31/(240.97+J31))</f>
        <v>4.8043643731039909</v>
      </c>
      <c r="AV31">
        <f>AU31*1000/AA31</f>
        <v>47.426286433900501</v>
      </c>
      <c r="AW31">
        <f>(AV31-U31)</f>
        <v>28.194638942445422</v>
      </c>
      <c r="AX31">
        <f>IF(D31,P31,(O31+P31)/2)</f>
        <v>31.377554893493652</v>
      </c>
      <c r="AY31">
        <f>0.61365*EXP(17.502*AX31/(240.97+AX31))</f>
        <v>4.6094112421878544</v>
      </c>
      <c r="AZ31">
        <f>IF(AW31&lt;&gt;0,(1000-(AV31+U31)/2)/AW31*AP31,0)</f>
        <v>2.1527840063227017E-2</v>
      </c>
      <c r="BA31">
        <f>U31*AA31/1000</f>
        <v>1.9481989628856244</v>
      </c>
      <c r="BB31">
        <f>(AY31-BA31)</f>
        <v>2.6612122793022301</v>
      </c>
      <c r="BC31">
        <f>1/(1.6/F31+1.37/N31)</f>
        <v>1.3469577263852032E-2</v>
      </c>
      <c r="BD31">
        <f>G31*AA31*0.001</f>
        <v>28.473724022314528</v>
      </c>
      <c r="BE31">
        <f>G31/S31</f>
        <v>0.70289433366756193</v>
      </c>
      <c r="BF31">
        <f>(1-AP31*AA31/AU31/F31)*100</f>
        <v>38.967083714427375</v>
      </c>
      <c r="BG31">
        <f>(S31-E31/(N31/1.35))</f>
        <v>399.22803250935488</v>
      </c>
      <c r="BH31">
        <f>E31*BF31/100/BG31</f>
        <v>1.3533232476180867E-3</v>
      </c>
    </row>
    <row r="32" spans="1:60" x14ac:dyDescent="0.2">
      <c r="A32" s="1">
        <v>5</v>
      </c>
      <c r="B32" s="1" t="s">
        <v>94</v>
      </c>
      <c r="C32" s="1">
        <v>807.49999683722854</v>
      </c>
      <c r="D32" s="1">
        <v>0</v>
      </c>
      <c r="E32">
        <f>(R32-S32*(1000-T32)/(1000-U32))*AO32</f>
        <v>0.50712591961761244</v>
      </c>
      <c r="F32">
        <f>IF(AZ32&lt;&gt;0,1/(1/AZ32-1/N32),0)</f>
        <v>2.1009073167412837E-2</v>
      </c>
      <c r="G32">
        <f>((BC32-AP32/2)*S32-E32)/(BC32+AP32/2)</f>
        <v>343.67442189363811</v>
      </c>
      <c r="H32">
        <f>AP32*1000</f>
        <v>0.61150270641419013</v>
      </c>
      <c r="I32">
        <f>(AU32-BA32)</f>
        <v>2.8712837593142941</v>
      </c>
      <c r="J32">
        <f>(P32+AT32*D32)</f>
        <v>32.156074523925781</v>
      </c>
      <c r="K32" s="1">
        <v>6</v>
      </c>
      <c r="L32">
        <f>(K32*AI32+AJ32)</f>
        <v>1.4200000166893005</v>
      </c>
      <c r="M32" s="1">
        <v>1</v>
      </c>
      <c r="N32">
        <f>L32*(M32+1)*(M32+1)/(M32*M32+1)</f>
        <v>2.8400000333786011</v>
      </c>
      <c r="O32" s="1">
        <v>30.665214538574219</v>
      </c>
      <c r="P32" s="1">
        <v>32.156074523925781</v>
      </c>
      <c r="Q32" s="1">
        <v>30.619806289672852</v>
      </c>
      <c r="R32" s="1">
        <v>400.86886596679688</v>
      </c>
      <c r="S32" s="1">
        <v>399.96609497070312</v>
      </c>
      <c r="T32" s="1">
        <v>18.490545272827148</v>
      </c>
      <c r="U32" s="1">
        <v>19.21082878112793</v>
      </c>
      <c r="V32" s="1">
        <v>42.322353363037109</v>
      </c>
      <c r="W32" s="1">
        <v>43.970985412597656</v>
      </c>
      <c r="X32" s="1">
        <v>499.59930419921875</v>
      </c>
      <c r="Y32" s="1">
        <v>1498.7896728515625</v>
      </c>
      <c r="Z32" s="1">
        <v>0.19013331830501556</v>
      </c>
      <c r="AA32" s="1">
        <v>101.3045654296875</v>
      </c>
      <c r="AB32" s="1">
        <v>2.247626781463623</v>
      </c>
      <c r="AC32" s="1">
        <v>2.7022911235690117E-2</v>
      </c>
      <c r="AD32" s="1">
        <v>0.69577509164810181</v>
      </c>
      <c r="AE32" s="1">
        <v>7.9315053299069405E-3</v>
      </c>
      <c r="AF32" s="1">
        <v>0.66788822412490845</v>
      </c>
      <c r="AG32" s="1">
        <v>6.2735411338508129E-3</v>
      </c>
      <c r="AH32" s="1">
        <v>0.66666668653488159</v>
      </c>
      <c r="AI32" s="1">
        <v>-0.21956524252891541</v>
      </c>
      <c r="AJ32" s="1">
        <v>2.737391471862793</v>
      </c>
      <c r="AK32" s="1">
        <v>1</v>
      </c>
      <c r="AL32" s="1">
        <v>0</v>
      </c>
      <c r="AM32" s="1">
        <v>0.15999999642372131</v>
      </c>
      <c r="AN32" s="1">
        <v>111115</v>
      </c>
      <c r="AO32">
        <f>X32*0.000001/(K32*0.0001)</f>
        <v>0.83266550699869779</v>
      </c>
      <c r="AP32">
        <f>(U32-T32)/(1000-U32)*AO32</f>
        <v>6.1150270641419015E-4</v>
      </c>
      <c r="AQ32">
        <f>(P32+273.15)</f>
        <v>305.30607452392576</v>
      </c>
      <c r="AR32">
        <f>(O32+273.15)</f>
        <v>303.8152145385742</v>
      </c>
      <c r="AS32">
        <f>(Y32*AK32+Z32*AL32)*AM32</f>
        <v>239.80634229616044</v>
      </c>
      <c r="AT32">
        <f>((AS32+0.00000010773*(AR32^4-AQ32^4))-AP32*44100)/(L32*0.92*2*29.3+0.00000043092*AQ32^3)</f>
        <v>2.192003839370555</v>
      </c>
      <c r="AU32">
        <f>0.61365*EXP(17.502*J32/(240.97+J32))</f>
        <v>4.8174284205305922</v>
      </c>
      <c r="AV32">
        <f>AU32*1000/AA32</f>
        <v>47.553912304912124</v>
      </c>
      <c r="AW32">
        <f>(AV32-U32)</f>
        <v>28.343083523784195</v>
      </c>
      <c r="AX32">
        <f>IF(D32,P32,(O32+P32)/2)</f>
        <v>31.41064453125</v>
      </c>
      <c r="AY32">
        <f>0.61365*EXP(17.502*AX32/(240.97+AX32))</f>
        <v>4.6180907874414547</v>
      </c>
      <c r="AZ32">
        <f>IF(AW32&lt;&gt;0,(1000-(AV32+U32)/2)/AW32*AP32,0)</f>
        <v>2.0854798525523782E-2</v>
      </c>
      <c r="BA32">
        <f>U32*AA32/1000</f>
        <v>1.946144661216298</v>
      </c>
      <c r="BB32">
        <f>(AY32-BA32)</f>
        <v>2.6719461262251567</v>
      </c>
      <c r="BC32">
        <f>1/(1.6/F32+1.37/N32)</f>
        <v>1.3048022448061939E-2</v>
      </c>
      <c r="BD32">
        <f>G32*AA32*0.001</f>
        <v>34.815787959234093</v>
      </c>
      <c r="BE32">
        <f>G32/S32</f>
        <v>0.85925888772850034</v>
      </c>
      <c r="BF32">
        <f>(1-AP32*AA32/AU32/F32)*100</f>
        <v>38.792415985334884</v>
      </c>
      <c r="BG32">
        <f>(S32-E32/(N32/1.35))</f>
        <v>399.7250315962533</v>
      </c>
      <c r="BH32">
        <f>E32*BF32/100/BG32</f>
        <v>4.921543079799539E-4</v>
      </c>
    </row>
    <row r="33" spans="1:60" x14ac:dyDescent="0.2">
      <c r="A33" s="1">
        <v>6</v>
      </c>
      <c r="B33" s="1" t="s">
        <v>95</v>
      </c>
      <c r="C33" s="1">
        <v>817.49999661371112</v>
      </c>
      <c r="D33" s="1">
        <v>0</v>
      </c>
      <c r="E33">
        <f>(R33-S33*(1000-T33)/(1000-U33))*AO33</f>
        <v>0.80184779266888528</v>
      </c>
      <c r="F33">
        <f>IF(AZ33&lt;&gt;0,1/(1/AZ33-1/N33),0)</f>
        <v>1.9900020522346479E-2</v>
      </c>
      <c r="G33">
        <f>((BC33-AP33/2)*S33-E33)/(BC33+AP33/2)</f>
        <v>317.85177154241853</v>
      </c>
      <c r="H33">
        <f>AP33*1000</f>
        <v>0.58231135530659717</v>
      </c>
      <c r="I33">
        <f>(AU33-BA33)</f>
        <v>2.885205075470374</v>
      </c>
      <c r="J33">
        <f>(P33+AT33*D33)</f>
        <v>32.200271606445312</v>
      </c>
      <c r="K33" s="1">
        <v>6</v>
      </c>
      <c r="L33">
        <f>(K33*AI33+AJ33)</f>
        <v>1.4200000166893005</v>
      </c>
      <c r="M33" s="1">
        <v>1</v>
      </c>
      <c r="N33">
        <f>L33*(M33+1)*(M33+1)/(M33*M33+1)</f>
        <v>2.8400000333786011</v>
      </c>
      <c r="O33" s="1">
        <v>30.684654235839844</v>
      </c>
      <c r="P33" s="1">
        <v>32.200271606445312</v>
      </c>
      <c r="Q33" s="1">
        <v>30.634742736816406</v>
      </c>
      <c r="R33" s="1">
        <v>400.84716796875</v>
      </c>
      <c r="S33" s="1">
        <v>399.604736328125</v>
      </c>
      <c r="T33" s="1">
        <v>18.507257461547852</v>
      </c>
      <c r="U33" s="1">
        <v>19.193161010742188</v>
      </c>
      <c r="V33" s="1">
        <v>42.311801910400391</v>
      </c>
      <c r="W33" s="1">
        <v>43.879936218261719</v>
      </c>
      <c r="X33" s="1">
        <v>499.60519409179688</v>
      </c>
      <c r="Y33" s="1">
        <v>1498.691650390625</v>
      </c>
      <c r="Z33" s="1">
        <v>0.28224751353263855</v>
      </c>
      <c r="AA33" s="1">
        <v>101.30034637451172</v>
      </c>
      <c r="AB33" s="1">
        <v>2.247626781463623</v>
      </c>
      <c r="AC33" s="1">
        <v>2.7022911235690117E-2</v>
      </c>
      <c r="AD33" s="1">
        <v>0.69577509164810181</v>
      </c>
      <c r="AE33" s="1">
        <v>7.9315053299069405E-3</v>
      </c>
      <c r="AF33" s="1">
        <v>0.66788822412490845</v>
      </c>
      <c r="AG33" s="1">
        <v>6.2735411338508129E-3</v>
      </c>
      <c r="AH33" s="1">
        <v>0.66666668653488159</v>
      </c>
      <c r="AI33" s="1">
        <v>-0.21956524252891541</v>
      </c>
      <c r="AJ33" s="1">
        <v>2.737391471862793</v>
      </c>
      <c r="AK33" s="1">
        <v>1</v>
      </c>
      <c r="AL33" s="1">
        <v>0</v>
      </c>
      <c r="AM33" s="1">
        <v>0.15999999642372131</v>
      </c>
      <c r="AN33" s="1">
        <v>111115</v>
      </c>
      <c r="AO33">
        <f>X33*0.000001/(K33*0.0001)</f>
        <v>0.832675323486328</v>
      </c>
      <c r="AP33">
        <f>(U33-T33)/(1000-U33)*AO33</f>
        <v>5.8231135530659715E-4</v>
      </c>
      <c r="AQ33">
        <f>(P33+273.15)</f>
        <v>305.35027160644529</v>
      </c>
      <c r="AR33">
        <f>(O33+273.15)</f>
        <v>303.83465423583982</v>
      </c>
      <c r="AS33">
        <f>(Y33*AK33+Z33*AL33)*AM33</f>
        <v>239.79065870276099</v>
      </c>
      <c r="AT33">
        <f>((AS33+0.00000010773*(AR33^4-AQ33^4))-AP33*44100)/(L33*0.92*2*29.3+0.00000043092*AQ33^3)</f>
        <v>2.2027307761527544</v>
      </c>
      <c r="AU33">
        <f>0.61365*EXP(17.502*J33/(240.97+J33))</f>
        <v>4.8294789338803312</v>
      </c>
      <c r="AV33">
        <f>AU33*1000/AA33</f>
        <v>47.67485114044468</v>
      </c>
      <c r="AW33">
        <f>(AV33-U33)</f>
        <v>28.481690129702493</v>
      </c>
      <c r="AX33">
        <f>IF(D33,P33,(O33+P33)/2)</f>
        <v>31.442462921142578</v>
      </c>
      <c r="AY33">
        <f>0.61365*EXP(17.502*AX33/(240.97+AX33))</f>
        <v>4.6264502986295613</v>
      </c>
      <c r="AZ33">
        <f>IF(AW33&lt;&gt;0,(1000-(AV33+U33)/2)/AW33*AP33,0)</f>
        <v>1.9761550362786304E-2</v>
      </c>
      <c r="BA33">
        <f>U33*AA33/1000</f>
        <v>1.944273858409957</v>
      </c>
      <c r="BB33">
        <f>(AY33-BA33)</f>
        <v>2.682176440219604</v>
      </c>
      <c r="BC33">
        <f>1/(1.6/F33+1.37/N33)</f>
        <v>1.2363335458892372E-2</v>
      </c>
      <c r="BD33">
        <f>G33*AA33*0.001</f>
        <v>32.198494552999165</v>
      </c>
      <c r="BE33">
        <f>G33/S33</f>
        <v>0.79541542591082515</v>
      </c>
      <c r="BF33">
        <f>(1-AP33*AA33/AU33/F33)*100</f>
        <v>38.622048576700877</v>
      </c>
      <c r="BG33">
        <f>(S33-E33/(N33/1.35))</f>
        <v>399.22357629031501</v>
      </c>
      <c r="BH33">
        <f>E33*BF33/100/BG33</f>
        <v>7.7573084954926186E-4</v>
      </c>
    </row>
    <row r="34" spans="1:60" x14ac:dyDescent="0.2">
      <c r="A34" s="1" t="s">
        <v>9</v>
      </c>
      <c r="B34" s="1" t="s">
        <v>96</v>
      </c>
    </row>
    <row r="35" spans="1:60" x14ac:dyDescent="0.2">
      <c r="A35" s="1">
        <v>7</v>
      </c>
      <c r="B35" s="1" t="s">
        <v>97</v>
      </c>
      <c r="C35" s="1">
        <v>880.49999520555139</v>
      </c>
      <c r="D35" s="1">
        <v>0</v>
      </c>
      <c r="E35">
        <f>(R35-S35*(1000-T35)/(1000-U35))*AO35</f>
        <v>4.8734820320099415</v>
      </c>
      <c r="F35">
        <f>IF(AZ35&lt;&gt;0,1/(1/AZ35-1/N35),0)</f>
        <v>4.5020513403280879E-2</v>
      </c>
      <c r="G35">
        <f>((BC35-AP35/2)*S35-E35)/(BC35+AP35/2)</f>
        <v>204.96037359524303</v>
      </c>
      <c r="H35">
        <f>AP35*1000</f>
        <v>1.2563739109540892</v>
      </c>
      <c r="I35">
        <f>(AU35-BA35)</f>
        <v>2.7751499517019846</v>
      </c>
      <c r="J35">
        <f>(P35+AT35*D35)</f>
        <v>32.071876525878906</v>
      </c>
      <c r="K35" s="1">
        <v>6</v>
      </c>
      <c r="L35">
        <f>(K35*AI35+AJ35)</f>
        <v>1.4200000166893005</v>
      </c>
      <c r="M35" s="1">
        <v>1</v>
      </c>
      <c r="N35">
        <f>L35*(M35+1)*(M35+1)/(M35*M35+1)</f>
        <v>2.8400000333786011</v>
      </c>
      <c r="O35" s="1">
        <v>30.748886108398438</v>
      </c>
      <c r="P35" s="1">
        <v>32.071876525878906</v>
      </c>
      <c r="Q35" s="1">
        <v>30.689382553100586</v>
      </c>
      <c r="R35" s="1">
        <v>400.51397705078125</v>
      </c>
      <c r="S35" s="1">
        <v>394.06674194335938</v>
      </c>
      <c r="T35" s="1">
        <v>18.456253051757812</v>
      </c>
      <c r="U35" s="1">
        <v>19.934980392456055</v>
      </c>
      <c r="V35" s="1">
        <v>42.040073394775391</v>
      </c>
      <c r="W35" s="1">
        <v>45.408351898193359</v>
      </c>
      <c r="X35" s="1">
        <v>499.61669921875</v>
      </c>
      <c r="Y35" s="1">
        <v>1500.47900390625</v>
      </c>
      <c r="Z35" s="1">
        <v>0.14053434133529663</v>
      </c>
      <c r="AA35" s="1">
        <v>101.29901885986328</v>
      </c>
      <c r="AB35" s="1">
        <v>2.247626781463623</v>
      </c>
      <c r="AC35" s="1">
        <v>2.7022911235690117E-2</v>
      </c>
      <c r="AD35" s="1">
        <v>0.69577509164810181</v>
      </c>
      <c r="AE35" s="1">
        <v>7.9315053299069405E-3</v>
      </c>
      <c r="AF35" s="1">
        <v>0.66788822412490845</v>
      </c>
      <c r="AG35" s="1">
        <v>6.2735411338508129E-3</v>
      </c>
      <c r="AH35" s="1">
        <v>0.66666668653488159</v>
      </c>
      <c r="AI35" s="1">
        <v>-0.21956524252891541</v>
      </c>
      <c r="AJ35" s="1">
        <v>2.737391471862793</v>
      </c>
      <c r="AK35" s="1">
        <v>1</v>
      </c>
      <c r="AL35" s="1">
        <v>0</v>
      </c>
      <c r="AM35" s="1">
        <v>0.15999999642372131</v>
      </c>
      <c r="AN35" s="1">
        <v>111115</v>
      </c>
      <c r="AO35">
        <f>X35*0.000001/(K35*0.0001)</f>
        <v>0.83269449869791656</v>
      </c>
      <c r="AP35">
        <f>(U35-T35)/(1000-U35)*AO35</f>
        <v>1.2563739109540892E-3</v>
      </c>
      <c r="AQ35">
        <f>(P35+273.15)</f>
        <v>305.22187652587888</v>
      </c>
      <c r="AR35">
        <f>(O35+273.15)</f>
        <v>303.89888610839841</v>
      </c>
      <c r="AS35">
        <f>(Y35*AK35+Z35*AL35)*AM35</f>
        <v>240.07663525886892</v>
      </c>
      <c r="AT35">
        <f>((AS35+0.00000010773*(AR35^4-AQ35^4))-AP35*44100)/(L35*0.92*2*29.3+0.00000043092*AQ35^3)</f>
        <v>1.8980818402834936</v>
      </c>
      <c r="AU35">
        <f>0.61365*EXP(17.502*J35/(240.97+J35))</f>
        <v>4.7945439064483955</v>
      </c>
      <c r="AV35">
        <f>AU35*1000/AA35</f>
        <v>47.330605571621092</v>
      </c>
      <c r="AW35">
        <f>(AV35-U35)</f>
        <v>27.395625179165037</v>
      </c>
      <c r="AX35">
        <f>IF(D35,P35,(O35+P35)/2)</f>
        <v>31.410381317138672</v>
      </c>
      <c r="AY35">
        <f>0.61365*EXP(17.502*AX35/(240.97+AX35))</f>
        <v>4.6180216892028865</v>
      </c>
      <c r="AZ35">
        <f>IF(AW35&lt;&gt;0,(1000-(AV35+U35)/2)/AW35*AP35,0)</f>
        <v>4.4317971915541439E-2</v>
      </c>
      <c r="BA35">
        <f>U35*AA35/1000</f>
        <v>2.0193939547464108</v>
      </c>
      <c r="BB35">
        <f>(AY35-BA35)</f>
        <v>2.5986277344564757</v>
      </c>
      <c r="BC35">
        <f>1/(1.6/F35+1.37/N35)</f>
        <v>2.7761006135469071E-2</v>
      </c>
      <c r="BD35">
        <f>G35*AA35*0.001</f>
        <v>20.762284750349146</v>
      </c>
      <c r="BE35">
        <f>G35/S35</f>
        <v>0.52011588845196866</v>
      </c>
      <c r="BF35">
        <f>(1-AP35*AA35/AU35/F35)*100</f>
        <v>41.038787603394866</v>
      </c>
      <c r="BG35">
        <f>(S35-E35/(N35/1.35))</f>
        <v>391.75012199058193</v>
      </c>
      <c r="BH35">
        <f>E35*BF35/100/BG35</f>
        <v>5.1053409501025113E-3</v>
      </c>
    </row>
    <row r="36" spans="1:60" x14ac:dyDescent="0.2">
      <c r="A36" s="1">
        <v>8</v>
      </c>
      <c r="B36" s="1" t="s">
        <v>98</v>
      </c>
      <c r="C36" s="1">
        <v>885.49999509379268</v>
      </c>
      <c r="D36" s="1">
        <v>0</v>
      </c>
      <c r="E36">
        <f>(R36-S36*(1000-T36)/(1000-U36))*AO36</f>
        <v>4.9559122216780986</v>
      </c>
      <c r="F36">
        <f>IF(AZ36&lt;&gt;0,1/(1/AZ36-1/N36),0)</f>
        <v>4.4060808741464251E-2</v>
      </c>
      <c r="G36">
        <f>((BC36-AP36/2)*S36-E36)/(BC36+AP36/2)</f>
        <v>198.45633534344233</v>
      </c>
      <c r="H36">
        <f>AP36*1000</f>
        <v>1.2359215954422782</v>
      </c>
      <c r="I36">
        <f>(AU36-BA36)</f>
        <v>2.7884011129631125</v>
      </c>
      <c r="J36">
        <f>(P36+AT36*D36)</f>
        <v>32.109504699707031</v>
      </c>
      <c r="K36" s="1">
        <v>6</v>
      </c>
      <c r="L36">
        <f>(K36*AI36+AJ36)</f>
        <v>1.4200000166893005</v>
      </c>
      <c r="M36" s="1">
        <v>1</v>
      </c>
      <c r="N36">
        <f>L36*(M36+1)*(M36+1)/(M36*M36+1)</f>
        <v>2.8400000333786011</v>
      </c>
      <c r="O36" s="1">
        <v>30.758628845214844</v>
      </c>
      <c r="P36" s="1">
        <v>32.109504699707031</v>
      </c>
      <c r="Q36" s="1">
        <v>30.692523956298828</v>
      </c>
      <c r="R36" s="1">
        <v>400.82870483398438</v>
      </c>
      <c r="S36" s="1">
        <v>394.29144287109375</v>
      </c>
      <c r="T36" s="1">
        <v>18.450262069702148</v>
      </c>
      <c r="U36" s="1">
        <v>19.905046463012695</v>
      </c>
      <c r="V36" s="1">
        <v>42.002975463867188</v>
      </c>
      <c r="W36" s="1">
        <v>45.314865112304688</v>
      </c>
      <c r="X36" s="1">
        <v>499.587646484375</v>
      </c>
      <c r="Y36" s="1">
        <v>1500.5523681640625</v>
      </c>
      <c r="Z36" s="1">
        <v>0.22438584268093109</v>
      </c>
      <c r="AA36" s="1">
        <v>101.29884338378906</v>
      </c>
      <c r="AB36" s="1">
        <v>2.247626781463623</v>
      </c>
      <c r="AC36" s="1">
        <v>2.7022911235690117E-2</v>
      </c>
      <c r="AD36" s="1">
        <v>0.69577509164810181</v>
      </c>
      <c r="AE36" s="1">
        <v>7.9315053299069405E-3</v>
      </c>
      <c r="AF36" s="1">
        <v>0.66788822412490845</v>
      </c>
      <c r="AG36" s="1">
        <v>6.2735411338508129E-3</v>
      </c>
      <c r="AH36" s="1">
        <v>1</v>
      </c>
      <c r="AI36" s="1">
        <v>-0.21956524252891541</v>
      </c>
      <c r="AJ36" s="1">
        <v>2.737391471862793</v>
      </c>
      <c r="AK36" s="1">
        <v>1</v>
      </c>
      <c r="AL36" s="1">
        <v>0</v>
      </c>
      <c r="AM36" s="1">
        <v>0.15999999642372131</v>
      </c>
      <c r="AN36" s="1">
        <v>111115</v>
      </c>
      <c r="AO36">
        <f>X36*0.000001/(K36*0.0001)</f>
        <v>0.83264607747395813</v>
      </c>
      <c r="AP36">
        <f>(U36-T36)/(1000-U36)*AO36</f>
        <v>1.2359215954422782E-3</v>
      </c>
      <c r="AQ36">
        <f>(P36+273.15)</f>
        <v>305.25950469970701</v>
      </c>
      <c r="AR36">
        <f>(O36+273.15)</f>
        <v>303.90862884521482</v>
      </c>
      <c r="AS36">
        <f>(Y36*AK36+Z36*AL36)*AM36</f>
        <v>240.08837353985655</v>
      </c>
      <c r="AT36">
        <f>((AS36+0.00000010773*(AR36^4-AQ36^4))-AP36*44100)/(L36*0.92*2*29.3+0.00000043092*AQ36^3)</f>
        <v>1.9044072525661802</v>
      </c>
      <c r="AU36">
        <f>0.61365*EXP(17.502*J36/(240.97+J36))</f>
        <v>4.8047592971668802</v>
      </c>
      <c r="AV36">
        <f>AU36*1000/AA36</f>
        <v>47.431531660861879</v>
      </c>
      <c r="AW36">
        <f>(AV36-U36)</f>
        <v>27.526485197849183</v>
      </c>
      <c r="AX36">
        <f>IF(D36,P36,(O36+P36)/2)</f>
        <v>31.434066772460938</v>
      </c>
      <c r="AY36">
        <f>0.61365*EXP(17.502*AX36/(240.97+AX36))</f>
        <v>4.6242431351430975</v>
      </c>
      <c r="AZ36">
        <f>IF(AW36&lt;&gt;0,(1000-(AV36+U36)/2)/AW36*AP36,0)</f>
        <v>4.3387676317002362E-2</v>
      </c>
      <c r="BA36">
        <f>U36*AA36/1000</f>
        <v>2.0163581842037677</v>
      </c>
      <c r="BB36">
        <f>(AY36-BA36)</f>
        <v>2.6078849509393298</v>
      </c>
      <c r="BC36">
        <f>1/(1.6/F36+1.37/N36)</f>
        <v>2.7176981587938746E-2</v>
      </c>
      <c r="BD36">
        <f>G36*AA36*0.001</f>
        <v>20.103397232476087</v>
      </c>
      <c r="BE36">
        <f>G36/S36</f>
        <v>0.50332397248682859</v>
      </c>
      <c r="BF36">
        <f>(1-AP36*AA36/AU36/F36)*100</f>
        <v>40.86136349553675</v>
      </c>
      <c r="BG36">
        <f>(S36-E36/(N36/1.35))</f>
        <v>391.93563955396979</v>
      </c>
      <c r="BH36">
        <f>E36*BF36/100/BG36</f>
        <v>5.1668006250316202E-3</v>
      </c>
    </row>
    <row r="37" spans="1:60" x14ac:dyDescent="0.2">
      <c r="A37" s="1">
        <v>9</v>
      </c>
      <c r="B37" s="1" t="s">
        <v>99</v>
      </c>
      <c r="C37" s="1">
        <v>889.49999500438571</v>
      </c>
      <c r="D37" s="1">
        <v>0</v>
      </c>
      <c r="E37">
        <f>(R37-S37*(1000-T37)/(1000-U37))*AO37</f>
        <v>4.4698717053742474</v>
      </c>
      <c r="F37">
        <f>IF(AZ37&lt;&gt;0,1/(1/AZ37-1/N37),0)</f>
        <v>4.3665485610306365E-2</v>
      </c>
      <c r="G37">
        <f>((BC37-AP37/2)*S37-E37)/(BC37+AP37/2)</f>
        <v>214.51610914111677</v>
      </c>
      <c r="H37">
        <f>AP37*1000</f>
        <v>1.2314547571618633</v>
      </c>
      <c r="I37">
        <f>(AU37-BA37)</f>
        <v>2.8030019788338167</v>
      </c>
      <c r="J37">
        <f>(P37+AT37*D37)</f>
        <v>32.155387878417969</v>
      </c>
      <c r="K37" s="1">
        <v>6</v>
      </c>
      <c r="L37">
        <f>(K37*AI37+AJ37)</f>
        <v>1.4200000166893005</v>
      </c>
      <c r="M37" s="1">
        <v>1</v>
      </c>
      <c r="N37">
        <f>L37*(M37+1)*(M37+1)/(M37*M37+1)</f>
        <v>2.8400000333786011</v>
      </c>
      <c r="O37" s="1">
        <v>30.762617111206055</v>
      </c>
      <c r="P37" s="1">
        <v>32.155387878417969</v>
      </c>
      <c r="Q37" s="1">
        <v>30.695062637329102</v>
      </c>
      <c r="R37" s="1">
        <v>400.328125</v>
      </c>
      <c r="S37" s="1">
        <v>394.37680053710938</v>
      </c>
      <c r="T37" s="1">
        <v>18.434228897094727</v>
      </c>
      <c r="U37" s="1">
        <v>19.883733749389648</v>
      </c>
      <c r="V37" s="1">
        <v>41.957752227783203</v>
      </c>
      <c r="W37" s="1">
        <v>45.256938934326172</v>
      </c>
      <c r="X37" s="1">
        <v>499.60598754882812</v>
      </c>
      <c r="Y37" s="1">
        <v>1500.4666748046875</v>
      </c>
      <c r="Z37" s="1">
        <v>0.10156016796827316</v>
      </c>
      <c r="AA37" s="1">
        <v>101.30086517333984</v>
      </c>
      <c r="AB37" s="1">
        <v>2.247626781463623</v>
      </c>
      <c r="AC37" s="1">
        <v>2.7022911235690117E-2</v>
      </c>
      <c r="AD37" s="1">
        <v>0.69577509164810181</v>
      </c>
      <c r="AE37" s="1">
        <v>7.9315053299069405E-3</v>
      </c>
      <c r="AF37" s="1">
        <v>0.66788822412490845</v>
      </c>
      <c r="AG37" s="1">
        <v>6.2735411338508129E-3</v>
      </c>
      <c r="AH37" s="1">
        <v>0.66666668653488159</v>
      </c>
      <c r="AI37" s="1">
        <v>-0.21956524252891541</v>
      </c>
      <c r="AJ37" s="1">
        <v>2.737391471862793</v>
      </c>
      <c r="AK37" s="1">
        <v>1</v>
      </c>
      <c r="AL37" s="1">
        <v>0</v>
      </c>
      <c r="AM37" s="1">
        <v>0.15999999642372131</v>
      </c>
      <c r="AN37" s="1">
        <v>111115</v>
      </c>
      <c r="AO37">
        <f>X37*0.000001/(K37*0.0001)</f>
        <v>0.83267664591471335</v>
      </c>
      <c r="AP37">
        <f>(U37-T37)/(1000-U37)*AO37</f>
        <v>1.2314547571618633E-3</v>
      </c>
      <c r="AQ37">
        <f>(P37+273.15)</f>
        <v>305.30538787841795</v>
      </c>
      <c r="AR37">
        <f>(O37+273.15)</f>
        <v>303.91261711120603</v>
      </c>
      <c r="AS37">
        <f>(Y37*AK37+Z37*AL37)*AM37</f>
        <v>240.07466260266301</v>
      </c>
      <c r="AT37">
        <f>((AS37+0.00000010773*(AR37^4-AQ37^4))-AP37*44100)/(L37*0.92*2*29.3+0.00000043092*AQ37^3)</f>
        <v>1.9005617229021201</v>
      </c>
      <c r="AU37">
        <f>0.61365*EXP(17.502*J37/(240.97+J37))</f>
        <v>4.8172414105233248</v>
      </c>
      <c r="AV37">
        <f>AU37*1000/AA37</f>
        <v>47.553803240281866</v>
      </c>
      <c r="AW37">
        <f>(AV37-U37)</f>
        <v>27.670069490892217</v>
      </c>
      <c r="AX37">
        <f>IF(D37,P37,(O37+P37)/2)</f>
        <v>31.459002494812012</v>
      </c>
      <c r="AY37">
        <f>0.61365*EXP(17.502*AX37/(240.97+AX37))</f>
        <v>4.6308008737783615</v>
      </c>
      <c r="AZ37">
        <f>IF(AW37&lt;&gt;0,(1000-(AV37+U37)/2)/AW37*AP37,0)</f>
        <v>4.3004287346836333E-2</v>
      </c>
      <c r="BA37">
        <f>U37*AA37/1000</f>
        <v>2.014239431689508</v>
      </c>
      <c r="BB37">
        <f>(AY37-BA37)</f>
        <v>2.6165614420888534</v>
      </c>
      <c r="BC37">
        <f>1/(1.6/F37+1.37/N37)</f>
        <v>2.6936312225223E-2</v>
      </c>
      <c r="BD37">
        <f>G37*AA37*0.001</f>
        <v>21.730667449613723</v>
      </c>
      <c r="BE37">
        <f>G37/S37</f>
        <v>0.54393693759106299</v>
      </c>
      <c r="BF37">
        <f>(1-AP37*AA37/AU37/F37)*100</f>
        <v>40.694508447928143</v>
      </c>
      <c r="BG37">
        <f>(S37-E37/(N37/1.35))</f>
        <v>392.25203760354123</v>
      </c>
      <c r="BH37">
        <f>E37*BF37/100/BG37</f>
        <v>4.6373049579759565E-3</v>
      </c>
    </row>
    <row r="38" spans="1:60" x14ac:dyDescent="0.2">
      <c r="A38" s="1" t="s">
        <v>9</v>
      </c>
      <c r="B38" s="1" t="s">
        <v>100</v>
      </c>
    </row>
    <row r="39" spans="1:60" x14ac:dyDescent="0.2">
      <c r="A39" s="1" t="s">
        <v>9</v>
      </c>
      <c r="B39" s="1" t="s">
        <v>101</v>
      </c>
    </row>
    <row r="40" spans="1:60" x14ac:dyDescent="0.2">
      <c r="A40" s="1">
        <v>10</v>
      </c>
      <c r="B40" s="1" t="s">
        <v>102</v>
      </c>
      <c r="C40" s="1">
        <v>1061.4999987818301</v>
      </c>
      <c r="D40" s="1">
        <v>0</v>
      </c>
      <c r="E40">
        <f>(R40-S40*(1000-T40)/(1000-U40))*AO40</f>
        <v>1.6518341954288542</v>
      </c>
      <c r="F40">
        <f>IF(AZ40&lt;&gt;0,1/(1/AZ40-1/N40),0)</f>
        <v>6.4790592521833584E-2</v>
      </c>
      <c r="G40">
        <f>((BC40-AP40/2)*S40-E40)/(BC40+AP40/2)</f>
        <v>338.18649061056357</v>
      </c>
      <c r="H40">
        <f>AP40*1000</f>
        <v>1.8054574236161549</v>
      </c>
      <c r="I40">
        <f>(AU40-BA40)</f>
        <v>2.7872912359405815</v>
      </c>
      <c r="J40">
        <f>(P40+AT40*D40)</f>
        <v>32.435432434082031</v>
      </c>
      <c r="K40" s="1">
        <v>6</v>
      </c>
      <c r="L40">
        <f>(K40*AI40+AJ40)</f>
        <v>1.4200000166893005</v>
      </c>
      <c r="M40" s="1">
        <v>1</v>
      </c>
      <c r="N40">
        <f>L40*(M40+1)*(M40+1)/(M40*M40+1)</f>
        <v>2.8400000333786011</v>
      </c>
      <c r="O40" s="1">
        <v>30.945810317993164</v>
      </c>
      <c r="P40" s="1">
        <v>32.435432434082031</v>
      </c>
      <c r="Q40" s="1">
        <v>30.906944274902344</v>
      </c>
      <c r="R40" s="1">
        <v>399.31625366210938</v>
      </c>
      <c r="S40" s="1">
        <v>396.47283935546875</v>
      </c>
      <c r="T40" s="1">
        <v>18.675182342529297</v>
      </c>
      <c r="U40" s="1">
        <v>20.79833984375</v>
      </c>
      <c r="V40" s="1">
        <v>42.061187744140625</v>
      </c>
      <c r="W40" s="1">
        <v>46.843070983886719</v>
      </c>
      <c r="X40" s="1">
        <v>499.60690307617188</v>
      </c>
      <c r="Y40" s="1">
        <v>1498.7523193359375</v>
      </c>
      <c r="Z40" s="1">
        <v>0.25508835911750793</v>
      </c>
      <c r="AA40" s="1">
        <v>101.29402160644531</v>
      </c>
      <c r="AB40" s="1">
        <v>2.2794291973114014</v>
      </c>
      <c r="AC40" s="1">
        <v>1.750485971570015E-2</v>
      </c>
      <c r="AD40" s="1">
        <v>4.9600478261709213E-2</v>
      </c>
      <c r="AE40" s="1">
        <v>1.3147938065230846E-2</v>
      </c>
      <c r="AF40" s="1">
        <v>6.2596805393695831E-2</v>
      </c>
      <c r="AG40" s="1">
        <v>1.2810862623155117E-2</v>
      </c>
      <c r="AH40" s="1">
        <v>0.3333333432674408</v>
      </c>
      <c r="AI40" s="1">
        <v>-0.21956524252891541</v>
      </c>
      <c r="AJ40" s="1">
        <v>2.737391471862793</v>
      </c>
      <c r="AK40" s="1">
        <v>1</v>
      </c>
      <c r="AL40" s="1">
        <v>0</v>
      </c>
      <c r="AM40" s="1">
        <v>0.15999999642372131</v>
      </c>
      <c r="AN40" s="1">
        <v>111115</v>
      </c>
      <c r="AO40">
        <f>X40*0.000001/(K40*0.0001)</f>
        <v>0.83267817179361969</v>
      </c>
      <c r="AP40">
        <f>(U40-T40)/(1000-U40)*AO40</f>
        <v>1.8054574236161549E-3</v>
      </c>
      <c r="AQ40">
        <f>(P40+273.15)</f>
        <v>305.58543243408201</v>
      </c>
      <c r="AR40">
        <f>(O40+273.15)</f>
        <v>304.09581031799314</v>
      </c>
      <c r="AS40">
        <f>(Y40*AK40+Z40*AL40)*AM40</f>
        <v>239.80036573379402</v>
      </c>
      <c r="AT40">
        <f>((AS40+0.00000010773*(AR40^4-AQ40^4))-AP40*44100)/(L40*0.92*2*29.3+0.00000043092*AQ40^3)</f>
        <v>1.5981142692296315</v>
      </c>
      <c r="AU40">
        <f>0.61365*EXP(17.502*J40/(240.97+J40))</f>
        <v>4.8940387214515866</v>
      </c>
      <c r="AV40">
        <f>AU40*1000/AA40</f>
        <v>48.31517836725105</v>
      </c>
      <c r="AW40">
        <f>(AV40-U40)</f>
        <v>27.51683852350105</v>
      </c>
      <c r="AX40">
        <f>IF(D40,P40,(O40+P40)/2)</f>
        <v>31.690621376037598</v>
      </c>
      <c r="AY40">
        <f>0.61365*EXP(17.502*AX40/(240.97+AX40))</f>
        <v>4.692101333361486</v>
      </c>
      <c r="AZ40">
        <f>IF(AW40&lt;&gt;0,(1000-(AV40+U40)/2)/AW40*AP40,0)</f>
        <v>6.3345455360517861E-2</v>
      </c>
      <c r="BA40">
        <f>U40*AA40/1000</f>
        <v>2.1067474855110051</v>
      </c>
      <c r="BB40">
        <f>(AY40-BA40)</f>
        <v>2.5853538478504809</v>
      </c>
      <c r="BC40">
        <f>1/(1.6/F40+1.37/N40)</f>
        <v>3.9718258491688953E-2</v>
      </c>
      <c r="BD40">
        <f>G40*AA40*0.001</f>
        <v>34.256269686914344</v>
      </c>
      <c r="BE40">
        <f>G40/S40</f>
        <v>0.8529877889248122</v>
      </c>
      <c r="BF40">
        <f>(1-AP40*AA40/AU40/F40)*100</f>
        <v>42.324454277305946</v>
      </c>
      <c r="BG40">
        <f>(S40-E40/(N40/1.35))</f>
        <v>395.68763649010958</v>
      </c>
      <c r="BH40">
        <f>E40*BF40/100/BG40</f>
        <v>1.7668730187850212E-3</v>
      </c>
    </row>
    <row r="41" spans="1:60" x14ac:dyDescent="0.2">
      <c r="A41" s="1">
        <v>11</v>
      </c>
      <c r="B41" s="1" t="s">
        <v>103</v>
      </c>
      <c r="C41" s="1">
        <v>1065.4999986924231</v>
      </c>
      <c r="D41" s="1">
        <v>0</v>
      </c>
      <c r="E41">
        <f>(R41-S41*(1000-T41)/(1000-U41))*AO41</f>
        <v>1.4801285304100733</v>
      </c>
      <c r="F41">
        <f>IF(AZ41&lt;&gt;0,1/(1/AZ41-1/N41),0)</f>
        <v>3.9195939866908378E-2</v>
      </c>
      <c r="G41">
        <f>((BC41-AP41/2)*S41-E41)/(BC41+AP41/2)</f>
        <v>319.14478715513559</v>
      </c>
      <c r="H41">
        <f>AP41*1000</f>
        <v>1.1414113413722544</v>
      </c>
      <c r="I41">
        <f>(AU41-BA41)</f>
        <v>2.8880059043145412</v>
      </c>
      <c r="J41">
        <f>(P41+AT41*D41)</f>
        <v>32.512310028076172</v>
      </c>
      <c r="K41" s="1">
        <v>6</v>
      </c>
      <c r="L41">
        <f>(K41*AI41+AJ41)</f>
        <v>1.4200000166893005</v>
      </c>
      <c r="M41" s="1">
        <v>1</v>
      </c>
      <c r="N41">
        <f>L41*(M41+1)*(M41+1)/(M41*M41+1)</f>
        <v>2.8400000333786011</v>
      </c>
      <c r="O41" s="1">
        <v>30.946226119995117</v>
      </c>
      <c r="P41" s="1">
        <v>32.512310028076172</v>
      </c>
      <c r="Q41" s="1">
        <v>30.911586761474609</v>
      </c>
      <c r="R41" s="1">
        <v>399.48486328125</v>
      </c>
      <c r="S41" s="1">
        <v>397.16314697265625</v>
      </c>
      <c r="T41" s="1">
        <v>18.670637130737305</v>
      </c>
      <c r="U41" s="1">
        <v>20.013826370239258</v>
      </c>
      <c r="V41" s="1">
        <v>42.050365447998047</v>
      </c>
      <c r="W41" s="1">
        <v>45.075523376464844</v>
      </c>
      <c r="X41" s="1">
        <v>499.66183471679688</v>
      </c>
      <c r="Y41" s="1">
        <v>1498.7822265625</v>
      </c>
      <c r="Z41" s="1">
        <v>0.33066821098327637</v>
      </c>
      <c r="AA41" s="1">
        <v>101.29500579833984</v>
      </c>
      <c r="AB41" s="1">
        <v>2.2794291973114014</v>
      </c>
      <c r="AC41" s="1">
        <v>1.750485971570015E-2</v>
      </c>
      <c r="AD41" s="1">
        <v>4.9600478261709213E-2</v>
      </c>
      <c r="AE41" s="1">
        <v>1.3147938065230846E-2</v>
      </c>
      <c r="AF41" s="1">
        <v>6.2596805393695831E-2</v>
      </c>
      <c r="AG41" s="1">
        <v>1.2810862623155117E-2</v>
      </c>
      <c r="AH41" s="1">
        <v>0.3333333432674408</v>
      </c>
      <c r="AI41" s="1">
        <v>-0.21956524252891541</v>
      </c>
      <c r="AJ41" s="1">
        <v>2.737391471862793</v>
      </c>
      <c r="AK41" s="1">
        <v>1</v>
      </c>
      <c r="AL41" s="1">
        <v>0</v>
      </c>
      <c r="AM41" s="1">
        <v>0.15999999642372131</v>
      </c>
      <c r="AN41" s="1">
        <v>111115</v>
      </c>
      <c r="AO41">
        <f>X41*0.000001/(K41*0.0001)</f>
        <v>0.83276972452799469</v>
      </c>
      <c r="AP41">
        <f>(U41-T41)/(1000-U41)*AO41</f>
        <v>1.1414113413722544E-3</v>
      </c>
      <c r="AQ41">
        <f>(P41+273.15)</f>
        <v>305.66231002807615</v>
      </c>
      <c r="AR41">
        <f>(O41+273.15)</f>
        <v>304.09622611999509</v>
      </c>
      <c r="AS41">
        <f>(Y41*AK41+Z41*AL41)*AM41</f>
        <v>239.80515088993707</v>
      </c>
      <c r="AT41">
        <f>((AS41+0.00000010773*(AR41^4-AQ41^4))-AP41*44100)/(L41*0.92*2*29.3+0.00000043092*AQ41^3)</f>
        <v>1.9169678502926126</v>
      </c>
      <c r="AU41">
        <f>0.61365*EXP(17.502*J41/(240.97+J41))</f>
        <v>4.9153065625348935</v>
      </c>
      <c r="AV41">
        <f>AU41*1000/AA41</f>
        <v>48.524668356506993</v>
      </c>
      <c r="AW41">
        <f>(AV41-U41)</f>
        <v>28.510841986267735</v>
      </c>
      <c r="AX41">
        <f>IF(D41,P41,(O41+P41)/2)</f>
        <v>31.729268074035645</v>
      </c>
      <c r="AY41">
        <f>0.61365*EXP(17.502*AX41/(240.97+AX41))</f>
        <v>4.7023980825063632</v>
      </c>
      <c r="AZ41">
        <f>IF(AW41&lt;&gt;0,(1000-(AV41+U41)/2)/AW41*AP41,0)</f>
        <v>3.866234586485838E-2</v>
      </c>
      <c r="BA41">
        <f>U41*AA41/1000</f>
        <v>2.0273006582203523</v>
      </c>
      <c r="BB41">
        <f>(AY41-BA41)</f>
        <v>2.6750974242860108</v>
      </c>
      <c r="BC41">
        <f>1/(1.6/F41+1.37/N41)</f>
        <v>2.4211346339404458E-2</v>
      </c>
      <c r="BD41">
        <f>G41*AA41*0.001</f>
        <v>32.327773065389394</v>
      </c>
      <c r="BE41">
        <f>G41/S41</f>
        <v>0.80356092851965433</v>
      </c>
      <c r="BF41">
        <f>(1-AP41*AA41/AU41/F41)*100</f>
        <v>39.987941366250944</v>
      </c>
      <c r="BG41">
        <f>(S41-E41/(N41/1.35))</f>
        <v>396.45956475696295</v>
      </c>
      <c r="BH41">
        <f>E41*BF41/100/BG41</f>
        <v>1.4928960769261827E-3</v>
      </c>
    </row>
    <row r="42" spans="1:60" x14ac:dyDescent="0.2">
      <c r="A42" s="1">
        <v>12</v>
      </c>
      <c r="B42" s="1" t="s">
        <v>104</v>
      </c>
      <c r="C42" s="1">
        <v>1070.4999985806644</v>
      </c>
      <c r="D42" s="1">
        <v>0</v>
      </c>
      <c r="E42">
        <f>(R42-S42*(1000-T42)/(1000-U42))*AO42</f>
        <v>1.514197787260255</v>
      </c>
      <c r="F42">
        <f>IF(AZ42&lt;&gt;0,1/(1/AZ42-1/N42),0)</f>
        <v>2.4396164213650522E-2</v>
      </c>
      <c r="G42">
        <f>((BC42-AP42/2)*S42-E42)/(BC42+AP42/2)</f>
        <v>281.47423681942826</v>
      </c>
      <c r="H42">
        <f>AP42*1000</f>
        <v>0.73072799400738908</v>
      </c>
      <c r="I42">
        <f>(AU42-BA42)</f>
        <v>2.9556397401624839</v>
      </c>
      <c r="J42">
        <f>(P42+AT42*D42)</f>
        <v>32.576930999755859</v>
      </c>
      <c r="K42" s="1">
        <v>6</v>
      </c>
      <c r="L42">
        <f>(K42*AI42+AJ42)</f>
        <v>1.4200000166893005</v>
      </c>
      <c r="M42" s="1">
        <v>1</v>
      </c>
      <c r="N42">
        <f>L42*(M42+1)*(M42+1)/(M42*M42+1)</f>
        <v>2.8400000333786011</v>
      </c>
      <c r="O42" s="1">
        <v>30.949956893920898</v>
      </c>
      <c r="P42" s="1">
        <v>32.576930999755859</v>
      </c>
      <c r="Q42" s="1">
        <v>30.9183349609375</v>
      </c>
      <c r="R42" s="1">
        <v>400.07864379882812</v>
      </c>
      <c r="S42" s="1">
        <v>397.91116333007812</v>
      </c>
      <c r="T42" s="1">
        <v>18.663396835327148</v>
      </c>
      <c r="U42" s="1">
        <v>19.52375602722168</v>
      </c>
      <c r="V42" s="1">
        <v>42.023990631103516</v>
      </c>
      <c r="W42" s="1">
        <v>43.96124267578125</v>
      </c>
      <c r="X42" s="1">
        <v>499.64813232421875</v>
      </c>
      <c r="Y42" s="1">
        <v>1498.8482666015625</v>
      </c>
      <c r="Z42" s="1">
        <v>0.27752473950386047</v>
      </c>
      <c r="AA42" s="1">
        <v>101.29229736328125</v>
      </c>
      <c r="AB42" s="1">
        <v>2.2794291973114014</v>
      </c>
      <c r="AC42" s="1">
        <v>1.750485971570015E-2</v>
      </c>
      <c r="AD42" s="1">
        <v>4.9600478261709213E-2</v>
      </c>
      <c r="AE42" s="1">
        <v>1.3147938065230846E-2</v>
      </c>
      <c r="AF42" s="1">
        <v>6.2596805393695831E-2</v>
      </c>
      <c r="AG42" s="1">
        <v>1.2810862623155117E-2</v>
      </c>
      <c r="AH42" s="1">
        <v>0.3333333432674408</v>
      </c>
      <c r="AI42" s="1">
        <v>-0.21956524252891541</v>
      </c>
      <c r="AJ42" s="1">
        <v>2.737391471862793</v>
      </c>
      <c r="AK42" s="1">
        <v>1</v>
      </c>
      <c r="AL42" s="1">
        <v>0</v>
      </c>
      <c r="AM42" s="1">
        <v>0.15999999642372131</v>
      </c>
      <c r="AN42" s="1">
        <v>111115</v>
      </c>
      <c r="AO42">
        <f>X42*0.000001/(K42*0.0001)</f>
        <v>0.83274688720703116</v>
      </c>
      <c r="AP42">
        <f>(U42-T42)/(1000-U42)*AO42</f>
        <v>7.3072799400738912E-4</v>
      </c>
      <c r="AQ42">
        <f>(P42+273.15)</f>
        <v>305.72693099975584</v>
      </c>
      <c r="AR42">
        <f>(O42+273.15)</f>
        <v>304.09995689392088</v>
      </c>
      <c r="AS42">
        <f>(Y42*AK42+Z42*AL42)*AM42</f>
        <v>239.81571729595089</v>
      </c>
      <c r="AT42">
        <f>((AS42+0.00000010773*(AR42^4-AQ42^4))-AP42*44100)/(L42*0.92*2*29.3+0.00000043092*AQ42^3)</f>
        <v>2.1122717141041321</v>
      </c>
      <c r="AU42">
        <f>0.61365*EXP(17.502*J42/(240.97+J42))</f>
        <v>4.9332458413199767</v>
      </c>
      <c r="AV42">
        <f>AU42*1000/AA42</f>
        <v>48.703069924725511</v>
      </c>
      <c r="AW42">
        <f>(AV42-U42)</f>
        <v>29.179313897503832</v>
      </c>
      <c r="AX42">
        <f>IF(D42,P42,(O42+P42)/2)</f>
        <v>31.763443946838379</v>
      </c>
      <c r="AY42">
        <f>0.61365*EXP(17.502*AX42/(240.97+AX42))</f>
        <v>4.7115200430245476</v>
      </c>
      <c r="AZ42">
        <f>IF(AW42&lt;&gt;0,(1000-(AV42+U42)/2)/AW42*AP42,0)</f>
        <v>2.4188381216019225E-2</v>
      </c>
      <c r="BA42">
        <f>U42*AA42/1000</f>
        <v>1.977606101157493</v>
      </c>
      <c r="BB42">
        <f>(AY42-BA42)</f>
        <v>2.7339139418670548</v>
      </c>
      <c r="BC42">
        <f>1/(1.6/F42+1.37/N42)</f>
        <v>1.5136269956452642E-2</v>
      </c>
      <c r="BD42">
        <f>G42*AA42*0.001</f>
        <v>28.511172096016178</v>
      </c>
      <c r="BE42">
        <f>G42/S42</f>
        <v>0.70737959313279619</v>
      </c>
      <c r="BF42">
        <f>(1-AP42*AA42/AU42/F42)*100</f>
        <v>38.499611361554841</v>
      </c>
      <c r="BG42">
        <f>(S42-E42/(N42/1.35))</f>
        <v>397.19138622135409</v>
      </c>
      <c r="BH42">
        <f>E42*BF42/100/BG42</f>
        <v>1.4677062080484756E-3</v>
      </c>
    </row>
    <row r="43" spans="1:60" x14ac:dyDescent="0.2">
      <c r="A43" s="1" t="s">
        <v>9</v>
      </c>
      <c r="B43" s="1" t="s">
        <v>105</v>
      </c>
    </row>
    <row r="44" spans="1:60" x14ac:dyDescent="0.2">
      <c r="A44" s="1">
        <v>13</v>
      </c>
      <c r="B44" s="1" t="s">
        <v>106</v>
      </c>
      <c r="C44" s="1">
        <v>1133.4999971725047</v>
      </c>
      <c r="D44" s="1">
        <v>0</v>
      </c>
      <c r="E44">
        <f>(R44-S44*(1000-T44)/(1000-U44))*AO44</f>
        <v>2.8636593666333221</v>
      </c>
      <c r="F44">
        <f>IF(AZ44&lt;&gt;0,1/(1/AZ44-1/N44),0)</f>
        <v>2.0803438414860546E-2</v>
      </c>
      <c r="G44">
        <f>((BC44-AP44/2)*S44-E44)/(BC44+AP44/2)</f>
        <v>161.35927636277316</v>
      </c>
      <c r="H44">
        <f>AP44*1000</f>
        <v>0.60701822110148551</v>
      </c>
      <c r="I44">
        <f>(AU44-BA44)</f>
        <v>2.8771629283448483</v>
      </c>
      <c r="J44">
        <f>(P44+AT44*D44)</f>
        <v>32.240657806396484</v>
      </c>
      <c r="K44" s="1">
        <v>6</v>
      </c>
      <c r="L44">
        <f>(K44*AI44+AJ44)</f>
        <v>1.4200000166893005</v>
      </c>
      <c r="M44" s="1">
        <v>1</v>
      </c>
      <c r="N44">
        <f>L44*(M44+1)*(M44+1)/(M44*M44+1)</f>
        <v>2.8400000333786011</v>
      </c>
      <c r="O44" s="1">
        <v>30.947162628173828</v>
      </c>
      <c r="P44" s="1">
        <v>32.240657806396484</v>
      </c>
      <c r="Q44" s="1">
        <v>30.935625076293945</v>
      </c>
      <c r="R44" s="1">
        <v>399.8076171875</v>
      </c>
      <c r="S44" s="1">
        <v>396.07968139648438</v>
      </c>
      <c r="T44" s="1">
        <v>18.668642044067383</v>
      </c>
      <c r="U44" s="1">
        <v>19.383525848388672</v>
      </c>
      <c r="V44" s="1">
        <v>42.041397094726562</v>
      </c>
      <c r="W44" s="1">
        <v>43.651298522949219</v>
      </c>
      <c r="X44" s="1">
        <v>499.59341430664062</v>
      </c>
      <c r="Y44" s="1">
        <v>1498.97900390625</v>
      </c>
      <c r="Z44" s="1">
        <v>9.6837863326072693E-2</v>
      </c>
      <c r="AA44" s="1">
        <v>101.28964233398438</v>
      </c>
      <c r="AB44" s="1">
        <v>2.2794291973114014</v>
      </c>
      <c r="AC44" s="1">
        <v>1.750485971570015E-2</v>
      </c>
      <c r="AD44" s="1">
        <v>4.9600478261709213E-2</v>
      </c>
      <c r="AE44" s="1">
        <v>1.3147938065230846E-2</v>
      </c>
      <c r="AF44" s="1">
        <v>6.2596805393695831E-2</v>
      </c>
      <c r="AG44" s="1">
        <v>1.2810862623155117E-2</v>
      </c>
      <c r="AH44" s="1">
        <v>0.66666668653488159</v>
      </c>
      <c r="AI44" s="1">
        <v>-0.21956524252891541</v>
      </c>
      <c r="AJ44" s="1">
        <v>2.737391471862793</v>
      </c>
      <c r="AK44" s="1">
        <v>1</v>
      </c>
      <c r="AL44" s="1">
        <v>0</v>
      </c>
      <c r="AM44" s="1">
        <v>0.15999999642372131</v>
      </c>
      <c r="AN44" s="1">
        <v>111115</v>
      </c>
      <c r="AO44">
        <f>X44*0.000001/(K44*0.0001)</f>
        <v>0.83265569051106769</v>
      </c>
      <c r="AP44">
        <f>(U44-T44)/(1000-U44)*AO44</f>
        <v>6.070182211014855E-4</v>
      </c>
      <c r="AQ44">
        <f>(P44+273.15)</f>
        <v>305.39065780639646</v>
      </c>
      <c r="AR44">
        <f>(O44+273.15)</f>
        <v>304.09716262817381</v>
      </c>
      <c r="AS44">
        <f>(Y44*AK44+Z44*AL44)*AM44</f>
        <v>239.83663526423334</v>
      </c>
      <c r="AT44">
        <f>((AS44+0.00000010773*(AR44^4-AQ44^4))-AP44*44100)/(L44*0.92*2*29.3+0.00000043092*AQ44^3)</f>
        <v>2.221047928495484</v>
      </c>
      <c r="AU44">
        <f>0.61365*EXP(17.502*J44/(240.97+J44))</f>
        <v>4.8405133286996778</v>
      </c>
      <c r="AV44">
        <f>AU44*1000/AA44</f>
        <v>47.788828325989698</v>
      </c>
      <c r="AW44">
        <f>(AV44-U44)</f>
        <v>28.405302477601026</v>
      </c>
      <c r="AX44">
        <f>IF(D44,P44,(O44+P44)/2)</f>
        <v>31.593910217285156</v>
      </c>
      <c r="AY44">
        <f>0.61365*EXP(17.502*AX44/(240.97+AX44))</f>
        <v>4.6664202917032416</v>
      </c>
      <c r="AZ44">
        <f>IF(AW44&lt;&gt;0,(1000-(AV44+U44)/2)/AW44*AP44,0)</f>
        <v>2.0652158169940548E-2</v>
      </c>
      <c r="BA44">
        <f>U44*AA44/1000</f>
        <v>1.9633504003548297</v>
      </c>
      <c r="BB44">
        <f>(AY44-BA44)</f>
        <v>2.7030698913484121</v>
      </c>
      <c r="BC44">
        <f>1/(1.6/F44+1.37/N44)</f>
        <v>1.2921105723439687E-2</v>
      </c>
      <c r="BD44">
        <f>G44*AA44*0.001</f>
        <v>16.344023390055831</v>
      </c>
      <c r="BE44">
        <f>G44/S44</f>
        <v>0.40739094667481568</v>
      </c>
      <c r="BF44">
        <f>(1-AP44*AA44/AU44/F44)*100</f>
        <v>38.94233055615841</v>
      </c>
      <c r="BG44">
        <f>(S44-E44/(N44/1.35))</f>
        <v>394.7184348825694</v>
      </c>
      <c r="BH44">
        <f>E44*BF44/100/BG44</f>
        <v>2.8252435103227713E-3</v>
      </c>
    </row>
    <row r="45" spans="1:60" x14ac:dyDescent="0.2">
      <c r="A45" s="1">
        <v>14</v>
      </c>
      <c r="B45" s="1" t="s">
        <v>107</v>
      </c>
      <c r="C45" s="1">
        <v>1138.499997060746</v>
      </c>
      <c r="D45" s="1">
        <v>0</v>
      </c>
      <c r="E45">
        <f>(R45-S45*(1000-T45)/(1000-U45))*AO45</f>
        <v>3.3756501947361381</v>
      </c>
      <c r="F45">
        <f>IF(AZ45&lt;&gt;0,1/(1/AZ45-1/N45),0)</f>
        <v>2.0081143009634018E-2</v>
      </c>
      <c r="G45">
        <f>((BC45-AP45/2)*S45-E45)/(BC45+AP45/2)</f>
        <v>113.87374417960626</v>
      </c>
      <c r="H45">
        <f>AP45*1000</f>
        <v>0.58681334868711055</v>
      </c>
      <c r="I45">
        <f>(AU45-BA45)</f>
        <v>2.880699141966228</v>
      </c>
      <c r="J45">
        <f>(P45+AT45*D45)</f>
        <v>32.246990203857422</v>
      </c>
      <c r="K45" s="1">
        <v>6</v>
      </c>
      <c r="L45">
        <f>(K45*AI45+AJ45)</f>
        <v>1.4200000166893005</v>
      </c>
      <c r="M45" s="1">
        <v>1</v>
      </c>
      <c r="N45">
        <f>L45*(M45+1)*(M45+1)/(M45*M45+1)</f>
        <v>2.8400000333786011</v>
      </c>
      <c r="O45" s="1">
        <v>30.950229644775391</v>
      </c>
      <c r="P45" s="1">
        <v>32.246990203857422</v>
      </c>
      <c r="Q45" s="1">
        <v>30.938230514526367</v>
      </c>
      <c r="R45" s="1">
        <v>400.79901123046875</v>
      </c>
      <c r="S45" s="1">
        <v>396.46572875976562</v>
      </c>
      <c r="T45" s="1">
        <v>18.674732208251953</v>
      </c>
      <c r="U45" s="1">
        <v>19.365800857543945</v>
      </c>
      <c r="V45" s="1">
        <v>42.047569274902344</v>
      </c>
      <c r="W45" s="1">
        <v>43.603561401367188</v>
      </c>
      <c r="X45" s="1">
        <v>499.61685180664062</v>
      </c>
      <c r="Y45" s="1">
        <v>1498.7913818359375</v>
      </c>
      <c r="Z45" s="1">
        <v>0.1133718341588974</v>
      </c>
      <c r="AA45" s="1">
        <v>101.28919219970703</v>
      </c>
      <c r="AB45" s="1">
        <v>2.2794291973114014</v>
      </c>
      <c r="AC45" s="1">
        <v>1.750485971570015E-2</v>
      </c>
      <c r="AD45" s="1">
        <v>4.9600478261709213E-2</v>
      </c>
      <c r="AE45" s="1">
        <v>1.3147938065230846E-2</v>
      </c>
      <c r="AF45" s="1">
        <v>6.2596805393695831E-2</v>
      </c>
      <c r="AG45" s="1">
        <v>1.2810862623155117E-2</v>
      </c>
      <c r="AH45" s="1">
        <v>1</v>
      </c>
      <c r="AI45" s="1">
        <v>-0.21956524252891541</v>
      </c>
      <c r="AJ45" s="1">
        <v>2.737391471862793</v>
      </c>
      <c r="AK45" s="1">
        <v>1</v>
      </c>
      <c r="AL45" s="1">
        <v>0</v>
      </c>
      <c r="AM45" s="1">
        <v>0.15999999642372131</v>
      </c>
      <c r="AN45" s="1">
        <v>111115</v>
      </c>
      <c r="AO45">
        <f>X45*0.000001/(K45*0.0001)</f>
        <v>0.83269475301106755</v>
      </c>
      <c r="AP45">
        <f>(U45-T45)/(1000-U45)*AO45</f>
        <v>5.8681334868711059E-4</v>
      </c>
      <c r="AQ45">
        <f>(P45+273.15)</f>
        <v>305.3969902038574</v>
      </c>
      <c r="AR45">
        <f>(O45+273.15)</f>
        <v>304.10022964477537</v>
      </c>
      <c r="AS45">
        <f>(Y45*AK45+Z45*AL45)*AM45</f>
        <v>239.80661573365433</v>
      </c>
      <c r="AT45">
        <f>((AS45+0.00000010773*(AR45^4-AQ45^4))-AP45*44100)/(L45*0.92*2*29.3+0.00000043092*AQ45^3)</f>
        <v>2.2302652176804449</v>
      </c>
      <c r="AU45">
        <f>0.61365*EXP(17.502*J45/(240.97+J45))</f>
        <v>4.8422454671272481</v>
      </c>
      <c r="AV45">
        <f>AU45*1000/AA45</f>
        <v>47.806141622494387</v>
      </c>
      <c r="AW45">
        <f>(AV45-U45)</f>
        <v>28.440340764950442</v>
      </c>
      <c r="AX45">
        <f>IF(D45,P45,(O45+P45)/2)</f>
        <v>31.598609924316406</v>
      </c>
      <c r="AY45">
        <f>0.61365*EXP(17.502*AX45/(240.97+AX45))</f>
        <v>4.6676654341535775</v>
      </c>
      <c r="AZ45">
        <f>IF(AW45&lt;&gt;0,(1000-(AV45+U45)/2)/AW45*AP45,0)</f>
        <v>1.9940149702205378E-2</v>
      </c>
      <c r="BA45">
        <f>U45*AA45/1000</f>
        <v>1.9615463251610199</v>
      </c>
      <c r="BB45">
        <f>(AY45-BA45)</f>
        <v>2.7061191089925574</v>
      </c>
      <c r="BC45">
        <f>1/(1.6/F45+1.37/N45)</f>
        <v>1.2475184699647836E-2</v>
      </c>
      <c r="BD45">
        <f>G45*AA45*0.001</f>
        <v>11.534179560708408</v>
      </c>
      <c r="BE45">
        <f>G45/S45</f>
        <v>0.28722216302485731</v>
      </c>
      <c r="BF45">
        <f>(1-AP45*AA45/AU45/F45)*100</f>
        <v>38.873734735289119</v>
      </c>
      <c r="BG45">
        <f>(S45-E45/(N45/1.35))</f>
        <v>394.86110632690162</v>
      </c>
      <c r="BH45">
        <f>E45*BF45/100/BG45</f>
        <v>3.3232984491681117E-3</v>
      </c>
    </row>
    <row r="46" spans="1:60" x14ac:dyDescent="0.2">
      <c r="A46" s="1">
        <v>15</v>
      </c>
      <c r="B46" s="1" t="s">
        <v>108</v>
      </c>
      <c r="C46" s="1">
        <v>1143.4999969489872</v>
      </c>
      <c r="D46" s="1">
        <v>0</v>
      </c>
      <c r="E46">
        <f>(R46-S46*(1000-T46)/(1000-U46))*AO46</f>
        <v>2.9613369450770533</v>
      </c>
      <c r="F46">
        <f>IF(AZ46&lt;&gt;0,1/(1/AZ46-1/N46),0)</f>
        <v>1.9505032690017816E-2</v>
      </c>
      <c r="G46">
        <f>((BC46-AP46/2)*S46-E46)/(BC46+AP46/2)</f>
        <v>139.84902699579735</v>
      </c>
      <c r="H46">
        <f>AP46*1000</f>
        <v>0.57012508338030587</v>
      </c>
      <c r="I46">
        <f>(AU46-BA46)</f>
        <v>2.8808842963401511</v>
      </c>
      <c r="J46">
        <f>(P46+AT46*D46)</f>
        <v>32.241718292236328</v>
      </c>
      <c r="K46" s="1">
        <v>6</v>
      </c>
      <c r="L46">
        <f>(K46*AI46+AJ46)</f>
        <v>1.4200000166893005</v>
      </c>
      <c r="M46" s="1">
        <v>1</v>
      </c>
      <c r="N46">
        <f>L46*(M46+1)*(M46+1)/(M46*M46+1)</f>
        <v>2.8400000333786011</v>
      </c>
      <c r="O46" s="1">
        <v>30.954164505004883</v>
      </c>
      <c r="P46" s="1">
        <v>32.241718292236328</v>
      </c>
      <c r="Q46" s="1">
        <v>30.93963623046875</v>
      </c>
      <c r="R46" s="1">
        <v>400.64715576171875</v>
      </c>
      <c r="S46" s="1">
        <v>396.8194580078125</v>
      </c>
      <c r="T46" s="1">
        <v>18.678508758544922</v>
      </c>
      <c r="U46" s="1">
        <v>19.349878311157227</v>
      </c>
      <c r="V46" s="1">
        <v>42.04632568359375</v>
      </c>
      <c r="W46" s="1">
        <v>43.5576171875</v>
      </c>
      <c r="X46" s="1">
        <v>499.65914916992188</v>
      </c>
      <c r="Y46" s="1">
        <v>1498.8968505859375</v>
      </c>
      <c r="Z46" s="1">
        <v>8.5030019283294678E-2</v>
      </c>
      <c r="AA46" s="1">
        <v>101.28844451904297</v>
      </c>
      <c r="AB46" s="1">
        <v>2.2794291973114014</v>
      </c>
      <c r="AC46" s="1">
        <v>1.750485971570015E-2</v>
      </c>
      <c r="AD46" s="1">
        <v>4.9600478261709213E-2</v>
      </c>
      <c r="AE46" s="1">
        <v>1.3147938065230846E-2</v>
      </c>
      <c r="AF46" s="1">
        <v>6.2596805393695831E-2</v>
      </c>
      <c r="AG46" s="1">
        <v>1.2810862623155117E-2</v>
      </c>
      <c r="AH46" s="1">
        <v>0.66666668653488159</v>
      </c>
      <c r="AI46" s="1">
        <v>-0.21956524252891541</v>
      </c>
      <c r="AJ46" s="1">
        <v>2.737391471862793</v>
      </c>
      <c r="AK46" s="1">
        <v>1</v>
      </c>
      <c r="AL46" s="1">
        <v>0</v>
      </c>
      <c r="AM46" s="1">
        <v>0.15999999642372131</v>
      </c>
      <c r="AN46" s="1">
        <v>111115</v>
      </c>
      <c r="AO46">
        <f>X46*0.000001/(K46*0.0001)</f>
        <v>0.83276524861653622</v>
      </c>
      <c r="AP46">
        <f>(U46-T46)/(1000-U46)*AO46</f>
        <v>5.7012508338030591E-4</v>
      </c>
      <c r="AQ46">
        <f>(P46+273.15)</f>
        <v>305.39171829223631</v>
      </c>
      <c r="AR46">
        <f>(O46+273.15)</f>
        <v>304.10416450500486</v>
      </c>
      <c r="AS46">
        <f>(Y46*AK46+Z46*AL46)*AM46</f>
        <v>239.82349073327714</v>
      </c>
      <c r="AT46">
        <f>((AS46+0.00000010773*(AR46^4-AQ46^4))-AP46*44100)/(L46*0.92*2*29.3+0.00000043092*AQ46^3)</f>
        <v>2.2400215068519178</v>
      </c>
      <c r="AU46">
        <f>0.61365*EXP(17.502*J46/(240.97+J46))</f>
        <v>4.8408033721100328</v>
      </c>
      <c r="AV46">
        <f>AU46*1000/AA46</f>
        <v>47.792257005190031</v>
      </c>
      <c r="AW46">
        <f>(AV46-U46)</f>
        <v>28.442378694032804</v>
      </c>
      <c r="AX46">
        <f>IF(D46,P46,(O46+P46)/2)</f>
        <v>31.597941398620605</v>
      </c>
      <c r="AY46">
        <f>0.61365*EXP(17.502*AX46/(240.97+AX46))</f>
        <v>4.6674882970141587</v>
      </c>
      <c r="AZ46">
        <f>IF(AW46&lt;&gt;0,(1000-(AV46+U46)/2)/AW46*AP46,0)</f>
        <v>1.9371986483961701E-2</v>
      </c>
      <c r="BA46">
        <f>U46*AA46/1000</f>
        <v>1.9599190757698817</v>
      </c>
      <c r="BB46">
        <f>(AY46-BA46)</f>
        <v>2.707569221244277</v>
      </c>
      <c r="BC46">
        <f>1/(1.6/F46+1.37/N46)</f>
        <v>1.2119375039346727E-2</v>
      </c>
      <c r="BD46">
        <f>G46*AA46*0.001</f>
        <v>14.165090411905961</v>
      </c>
      <c r="BE46">
        <f>G46/S46</f>
        <v>0.35242482235597433</v>
      </c>
      <c r="BF46">
        <f>(1-AP46*AA46/AU46/F46)*100</f>
        <v>38.840218448899179</v>
      </c>
      <c r="BG46">
        <f>(S46-E46/(N46/1.35))</f>
        <v>395.41178025116892</v>
      </c>
      <c r="BH46">
        <f>E46*BF46/100/BG46</f>
        <v>2.9088403429591166E-3</v>
      </c>
    </row>
    <row r="47" spans="1:60" x14ac:dyDescent="0.2">
      <c r="A47" s="1" t="s">
        <v>9</v>
      </c>
      <c r="B47" s="1" t="s">
        <v>109</v>
      </c>
    </row>
    <row r="48" spans="1:60" x14ac:dyDescent="0.2">
      <c r="A48" s="1">
        <v>16</v>
      </c>
      <c r="B48" s="1" t="s">
        <v>110</v>
      </c>
      <c r="C48" s="1">
        <v>1228.4999950490892</v>
      </c>
      <c r="D48" s="1">
        <v>0</v>
      </c>
      <c r="E48">
        <f>(R48-S48*(1000-T48)/(1000-U48))*AO48</f>
        <v>0.35054971497751419</v>
      </c>
      <c r="F48">
        <f>IF(AZ48&lt;&gt;0,1/(1/AZ48-1/N48),0)</f>
        <v>5.8054507777761839E-3</v>
      </c>
      <c r="G48">
        <f>((BC48-AP48/2)*S48-E48)/(BC48+AP48/2)</f>
        <v>286.28036874331445</v>
      </c>
      <c r="H48">
        <f>AP48*1000</f>
        <v>0.1806756673011099</v>
      </c>
      <c r="I48">
        <f>(AU48-BA48)</f>
        <v>3.0512768371538983</v>
      </c>
      <c r="J48">
        <f>(P48+AT48*D48)</f>
        <v>32.711078643798828</v>
      </c>
      <c r="K48" s="1">
        <v>6</v>
      </c>
      <c r="L48">
        <f>(K48*AI48+AJ48)</f>
        <v>1.4200000166893005</v>
      </c>
      <c r="M48" s="1">
        <v>1</v>
      </c>
      <c r="N48">
        <f>L48*(M48+1)*(M48+1)/(M48*M48+1)</f>
        <v>2.8400000333786011</v>
      </c>
      <c r="O48" s="1">
        <v>30.956499099731445</v>
      </c>
      <c r="P48" s="1">
        <v>32.711078643798828</v>
      </c>
      <c r="Q48" s="1">
        <v>30.9461669921875</v>
      </c>
      <c r="R48" s="1">
        <v>400.69088745117188</v>
      </c>
      <c r="S48" s="1">
        <v>400.18310546875</v>
      </c>
      <c r="T48" s="1">
        <v>18.736928939819336</v>
      </c>
      <c r="U48" s="1">
        <v>18.94978141784668</v>
      </c>
      <c r="V48" s="1">
        <v>42.172161102294922</v>
      </c>
      <c r="W48" s="1">
        <v>42.651237487792969</v>
      </c>
      <c r="X48" s="1">
        <v>499.64718627929688</v>
      </c>
      <c r="Y48" s="1">
        <v>1500.4359130859375</v>
      </c>
      <c r="Z48" s="1">
        <v>8.9752361178398132E-2</v>
      </c>
      <c r="AA48" s="1">
        <v>101.28831481933594</v>
      </c>
      <c r="AB48" s="1">
        <v>2.2794291973114014</v>
      </c>
      <c r="AC48" s="1">
        <v>1.750485971570015E-2</v>
      </c>
      <c r="AD48" s="1">
        <v>4.9600478261709213E-2</v>
      </c>
      <c r="AE48" s="1">
        <v>1.3147938065230846E-2</v>
      </c>
      <c r="AF48" s="1">
        <v>6.2596805393695831E-2</v>
      </c>
      <c r="AG48" s="1">
        <v>1.2810862623155117E-2</v>
      </c>
      <c r="AH48" s="1">
        <v>1</v>
      </c>
      <c r="AI48" s="1">
        <v>-0.21956524252891541</v>
      </c>
      <c r="AJ48" s="1">
        <v>2.737391471862793</v>
      </c>
      <c r="AK48" s="1">
        <v>1</v>
      </c>
      <c r="AL48" s="1">
        <v>0</v>
      </c>
      <c r="AM48" s="1">
        <v>0.15999999642372131</v>
      </c>
      <c r="AN48" s="1">
        <v>111115</v>
      </c>
      <c r="AO48">
        <f>X48*0.000001/(K48*0.0001)</f>
        <v>0.83274531046549471</v>
      </c>
      <c r="AP48">
        <f>(U48-T48)/(1000-U48)*AO48</f>
        <v>1.8067566730110989E-4</v>
      </c>
      <c r="AQ48">
        <f>(P48+273.15)</f>
        <v>305.86107864379881</v>
      </c>
      <c r="AR48">
        <f>(O48+273.15)</f>
        <v>304.10649909973142</v>
      </c>
      <c r="AS48">
        <f>(Y48*AK48+Z48*AL48)*AM48</f>
        <v>240.06974072777302</v>
      </c>
      <c r="AT48">
        <f>((AS48+0.00000010773*(AR48^4-AQ48^4))-AP48*44100)/(L48*0.92*2*29.3+0.00000043092*AQ48^3)</f>
        <v>2.3699454342437143</v>
      </c>
      <c r="AU48">
        <f>0.61365*EXP(17.502*J48/(240.97+J48))</f>
        <v>4.9706682631623549</v>
      </c>
      <c r="AV48">
        <f>AU48*1000/AA48</f>
        <v>49.074449229689968</v>
      </c>
      <c r="AW48">
        <f>(AV48-U48)</f>
        <v>30.124667811843288</v>
      </c>
      <c r="AX48">
        <f>IF(D48,P48,(O48+P48)/2)</f>
        <v>31.833788871765137</v>
      </c>
      <c r="AY48">
        <f>0.61365*EXP(17.502*AX48/(240.97+AX48))</f>
        <v>4.730344472668274</v>
      </c>
      <c r="AZ48">
        <f>IF(AW48&lt;&gt;0,(1000-(AV48+U48)/2)/AW48*AP48,0)</f>
        <v>5.7936076427057021E-3</v>
      </c>
      <c r="BA48">
        <f>U48*AA48/1000</f>
        <v>1.9193914260084566</v>
      </c>
      <c r="BB48">
        <f>(AY48-BA48)</f>
        <v>2.8109530466598174</v>
      </c>
      <c r="BC48">
        <f>1/(1.6/F48+1.37/N48)</f>
        <v>3.6220669492126141E-3</v>
      </c>
      <c r="BD48">
        <f>G48*AA48*0.001</f>
        <v>28.996856115868415</v>
      </c>
      <c r="BE48">
        <f>G48/S48</f>
        <v>0.71537344988110663</v>
      </c>
      <c r="BF48">
        <f>(1-AP48*AA48/AU48/F48)*100</f>
        <v>36.582621420881104</v>
      </c>
      <c r="BG48">
        <f>(S48-E48/(N48/1.35))</f>
        <v>400.01647092309594</v>
      </c>
      <c r="BH48">
        <f>E48*BF48/100/BG48</f>
        <v>3.2058748687589978E-4</v>
      </c>
    </row>
    <row r="49" spans="1:60" x14ac:dyDescent="0.2">
      <c r="A49" s="1">
        <v>17</v>
      </c>
      <c r="B49" s="1" t="s">
        <v>111</v>
      </c>
      <c r="C49" s="1">
        <v>1231.499994982034</v>
      </c>
      <c r="D49" s="1">
        <v>0</v>
      </c>
      <c r="E49">
        <f>(R49-S49*(1000-T49)/(1000-U49))*AO49</f>
        <v>0.11891918650494217</v>
      </c>
      <c r="F49">
        <f>IF(AZ49&lt;&gt;0,1/(1/AZ49-1/N49),0)</f>
        <v>5.5731581578773266E-3</v>
      </c>
      <c r="G49">
        <f>((BC49-AP49/2)*S49-E49)/(BC49+AP49/2)</f>
        <v>347.36179227292422</v>
      </c>
      <c r="H49">
        <f>AP49*1000</f>
        <v>0.17400102092831235</v>
      </c>
      <c r="I49">
        <f>(AU49-BA49)</f>
        <v>3.0606503213226026</v>
      </c>
      <c r="J49">
        <f>(P49+AT49*D49)</f>
        <v>32.742019653320312</v>
      </c>
      <c r="K49" s="1">
        <v>6</v>
      </c>
      <c r="L49">
        <f>(K49*AI49+AJ49)</f>
        <v>1.4200000166893005</v>
      </c>
      <c r="M49" s="1">
        <v>1</v>
      </c>
      <c r="N49">
        <f>L49*(M49+1)*(M49+1)/(M49*M49+1)</f>
        <v>2.8400000333786011</v>
      </c>
      <c r="O49" s="1">
        <v>30.955818176269531</v>
      </c>
      <c r="P49" s="1">
        <v>32.742019653320312</v>
      </c>
      <c r="Q49" s="1">
        <v>30.944679260253906</v>
      </c>
      <c r="R49" s="1">
        <v>400.49099731445312</v>
      </c>
      <c r="S49" s="1">
        <v>400.26455688476562</v>
      </c>
      <c r="T49" s="1">
        <v>18.737871170043945</v>
      </c>
      <c r="U49" s="1">
        <v>18.942863464355469</v>
      </c>
      <c r="V49" s="1">
        <v>42.17578125</v>
      </c>
      <c r="W49" s="1">
        <v>42.637184143066406</v>
      </c>
      <c r="X49" s="1">
        <v>499.64300537109375</v>
      </c>
      <c r="Y49" s="1">
        <v>1500.4329833984375</v>
      </c>
      <c r="Z49" s="1">
        <v>0.33184495568275452</v>
      </c>
      <c r="AA49" s="1">
        <v>101.28797912597656</v>
      </c>
      <c r="AB49" s="1">
        <v>2.2794291973114014</v>
      </c>
      <c r="AC49" s="1">
        <v>1.750485971570015E-2</v>
      </c>
      <c r="AD49" s="1">
        <v>4.9600478261709213E-2</v>
      </c>
      <c r="AE49" s="1">
        <v>1.3147938065230846E-2</v>
      </c>
      <c r="AF49" s="1">
        <v>6.2596805393695831E-2</v>
      </c>
      <c r="AG49" s="1">
        <v>1.2810862623155117E-2</v>
      </c>
      <c r="AH49" s="1">
        <v>0.66666668653488159</v>
      </c>
      <c r="AI49" s="1">
        <v>-0.21956524252891541</v>
      </c>
      <c r="AJ49" s="1">
        <v>2.737391471862793</v>
      </c>
      <c r="AK49" s="1">
        <v>1</v>
      </c>
      <c r="AL49" s="1">
        <v>0</v>
      </c>
      <c r="AM49" s="1">
        <v>0.15999999642372131</v>
      </c>
      <c r="AN49" s="1">
        <v>111115</v>
      </c>
      <c r="AO49">
        <f>X49*0.000001/(K49*0.0001)</f>
        <v>0.83273834228515609</v>
      </c>
      <c r="AP49">
        <f>(U49-T49)/(1000-U49)*AO49</f>
        <v>1.7400102092831235E-4</v>
      </c>
      <c r="AQ49">
        <f>(P49+273.15)</f>
        <v>305.89201965332029</v>
      </c>
      <c r="AR49">
        <f>(O49+273.15)</f>
        <v>304.10581817626951</v>
      </c>
      <c r="AS49">
        <f>(Y49*AK49+Z49*AL49)*AM49</f>
        <v>240.0692719777835</v>
      </c>
      <c r="AT49">
        <f>((AS49+0.00000010773*(AR49^4-AQ49^4))-AP49*44100)/(L49*0.92*2*29.3+0.00000043092*AQ49^3)</f>
        <v>2.368766387478253</v>
      </c>
      <c r="AU49">
        <f>0.61365*EXP(17.502*J49/(240.97+J49))</f>
        <v>4.9793346804864633</v>
      </c>
      <c r="AV49">
        <f>AU49*1000/AA49</f>
        <v>49.16017402512724</v>
      </c>
      <c r="AW49">
        <f>(AV49-U49)</f>
        <v>30.217310560771772</v>
      </c>
      <c r="AX49">
        <f>IF(D49,P49,(O49+P49)/2)</f>
        <v>31.848918914794922</v>
      </c>
      <c r="AY49">
        <f>0.61365*EXP(17.502*AX49/(240.97+AX49))</f>
        <v>4.7344018452938501</v>
      </c>
      <c r="AZ49">
        <f>IF(AW49&lt;&gt;0,(1000-(AV49+U49)/2)/AW49*AP49,0)</f>
        <v>5.5622429257739681E-3</v>
      </c>
      <c r="BA49">
        <f>U49*AA49/1000</f>
        <v>1.9186843591638607</v>
      </c>
      <c r="BB49">
        <f>(AY49-BA49)</f>
        <v>2.8157174861299894</v>
      </c>
      <c r="BC49">
        <f>1/(1.6/F49+1.37/N49)</f>
        <v>3.4773808489573224E-3</v>
      </c>
      <c r="BD49">
        <f>G49*AA49*0.001</f>
        <v>35.183573964901754</v>
      </c>
      <c r="BE49">
        <f>G49/S49</f>
        <v>0.86783050434547504</v>
      </c>
      <c r="BF49">
        <f>(1-AP49*AA49/AU49/F49)*100</f>
        <v>36.490745182761607</v>
      </c>
      <c r="BG49">
        <f>(S49-E49/(N49/1.35))</f>
        <v>400.20802839888717</v>
      </c>
      <c r="BH49">
        <f>E49*BF49/100/BG49</f>
        <v>1.0842985208102872E-4</v>
      </c>
    </row>
    <row r="50" spans="1:60" x14ac:dyDescent="0.2">
      <c r="A50" s="1">
        <v>18</v>
      </c>
      <c r="B50" s="1" t="s">
        <v>112</v>
      </c>
      <c r="C50" s="1">
        <v>1238.4999948255718</v>
      </c>
      <c r="D50" s="1">
        <v>0</v>
      </c>
      <c r="E50">
        <f>(R50-S50*(1000-T50)/(1000-U50))*AO50</f>
        <v>-3.8667600746815503E-3</v>
      </c>
      <c r="F50">
        <f>IF(AZ50&lt;&gt;0,1/(1/AZ50-1/N50),0)</f>
        <v>5.8349654713512654E-3</v>
      </c>
      <c r="G50">
        <f>((BC50-AP50/2)*S50-E50)/(BC50+AP50/2)</f>
        <v>381.17689139367843</v>
      </c>
      <c r="H50">
        <f>AP50*1000</f>
        <v>0.18243598947353279</v>
      </c>
      <c r="I50">
        <f>(AU50-BA50)</f>
        <v>3.0653213264442014</v>
      </c>
      <c r="J50">
        <f>(P50+AT50*D50)</f>
        <v>32.749481201171875</v>
      </c>
      <c r="K50" s="1">
        <v>6</v>
      </c>
      <c r="L50">
        <f>(K50*AI50+AJ50)</f>
        <v>1.4200000166893005</v>
      </c>
      <c r="M50" s="1">
        <v>1</v>
      </c>
      <c r="N50">
        <f>L50*(M50+1)*(M50+1)/(M50*M50+1)</f>
        <v>2.8400000333786011</v>
      </c>
      <c r="O50" s="1">
        <v>30.955575942993164</v>
      </c>
      <c r="P50" s="1">
        <v>32.749481201171875</v>
      </c>
      <c r="Q50" s="1">
        <v>30.942033767700195</v>
      </c>
      <c r="R50" s="1">
        <v>399.763427734375</v>
      </c>
      <c r="S50" s="1">
        <v>399.68051147460938</v>
      </c>
      <c r="T50" s="1">
        <v>18.702493667602539</v>
      </c>
      <c r="U50" s="1">
        <v>18.917423248291016</v>
      </c>
      <c r="V50" s="1">
        <v>42.096683502197266</v>
      </c>
      <c r="W50" s="1">
        <v>42.580459594726562</v>
      </c>
      <c r="X50" s="1">
        <v>499.65603637695312</v>
      </c>
      <c r="Y50" s="1">
        <v>1500.609375</v>
      </c>
      <c r="Z50" s="1">
        <v>0.2645285427570343</v>
      </c>
      <c r="AA50" s="1">
        <v>101.28785705566406</v>
      </c>
      <c r="AB50" s="1">
        <v>2.2794291973114014</v>
      </c>
      <c r="AC50" s="1">
        <v>1.750485971570015E-2</v>
      </c>
      <c r="AD50" s="1">
        <v>4.9600478261709213E-2</v>
      </c>
      <c r="AE50" s="1">
        <v>1.3147938065230846E-2</v>
      </c>
      <c r="AF50" s="1">
        <v>6.2596805393695831E-2</v>
      </c>
      <c r="AG50" s="1">
        <v>1.2810862623155117E-2</v>
      </c>
      <c r="AH50" s="1">
        <v>0.66666668653488159</v>
      </c>
      <c r="AI50" s="1">
        <v>-0.21956524252891541</v>
      </c>
      <c r="AJ50" s="1">
        <v>2.737391471862793</v>
      </c>
      <c r="AK50" s="1">
        <v>1</v>
      </c>
      <c r="AL50" s="1">
        <v>0</v>
      </c>
      <c r="AM50" s="1">
        <v>0.15999999642372131</v>
      </c>
      <c r="AN50" s="1">
        <v>111115</v>
      </c>
      <c r="AO50">
        <f>X50*0.000001/(K50*0.0001)</f>
        <v>0.83276006062825514</v>
      </c>
      <c r="AP50">
        <f>(U50-T50)/(1000-U50)*AO50</f>
        <v>1.8243598947353278E-4</v>
      </c>
      <c r="AQ50">
        <f>(P50+273.15)</f>
        <v>305.89948120117185</v>
      </c>
      <c r="AR50">
        <f>(O50+273.15)</f>
        <v>304.10557594299314</v>
      </c>
      <c r="AS50">
        <f>(Y50*AK50+Z50*AL50)*AM50</f>
        <v>240.09749463340268</v>
      </c>
      <c r="AT50">
        <f>((AS50+0.00000010773*(AR50^4-AQ50^4))-AP50*44100)/(L50*0.92*2*29.3+0.00000043092*AQ50^3)</f>
        <v>2.3638066920910745</v>
      </c>
      <c r="AU50">
        <f>0.61365*EXP(17.502*J50/(240.97+J50))</f>
        <v>4.9814265882785982</v>
      </c>
      <c r="AV50">
        <f>AU50*1000/AA50</f>
        <v>49.180886367661927</v>
      </c>
      <c r="AW50">
        <f>(AV50-U50)</f>
        <v>30.263463119370911</v>
      </c>
      <c r="AX50">
        <f>IF(D50,P50,(O50+P50)/2)</f>
        <v>31.85252857208252</v>
      </c>
      <c r="AY50">
        <f>0.61365*EXP(17.502*AX50/(240.97+AX50))</f>
        <v>4.7353702824546842</v>
      </c>
      <c r="AZ50">
        <f>IF(AW50&lt;&gt;0,(1000-(AV50+U50)/2)/AW50*AP50,0)</f>
        <v>5.8230017341473796E-3</v>
      </c>
      <c r="BA50">
        <f>U50*AA50/1000</f>
        <v>1.9161052618343966</v>
      </c>
      <c r="BB50">
        <f>(AY50-BA50)</f>
        <v>2.8192650206202874</v>
      </c>
      <c r="BC50">
        <f>1/(1.6/F50+1.37/N50)</f>
        <v>3.6404490632480592E-3</v>
      </c>
      <c r="BD50">
        <f>G50*AA50*0.001</f>
        <v>38.608590488405291</v>
      </c>
      <c r="BE50">
        <f>G50/S50</f>
        <v>0.95370397217351832</v>
      </c>
      <c r="BF50">
        <f>(1-AP50*AA50/AU50/F50)*100</f>
        <v>36.426536220620477</v>
      </c>
      <c r="BG50">
        <f>(S50-E50/(N50/1.35))</f>
        <v>399.68234954715848</v>
      </c>
      <c r="BH50">
        <f>E50*BF50/100/BG50</f>
        <v>-3.5241154901241754E-6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 8-22-17 eric_1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2017-08-23T19:28:47Z</dcterms:created>
  <dcterms:modified xsi:type="dcterms:W3CDTF">2017-08-23T19:28:47Z</dcterms:modified>
</cp:coreProperties>
</file>