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BACE Tea/Photosynthesis Data/relicor/"/>
    </mc:Choice>
  </mc:AlternateContent>
  <bookViews>
    <workbookView xWindow="0" yWindow="460" windowWidth="25600" windowHeight="14140" tabRatio="500"/>
  </bookViews>
  <sheets>
    <sheet name="tea 8-22-17 eric_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19" i="1" l="1"/>
  <c r="E19" i="1"/>
  <c r="AS19" i="1"/>
  <c r="AR19" i="1"/>
  <c r="AQ19" i="1"/>
  <c r="AP19" i="1"/>
  <c r="L19" i="1"/>
  <c r="AT19" i="1"/>
  <c r="J19" i="1"/>
  <c r="AU19" i="1"/>
  <c r="AV19" i="1"/>
  <c r="AW19" i="1"/>
  <c r="AZ19" i="1"/>
  <c r="N19" i="1"/>
  <c r="F19" i="1"/>
  <c r="BC19" i="1"/>
  <c r="G19" i="1"/>
  <c r="H19" i="1"/>
  <c r="BA19" i="1"/>
  <c r="I19" i="1"/>
  <c r="AX19" i="1"/>
  <c r="AY19" i="1"/>
  <c r="BB19" i="1"/>
  <c r="BD19" i="1"/>
  <c r="BE19" i="1"/>
  <c r="BF19" i="1"/>
  <c r="BG19" i="1"/>
  <c r="BH19" i="1"/>
  <c r="AO20" i="1"/>
  <c r="E20" i="1"/>
  <c r="AS20" i="1"/>
  <c r="AR20" i="1"/>
  <c r="AQ20" i="1"/>
  <c r="AP20" i="1"/>
  <c r="L20" i="1"/>
  <c r="AT20" i="1"/>
  <c r="J20" i="1"/>
  <c r="AU20" i="1"/>
  <c r="AV20" i="1"/>
  <c r="AW20" i="1"/>
  <c r="AZ20" i="1"/>
  <c r="N20" i="1"/>
  <c r="F20" i="1"/>
  <c r="BC20" i="1"/>
  <c r="G20" i="1"/>
  <c r="H20" i="1"/>
  <c r="BA20" i="1"/>
  <c r="I20" i="1"/>
  <c r="AX20" i="1"/>
  <c r="AY20" i="1"/>
  <c r="BB20" i="1"/>
  <c r="BD20" i="1"/>
  <c r="BE20" i="1"/>
  <c r="BF20" i="1"/>
  <c r="BG20" i="1"/>
  <c r="BH20" i="1"/>
  <c r="AO21" i="1"/>
  <c r="E21" i="1"/>
  <c r="AS21" i="1"/>
  <c r="AR21" i="1"/>
  <c r="AQ21" i="1"/>
  <c r="AP21" i="1"/>
  <c r="L21" i="1"/>
  <c r="AT21" i="1"/>
  <c r="J21" i="1"/>
  <c r="AU21" i="1"/>
  <c r="AV21" i="1"/>
  <c r="AW21" i="1"/>
  <c r="AZ21" i="1"/>
  <c r="N21" i="1"/>
  <c r="F21" i="1"/>
  <c r="BC21" i="1"/>
  <c r="G21" i="1"/>
  <c r="H21" i="1"/>
  <c r="BA21" i="1"/>
  <c r="I21" i="1"/>
  <c r="AX21" i="1"/>
  <c r="AY21" i="1"/>
  <c r="BB21" i="1"/>
  <c r="BD21" i="1"/>
  <c r="BE21" i="1"/>
  <c r="BF21" i="1"/>
  <c r="BG21" i="1"/>
  <c r="BH21" i="1"/>
  <c r="AO23" i="1"/>
  <c r="E23" i="1"/>
  <c r="AS23" i="1"/>
  <c r="AR23" i="1"/>
  <c r="AQ23" i="1"/>
  <c r="AP23" i="1"/>
  <c r="L23" i="1"/>
  <c r="AT23" i="1"/>
  <c r="J23" i="1"/>
  <c r="AU23" i="1"/>
  <c r="AV23" i="1"/>
  <c r="AW23" i="1"/>
  <c r="AZ23" i="1"/>
  <c r="N23" i="1"/>
  <c r="F23" i="1"/>
  <c r="BC23" i="1"/>
  <c r="G23" i="1"/>
  <c r="H23" i="1"/>
  <c r="BA23" i="1"/>
  <c r="I23" i="1"/>
  <c r="AX23" i="1"/>
  <c r="AY23" i="1"/>
  <c r="BB23" i="1"/>
  <c r="BD23" i="1"/>
  <c r="BE23" i="1"/>
  <c r="BF23" i="1"/>
  <c r="BG23" i="1"/>
  <c r="BH23" i="1"/>
  <c r="AO24" i="1"/>
  <c r="E24" i="1"/>
  <c r="AS24" i="1"/>
  <c r="AR24" i="1"/>
  <c r="AQ24" i="1"/>
  <c r="AP24" i="1"/>
  <c r="L24" i="1"/>
  <c r="AT24" i="1"/>
  <c r="J24" i="1"/>
  <c r="AU24" i="1"/>
  <c r="AV24" i="1"/>
  <c r="AW24" i="1"/>
  <c r="AZ24" i="1"/>
  <c r="N24" i="1"/>
  <c r="F24" i="1"/>
  <c r="BC24" i="1"/>
  <c r="G24" i="1"/>
  <c r="H24" i="1"/>
  <c r="BA24" i="1"/>
  <c r="I24" i="1"/>
  <c r="AX24" i="1"/>
  <c r="AY24" i="1"/>
  <c r="BB24" i="1"/>
  <c r="BD24" i="1"/>
  <c r="BE24" i="1"/>
  <c r="BF24" i="1"/>
  <c r="BG24" i="1"/>
  <c r="BH24" i="1"/>
  <c r="AO25" i="1"/>
  <c r="E25" i="1"/>
  <c r="AS25" i="1"/>
  <c r="AR25" i="1"/>
  <c r="AQ25" i="1"/>
  <c r="AP25" i="1"/>
  <c r="L25" i="1"/>
  <c r="AT25" i="1"/>
  <c r="J25" i="1"/>
  <c r="AU25" i="1"/>
  <c r="AV25" i="1"/>
  <c r="AW25" i="1"/>
  <c r="AZ25" i="1"/>
  <c r="N25" i="1"/>
  <c r="F25" i="1"/>
  <c r="BC25" i="1"/>
  <c r="G25" i="1"/>
  <c r="H25" i="1"/>
  <c r="BA25" i="1"/>
  <c r="I25" i="1"/>
  <c r="AX25" i="1"/>
  <c r="AY25" i="1"/>
  <c r="BB25" i="1"/>
  <c r="BD25" i="1"/>
  <c r="BE25" i="1"/>
  <c r="BF25" i="1"/>
  <c r="BG25" i="1"/>
  <c r="BH25" i="1"/>
  <c r="AO27" i="1"/>
  <c r="E27" i="1"/>
  <c r="AS27" i="1"/>
  <c r="AR27" i="1"/>
  <c r="AQ27" i="1"/>
  <c r="AP27" i="1"/>
  <c r="L27" i="1"/>
  <c r="AT27" i="1"/>
  <c r="J27" i="1"/>
  <c r="AU27" i="1"/>
  <c r="AV27" i="1"/>
  <c r="AW27" i="1"/>
  <c r="AZ27" i="1"/>
  <c r="N27" i="1"/>
  <c r="F27" i="1"/>
  <c r="BC27" i="1"/>
  <c r="G27" i="1"/>
  <c r="H27" i="1"/>
  <c r="BA27" i="1"/>
  <c r="I27" i="1"/>
  <c r="AX27" i="1"/>
  <c r="AY27" i="1"/>
  <c r="BB27" i="1"/>
  <c r="BD27" i="1"/>
  <c r="BE27" i="1"/>
  <c r="BF27" i="1"/>
  <c r="BG27" i="1"/>
  <c r="BH27" i="1"/>
  <c r="AO28" i="1"/>
  <c r="E28" i="1"/>
  <c r="AS28" i="1"/>
  <c r="AR28" i="1"/>
  <c r="AQ28" i="1"/>
  <c r="AP28" i="1"/>
  <c r="L28" i="1"/>
  <c r="AT28" i="1"/>
  <c r="J28" i="1"/>
  <c r="AU28" i="1"/>
  <c r="AV28" i="1"/>
  <c r="AW28" i="1"/>
  <c r="AZ28" i="1"/>
  <c r="N28" i="1"/>
  <c r="F28" i="1"/>
  <c r="BC28" i="1"/>
  <c r="G28" i="1"/>
  <c r="H28" i="1"/>
  <c r="BA28" i="1"/>
  <c r="I28" i="1"/>
  <c r="AX28" i="1"/>
  <c r="AY28" i="1"/>
  <c r="BB28" i="1"/>
  <c r="BD28" i="1"/>
  <c r="BE28" i="1"/>
  <c r="BF28" i="1"/>
  <c r="BG28" i="1"/>
  <c r="BH28" i="1"/>
  <c r="AO29" i="1"/>
  <c r="E29" i="1"/>
  <c r="AS29" i="1"/>
  <c r="AR29" i="1"/>
  <c r="AQ29" i="1"/>
  <c r="AP29" i="1"/>
  <c r="L29" i="1"/>
  <c r="AT29" i="1"/>
  <c r="J29" i="1"/>
  <c r="AU29" i="1"/>
  <c r="AV29" i="1"/>
  <c r="AW29" i="1"/>
  <c r="AZ29" i="1"/>
  <c r="N29" i="1"/>
  <c r="F29" i="1"/>
  <c r="BC29" i="1"/>
  <c r="G29" i="1"/>
  <c r="H29" i="1"/>
  <c r="BA29" i="1"/>
  <c r="I29" i="1"/>
  <c r="AX29" i="1"/>
  <c r="AY29" i="1"/>
  <c r="BB29" i="1"/>
  <c r="BD29" i="1"/>
  <c r="BE29" i="1"/>
  <c r="BF29" i="1"/>
  <c r="BG29" i="1"/>
  <c r="BH29" i="1"/>
  <c r="AO32" i="1"/>
  <c r="E32" i="1"/>
  <c r="AS32" i="1"/>
  <c r="AR32" i="1"/>
  <c r="AQ32" i="1"/>
  <c r="AP32" i="1"/>
  <c r="L32" i="1"/>
  <c r="AT32" i="1"/>
  <c r="J32" i="1"/>
  <c r="AU32" i="1"/>
  <c r="AV32" i="1"/>
  <c r="AW32" i="1"/>
  <c r="AZ32" i="1"/>
  <c r="N32" i="1"/>
  <c r="F32" i="1"/>
  <c r="BC32" i="1"/>
  <c r="G32" i="1"/>
  <c r="H32" i="1"/>
  <c r="BA32" i="1"/>
  <c r="I32" i="1"/>
  <c r="AX32" i="1"/>
  <c r="AY32" i="1"/>
  <c r="BB32" i="1"/>
  <c r="BD32" i="1"/>
  <c r="BE32" i="1"/>
  <c r="BF32" i="1"/>
  <c r="BG32" i="1"/>
  <c r="BH32" i="1"/>
  <c r="AO33" i="1"/>
  <c r="E33" i="1"/>
  <c r="AS33" i="1"/>
  <c r="AR33" i="1"/>
  <c r="AQ33" i="1"/>
  <c r="AP33" i="1"/>
  <c r="L33" i="1"/>
  <c r="AT33" i="1"/>
  <c r="J33" i="1"/>
  <c r="AU33" i="1"/>
  <c r="AV33" i="1"/>
  <c r="AW33" i="1"/>
  <c r="AZ33" i="1"/>
  <c r="N33" i="1"/>
  <c r="F33" i="1"/>
  <c r="BC33" i="1"/>
  <c r="G33" i="1"/>
  <c r="H33" i="1"/>
  <c r="BA33" i="1"/>
  <c r="I33" i="1"/>
  <c r="AX33" i="1"/>
  <c r="AY33" i="1"/>
  <c r="BB33" i="1"/>
  <c r="BD33" i="1"/>
  <c r="BE33" i="1"/>
  <c r="BF33" i="1"/>
  <c r="BG33" i="1"/>
  <c r="BH33" i="1"/>
  <c r="AO34" i="1"/>
  <c r="E34" i="1"/>
  <c r="AS34" i="1"/>
  <c r="AR34" i="1"/>
  <c r="AQ34" i="1"/>
  <c r="AP34" i="1"/>
  <c r="L34" i="1"/>
  <c r="AT34" i="1"/>
  <c r="J34" i="1"/>
  <c r="AU34" i="1"/>
  <c r="AV34" i="1"/>
  <c r="AW34" i="1"/>
  <c r="AZ34" i="1"/>
  <c r="N34" i="1"/>
  <c r="F34" i="1"/>
  <c r="BC34" i="1"/>
  <c r="G34" i="1"/>
  <c r="H34" i="1"/>
  <c r="BA34" i="1"/>
  <c r="I34" i="1"/>
  <c r="AX34" i="1"/>
  <c r="AY34" i="1"/>
  <c r="BB34" i="1"/>
  <c r="BD34" i="1"/>
  <c r="BE34" i="1"/>
  <c r="BF34" i="1"/>
  <c r="BG34" i="1"/>
  <c r="BH34" i="1"/>
  <c r="AO35" i="1"/>
  <c r="E35" i="1"/>
  <c r="AS35" i="1"/>
  <c r="AR35" i="1"/>
  <c r="AQ35" i="1"/>
  <c r="AP35" i="1"/>
  <c r="L35" i="1"/>
  <c r="AT35" i="1"/>
  <c r="J35" i="1"/>
  <c r="AU35" i="1"/>
  <c r="AV35" i="1"/>
  <c r="AW35" i="1"/>
  <c r="AZ35" i="1"/>
  <c r="N35" i="1"/>
  <c r="F35" i="1"/>
  <c r="BC35" i="1"/>
  <c r="G35" i="1"/>
  <c r="H35" i="1"/>
  <c r="BA35" i="1"/>
  <c r="I35" i="1"/>
  <c r="AX35" i="1"/>
  <c r="AY35" i="1"/>
  <c r="BB35" i="1"/>
  <c r="BD35" i="1"/>
  <c r="BE35" i="1"/>
  <c r="BF35" i="1"/>
  <c r="BG35" i="1"/>
  <c r="BH35" i="1"/>
  <c r="AO36" i="1"/>
  <c r="E36" i="1"/>
  <c r="AS36" i="1"/>
  <c r="AR36" i="1"/>
  <c r="AQ36" i="1"/>
  <c r="AP36" i="1"/>
  <c r="L36" i="1"/>
  <c r="AT36" i="1"/>
  <c r="J36" i="1"/>
  <c r="AU36" i="1"/>
  <c r="AV36" i="1"/>
  <c r="AW36" i="1"/>
  <c r="AZ36" i="1"/>
  <c r="N36" i="1"/>
  <c r="F36" i="1"/>
  <c r="BC36" i="1"/>
  <c r="G36" i="1"/>
  <c r="H36" i="1"/>
  <c r="BA36" i="1"/>
  <c r="I36" i="1"/>
  <c r="AX36" i="1"/>
  <c r="AY36" i="1"/>
  <c r="BB36" i="1"/>
  <c r="BD36" i="1"/>
  <c r="BE36" i="1"/>
  <c r="BF36" i="1"/>
  <c r="BG36" i="1"/>
  <c r="BH36" i="1"/>
  <c r="AO38" i="1"/>
  <c r="E38" i="1"/>
  <c r="AS38" i="1"/>
  <c r="AR38" i="1"/>
  <c r="AQ38" i="1"/>
  <c r="AP38" i="1"/>
  <c r="L38" i="1"/>
  <c r="AT38" i="1"/>
  <c r="J38" i="1"/>
  <c r="AU38" i="1"/>
  <c r="AV38" i="1"/>
  <c r="AW38" i="1"/>
  <c r="AZ38" i="1"/>
  <c r="N38" i="1"/>
  <c r="F38" i="1"/>
  <c r="BC38" i="1"/>
  <c r="G38" i="1"/>
  <c r="H38" i="1"/>
  <c r="BA38" i="1"/>
  <c r="I38" i="1"/>
  <c r="AX38" i="1"/>
  <c r="AY38" i="1"/>
  <c r="BB38" i="1"/>
  <c r="BD38" i="1"/>
  <c r="BE38" i="1"/>
  <c r="BF38" i="1"/>
  <c r="BG38" i="1"/>
  <c r="BH38" i="1"/>
  <c r="AO39" i="1"/>
  <c r="E39" i="1"/>
  <c r="AS39" i="1"/>
  <c r="AR39" i="1"/>
  <c r="AQ39" i="1"/>
  <c r="AP39" i="1"/>
  <c r="L39" i="1"/>
  <c r="AT39" i="1"/>
  <c r="J39" i="1"/>
  <c r="AU39" i="1"/>
  <c r="AV39" i="1"/>
  <c r="AW39" i="1"/>
  <c r="AZ39" i="1"/>
  <c r="N39" i="1"/>
  <c r="F39" i="1"/>
  <c r="BC39" i="1"/>
  <c r="G39" i="1"/>
  <c r="H39" i="1"/>
  <c r="BA39" i="1"/>
  <c r="I39" i="1"/>
  <c r="AX39" i="1"/>
  <c r="AY39" i="1"/>
  <c r="BB39" i="1"/>
  <c r="BD39" i="1"/>
  <c r="BE39" i="1"/>
  <c r="BF39" i="1"/>
  <c r="BG39" i="1"/>
  <c r="BH39" i="1"/>
  <c r="AO40" i="1"/>
  <c r="E40" i="1"/>
  <c r="AS40" i="1"/>
  <c r="AR40" i="1"/>
  <c r="AQ40" i="1"/>
  <c r="AP40" i="1"/>
  <c r="L40" i="1"/>
  <c r="AT40" i="1"/>
  <c r="J40" i="1"/>
  <c r="AU40" i="1"/>
  <c r="AV40" i="1"/>
  <c r="AW40" i="1"/>
  <c r="AZ40" i="1"/>
  <c r="N40" i="1"/>
  <c r="F40" i="1"/>
  <c r="BC40" i="1"/>
  <c r="G40" i="1"/>
  <c r="H40" i="1"/>
  <c r="BA40" i="1"/>
  <c r="I40" i="1"/>
  <c r="AX40" i="1"/>
  <c r="AY40" i="1"/>
  <c r="BB40" i="1"/>
  <c r="BD40" i="1"/>
  <c r="BE40" i="1"/>
  <c r="BF40" i="1"/>
  <c r="BG40" i="1"/>
  <c r="BH40" i="1"/>
</calcChain>
</file>

<file path=xl/sharedStrings.xml><?xml version="1.0" encoding="utf-8"?>
<sst xmlns="http://schemas.openxmlformats.org/spreadsheetml/2006/main" count="174" uniqueCount="103">
  <si>
    <t>OPEN 6.3.4</t>
  </si>
  <si>
    <t>Tue Aug 22 2017 09:17:09</t>
  </si>
  <si>
    <t>Unit=</t>
  </si>
  <si>
    <t>PSC-4474</t>
  </si>
  <si>
    <t>LightSource=</t>
  </si>
  <si>
    <t>6400-02 or -02B LED Source</t>
  </si>
  <si>
    <t>A/D AvgTime=</t>
  </si>
  <si>
    <t>Config=</t>
  </si>
  <si>
    <t>/User/Configs/UserPrefs/2x3 LED.xml</t>
  </si>
  <si>
    <t>Remark=</t>
  </si>
  <si>
    <t/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</si>
  <si>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</si>
  <si>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</si>
  <si>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</si>
  <si>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</si>
  <si>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</si>
  <si>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</si>
  <si>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</si>
  <si>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</si>
  <si>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</si>
  <si>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</si>
  <si>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</si>
  <si>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</si>
  <si>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</si>
  <si>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</si>
  <si>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</si>
  <si>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</si>
  <si>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</si>
  <si>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</si>
  <si>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</si>
  <si>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</si>
  <si>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</si>
  <si>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</si>
  <si>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</si>
  <si>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</si>
  <si>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</si>
  <si>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</si>
  <si>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</si>
  <si>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</si>
  <si>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</si>
  <si>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</si>
  <si>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</si>
  <si>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</si>
  <si>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</si>
  <si>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</si>
  <si>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</si>
  <si>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</si>
  <si>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</si>
  <si>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</si>
  <si>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</si>
  <si>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</si>
  <si>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</si>
  <si>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</si>
  <si>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</si>
  <si>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</si>
  <si>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</si>
  <si>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</si>
  <si>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</si>
  <si>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</si>
  <si>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</si>
  <si>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</si>
  <si>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</si>
  <si>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</si>
  <si>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</si>
  <si>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</si>
  <si>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</si>
  <si>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</si>
  <si>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</si>
  <si>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</si>
  <si>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</si>
  <si>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</si>
  <si>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</si>
  <si>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</si>
  <si>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"09:17:38 Lamp: Off"
</t>
  </si>
  <si>
    <t xml:space="preserve">"09:17:38 CO2 Mixer -&gt; OFF"
</t>
  </si>
  <si>
    <t xml:space="preserve">"09:17:38 Coolers: Off"
</t>
  </si>
  <si>
    <t xml:space="preserve">"09:17:38 Flow: Fixed -&gt; 500 umol/s"
</t>
  </si>
  <si>
    <t xml:space="preserve">"09:18:07 Lamp: ParIn -&gt;  1500 uml"
</t>
  </si>
  <si>
    <t xml:space="preserve">"09:18:38 CO2 Mixer: CO2R -&gt; 400 uml"
</t>
  </si>
  <si>
    <t xml:space="preserve">"09:21:02 Flow: Fixed -&gt; 500 umol/s"
</t>
  </si>
  <si>
    <t xml:space="preserve">"09:21:12 i8 a"
</t>
  </si>
  <si>
    <t>09:22:10</t>
  </si>
  <si>
    <t>09:22:19</t>
  </si>
  <si>
    <t>09:22:24</t>
  </si>
  <si>
    <t xml:space="preserve">"09:22:37 i8 b"
</t>
  </si>
  <si>
    <t>09:24:34</t>
  </si>
  <si>
    <t>09:24:39</t>
  </si>
  <si>
    <t>09:24:47</t>
  </si>
  <si>
    <t xml:space="preserve">"09:25:11 i8 c"
</t>
  </si>
  <si>
    <t>09:25:45</t>
  </si>
  <si>
    <t>09:25:52</t>
  </si>
  <si>
    <t>09:25:58</t>
  </si>
  <si>
    <t xml:space="preserve">"09:27:33 Flow: Fixed -&gt; 500 umol/s"
</t>
  </si>
  <si>
    <t xml:space="preserve">"09:27:59 i5 a"
</t>
  </si>
  <si>
    <t>09:28:40</t>
  </si>
  <si>
    <t>09:28:44</t>
  </si>
  <si>
    <t>09:28:52</t>
  </si>
  <si>
    <t>09:28:58</t>
  </si>
  <si>
    <t>09:29:04</t>
  </si>
  <si>
    <t xml:space="preserve">"09:29:27 i5 b"
</t>
  </si>
  <si>
    <t>09:29:56</t>
  </si>
  <si>
    <t>09:30:01</t>
  </si>
  <si>
    <t>09:30:06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</si>
</sst>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tabSelected="1" workbookViewId="0"/>
  </sheetViews>
  <sheetFormatPr baseColWidth="10" defaultRowHeight="16" x14ac:dyDescent="0.2"/>
  <sheetData>
    <row r="1" spans="1:60" x14ac:dyDescent="0.2">
      <c r="A1" s="1" t="s">
        <v>0</v>
      </c>
    </row>
    <row r="2" spans="1:60" x14ac:dyDescent="0.2">
      <c r="A2" s="1" t="s">
        <v>1</v>
      </c>
    </row>
    <row r="3" spans="1:60" x14ac:dyDescent="0.2">
      <c r="A3" s="1" t="s">
        <v>2</v>
      </c>
      <c r="B3" s="1" t="s">
        <v>3</v>
      </c>
    </row>
    <row r="4" spans="1:60" x14ac:dyDescent="0.2">
      <c r="A4" s="1" t="s">
        <v>4</v>
      </c>
      <c r="B4" s="1" t="s">
        <v>5</v>
      </c>
      <c r="C4" s="1">
        <v>1</v>
      </c>
      <c r="D4" s="1">
        <v>0.15999999642372131</v>
      </c>
    </row>
    <row r="5" spans="1:60" x14ac:dyDescent="0.2">
      <c r="A5" s="1" t="s">
        <v>6</v>
      </c>
      <c r="B5" s="1">
        <v>4</v>
      </c>
    </row>
    <row r="6" spans="1:60" x14ac:dyDescent="0.2">
      <c r="A6" s="1" t="s">
        <v>7</v>
      </c>
      <c r="B6" s="1" t="s">
        <v>8</v>
      </c>
    </row>
    <row r="7" spans="1:60" x14ac:dyDescent="0.2">
      <c r="A7" s="1" t="s">
        <v>9</v>
      </c>
      <c r="B7" s="1" t="s">
        <v>10</v>
      </c>
    </row>
    <row r="9" spans="1:60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31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B9" s="1" t="s">
        <v>38</v>
      </c>
      <c r="AC9" s="1" t="s">
        <v>39</v>
      </c>
      <c r="AD9" s="1" t="s">
        <v>40</v>
      </c>
      <c r="AE9" s="1" t="s">
        <v>41</v>
      </c>
      <c r="AF9" s="1" t="s">
        <v>42</v>
      </c>
      <c r="AG9" s="1" t="s">
        <v>43</v>
      </c>
      <c r="AH9" s="1" t="s">
        <v>44</v>
      </c>
      <c r="AI9" s="1" t="s">
        <v>45</v>
      </c>
      <c r="AJ9" s="1" t="s">
        <v>46</v>
      </c>
      <c r="AK9" s="1" t="s">
        <v>47</v>
      </c>
      <c r="AL9" s="1" t="s">
        <v>48</v>
      </c>
      <c r="AM9" s="1" t="s">
        <v>49</v>
      </c>
      <c r="AN9" s="1" t="s">
        <v>50</v>
      </c>
      <c r="AO9" s="1" t="s">
        <v>51</v>
      </c>
      <c r="AP9" s="1" t="s">
        <v>52</v>
      </c>
      <c r="AQ9" s="1" t="s">
        <v>53</v>
      </c>
      <c r="AR9" s="1" t="s">
        <v>54</v>
      </c>
      <c r="AS9" s="1" t="s">
        <v>55</v>
      </c>
      <c r="AT9" s="1" t="s">
        <v>56</v>
      </c>
      <c r="AU9" s="1" t="s">
        <v>57</v>
      </c>
      <c r="AV9" s="1" t="s">
        <v>58</v>
      </c>
      <c r="AW9" s="1" t="s">
        <v>59</v>
      </c>
      <c r="AX9" s="1" t="s">
        <v>60</v>
      </c>
      <c r="AY9" s="1" t="s">
        <v>61</v>
      </c>
      <c r="AZ9" s="1" t="s">
        <v>62</v>
      </c>
      <c r="BA9" s="1" t="s">
        <v>63</v>
      </c>
      <c r="BB9" s="1" t="s">
        <v>64</v>
      </c>
      <c r="BC9" s="1" t="s">
        <v>65</v>
      </c>
      <c r="BD9" s="1" t="s">
        <v>66</v>
      </c>
      <c r="BE9" s="1" t="s">
        <v>67</v>
      </c>
      <c r="BF9" s="1" t="s">
        <v>68</v>
      </c>
      <c r="BG9" s="1" t="s">
        <v>69</v>
      </c>
      <c r="BH9" s="1" t="s">
        <v>70</v>
      </c>
    </row>
    <row r="10" spans="1:60" x14ac:dyDescent="0.2">
      <c r="A10" s="1" t="s">
        <v>71</v>
      </c>
      <c r="B10" s="1" t="s">
        <v>71</v>
      </c>
      <c r="C10" s="1" t="s">
        <v>71</v>
      </c>
      <c r="D10" s="1" t="s">
        <v>71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71</v>
      </c>
      <c r="L10" s="1" t="s">
        <v>72</v>
      </c>
      <c r="M10" s="1" t="s">
        <v>71</v>
      </c>
      <c r="N10" s="1" t="s">
        <v>72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71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72</v>
      </c>
      <c r="AT10" s="1" t="s">
        <v>72</v>
      </c>
      <c r="AU10" s="1" t="s">
        <v>72</v>
      </c>
      <c r="AV10" s="1" t="s">
        <v>72</v>
      </c>
      <c r="AW10" s="1" t="s">
        <v>72</v>
      </c>
      <c r="AX10" s="1" t="s">
        <v>72</v>
      </c>
      <c r="AY10" s="1" t="s">
        <v>72</v>
      </c>
      <c r="AZ10" s="1" t="s">
        <v>72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 t="s">
        <v>72</v>
      </c>
    </row>
    <row r="11" spans="1:60" x14ac:dyDescent="0.2">
      <c r="A11" s="1" t="s">
        <v>9</v>
      </c>
      <c r="B11" s="1" t="s">
        <v>73</v>
      </c>
    </row>
    <row r="12" spans="1:60" x14ac:dyDescent="0.2">
      <c r="A12" s="1" t="s">
        <v>9</v>
      </c>
      <c r="B12" s="1" t="s">
        <v>74</v>
      </c>
    </row>
    <row r="13" spans="1:60" x14ac:dyDescent="0.2">
      <c r="A13" s="1" t="s">
        <v>9</v>
      </c>
      <c r="B13" s="1" t="s">
        <v>75</v>
      </c>
    </row>
    <row r="14" spans="1:60" x14ac:dyDescent="0.2">
      <c r="A14" s="1" t="s">
        <v>9</v>
      </c>
      <c r="B14" s="1" t="s">
        <v>76</v>
      </c>
    </row>
    <row r="15" spans="1:60" x14ac:dyDescent="0.2">
      <c r="A15" s="1" t="s">
        <v>9</v>
      </c>
      <c r="B15" s="1" t="s">
        <v>77</v>
      </c>
    </row>
    <row r="16" spans="1:60" x14ac:dyDescent="0.2">
      <c r="A16" s="1" t="s">
        <v>9</v>
      </c>
      <c r="B16" s="1" t="s">
        <v>78</v>
      </c>
    </row>
    <row r="17" spans="1:60" x14ac:dyDescent="0.2">
      <c r="A17" s="1" t="s">
        <v>9</v>
      </c>
      <c r="B17" s="1" t="s">
        <v>79</v>
      </c>
    </row>
    <row r="18" spans="1:60" x14ac:dyDescent="0.2">
      <c r="A18" s="1" t="s">
        <v>9</v>
      </c>
      <c r="B18" s="1" t="s">
        <v>80</v>
      </c>
    </row>
    <row r="19" spans="1:60" x14ac:dyDescent="0.2">
      <c r="A19" s="1">
        <v>1</v>
      </c>
      <c r="B19" s="1" t="s">
        <v>81</v>
      </c>
      <c r="C19" s="1">
        <v>320.49999860301614</v>
      </c>
      <c r="D19" s="1">
        <v>0</v>
      </c>
      <c r="E19">
        <f>(R19-S19*(1000-T19)/(1000-U19))*AO19</f>
        <v>0.15081813767550159</v>
      </c>
      <c r="F19">
        <f>IF(AZ19&lt;&gt;0,1/(1/AZ19-1/N19),0)</f>
        <v>2.6837964125474884E-3</v>
      </c>
      <c r="G19">
        <f>((BC19-AP19/2)*S19-E19)/(BC19+AP19/2)</f>
        <v>291.8824725367125</v>
      </c>
      <c r="H19">
        <f>AP19*1000</f>
        <v>8.6813866332785469E-2</v>
      </c>
      <c r="I19">
        <f>(AU19-BA19)</f>
        <v>3.1659163867925821</v>
      </c>
      <c r="J19">
        <f>(P19+AT19*D19)</f>
        <v>33.160293579101562</v>
      </c>
      <c r="K19" s="1">
        <v>6</v>
      </c>
      <c r="L19">
        <f>(K19*AI19+AJ19)</f>
        <v>1.4200000166893005</v>
      </c>
      <c r="M19" s="1">
        <v>1</v>
      </c>
      <c r="N19">
        <f>L19*(M19+1)*(M19+1)/(M19*M19+1)</f>
        <v>2.8400000333786011</v>
      </c>
      <c r="O19" s="1">
        <v>31.375450134277344</v>
      </c>
      <c r="P19" s="1">
        <v>33.160293579101562</v>
      </c>
      <c r="Q19" s="1">
        <v>31.342351913452148</v>
      </c>
      <c r="R19" s="1">
        <v>400.00466918945312</v>
      </c>
      <c r="S19" s="1">
        <v>399.7818603515625</v>
      </c>
      <c r="T19" s="1">
        <v>18.969511032104492</v>
      </c>
      <c r="U19" s="1">
        <v>19.071783065795898</v>
      </c>
      <c r="V19" s="1">
        <v>41.691703796386719</v>
      </c>
      <c r="W19" s="1">
        <v>41.916481018066406</v>
      </c>
      <c r="X19" s="1">
        <v>499.59799194335938</v>
      </c>
      <c r="Y19" s="1">
        <v>1500.0927734375</v>
      </c>
      <c r="Z19" s="1">
        <v>0.10392417758703232</v>
      </c>
      <c r="AA19" s="1">
        <v>101.29475402832031</v>
      </c>
      <c r="AB19" s="1">
        <v>2.1894855499267578</v>
      </c>
      <c r="AC19" s="1">
        <v>6.1489283107221127E-3</v>
      </c>
      <c r="AD19" s="1">
        <v>0.34736889600753784</v>
      </c>
      <c r="AE19" s="1">
        <v>3.6269419360905886E-3</v>
      </c>
      <c r="AF19" s="1">
        <v>0.32753938436508179</v>
      </c>
      <c r="AG19" s="1">
        <v>2.4013475049287081E-3</v>
      </c>
      <c r="AH19" s="1">
        <v>0.66666668653488159</v>
      </c>
      <c r="AI19" s="1">
        <v>-0.21956524252891541</v>
      </c>
      <c r="AJ19" s="1">
        <v>2.737391471862793</v>
      </c>
      <c r="AK19" s="1">
        <v>1</v>
      </c>
      <c r="AL19" s="1">
        <v>0</v>
      </c>
      <c r="AM19" s="1">
        <v>0.15999999642372131</v>
      </c>
      <c r="AN19" s="1">
        <v>111115</v>
      </c>
      <c r="AO19">
        <f>X19*0.000001/(K19*0.0001)</f>
        <v>0.83266331990559883</v>
      </c>
      <c r="AP19">
        <f>(U19-T19)/(1000-U19)*AO19</f>
        <v>8.6813866332785468E-5</v>
      </c>
      <c r="AQ19">
        <f>(P19+273.15)</f>
        <v>306.31029357910154</v>
      </c>
      <c r="AR19">
        <f>(O19+273.15)</f>
        <v>304.52545013427732</v>
      </c>
      <c r="AS19">
        <f>(Y19*AK19+Z19*AL19)*AM19</f>
        <v>240.01483838525019</v>
      </c>
      <c r="AT19">
        <f>((AS19+0.00000010773*(AR19^4-AQ19^4))-AP19*44100)/(L19*0.92*2*29.3+0.00000043092*AQ19^3)</f>
        <v>2.4092102445193513</v>
      </c>
      <c r="AU19">
        <f>0.61365*EXP(17.502*J19/(240.97+J19))</f>
        <v>5.0977879613238626</v>
      </c>
      <c r="AV19">
        <f>AU19*1000/AA19</f>
        <v>50.326278100232187</v>
      </c>
      <c r="AW19">
        <f>(AV19-U19)</f>
        <v>31.254495034436289</v>
      </c>
      <c r="AX19">
        <f>IF(D19,P19,(O19+P19)/2)</f>
        <v>32.267871856689453</v>
      </c>
      <c r="AY19">
        <f>0.61365*EXP(17.502*AX19/(240.97+AX19))</f>
        <v>4.8479611736787884</v>
      </c>
      <c r="AZ19">
        <f>IF(AW19&lt;&gt;0,(1000-(AV19+U19)/2)/AW19*AP19,0)</f>
        <v>2.6812626227856731E-3</v>
      </c>
      <c r="BA19">
        <f>U19*AA19/1000</f>
        <v>1.9318715745312802</v>
      </c>
      <c r="BB19">
        <f>(AY19-BA19)</f>
        <v>2.916089599147508</v>
      </c>
      <c r="BC19">
        <f>1/(1.6/F19+1.37/N19)</f>
        <v>1.676016600363618E-3</v>
      </c>
      <c r="BD19">
        <f>G19*AA19*0.001</f>
        <v>29.566163260784251</v>
      </c>
      <c r="BE19">
        <f>G19/S19</f>
        <v>0.73010434310359951</v>
      </c>
      <c r="BF19">
        <f>(1-AP19*AA19/AU19/F19)*100</f>
        <v>35.724610491294165</v>
      </c>
      <c r="BG19">
        <f>(S19-E19/(N19/1.35))</f>
        <v>399.71016863203118</v>
      </c>
      <c r="BH19">
        <f>E19*BF19/100/BG19</f>
        <v>1.3479565060652064E-4</v>
      </c>
    </row>
    <row r="20" spans="1:60" x14ac:dyDescent="0.2">
      <c r="A20" s="1">
        <v>2</v>
      </c>
      <c r="B20" s="1" t="s">
        <v>82</v>
      </c>
      <c r="C20" s="1">
        <v>329.49999840185046</v>
      </c>
      <c r="D20" s="1">
        <v>0</v>
      </c>
      <c r="E20">
        <f>(R20-S20*(1000-T20)/(1000-U20))*AO20</f>
        <v>-4.8904213603681752E-3</v>
      </c>
      <c r="F20">
        <f>IF(AZ20&lt;&gt;0,1/(1/AZ20-1/N20),0)</f>
        <v>2.6139766952207729E-3</v>
      </c>
      <c r="G20">
        <f>((BC20-AP20/2)*S20-E20)/(BC20+AP20/2)</f>
        <v>382.99571861769488</v>
      </c>
      <c r="H20">
        <f>AP20*1000</f>
        <v>8.4590608684599583E-2</v>
      </c>
      <c r="I20">
        <f>(AU20-BA20)</f>
        <v>3.1670885812886356</v>
      </c>
      <c r="J20">
        <f>(P20+AT20*D20)</f>
        <v>33.168487548828125</v>
      </c>
      <c r="K20" s="1">
        <v>6</v>
      </c>
      <c r="L20">
        <f>(K20*AI20+AJ20)</f>
        <v>1.4200000166893005</v>
      </c>
      <c r="M20" s="1">
        <v>1</v>
      </c>
      <c r="N20">
        <f>L20*(M20+1)*(M20+1)/(M20*M20+1)</f>
        <v>2.8400000333786011</v>
      </c>
      <c r="O20" s="1">
        <v>31.388927459716797</v>
      </c>
      <c r="P20" s="1">
        <v>33.168487548828125</v>
      </c>
      <c r="Q20" s="1">
        <v>31.354597091674805</v>
      </c>
      <c r="R20" s="1">
        <v>400.3291015625</v>
      </c>
      <c r="S20" s="1">
        <v>400.2943115234375</v>
      </c>
      <c r="T20" s="1">
        <v>18.983785629272461</v>
      </c>
      <c r="U20" s="1">
        <v>19.083429336547852</v>
      </c>
      <c r="V20" s="1">
        <v>41.690959930419922</v>
      </c>
      <c r="W20" s="1">
        <v>41.9097900390625</v>
      </c>
      <c r="X20" s="1">
        <v>499.63815307617188</v>
      </c>
      <c r="Y20" s="1">
        <v>1500.0992431640625</v>
      </c>
      <c r="Z20" s="1">
        <v>0.36727991700172424</v>
      </c>
      <c r="AA20" s="1">
        <v>101.29438018798828</v>
      </c>
      <c r="AB20" s="1">
        <v>2.1894855499267578</v>
      </c>
      <c r="AC20" s="1">
        <v>6.1489283107221127E-3</v>
      </c>
      <c r="AD20" s="1">
        <v>0.34736889600753784</v>
      </c>
      <c r="AE20" s="1">
        <v>3.6269419360905886E-3</v>
      </c>
      <c r="AF20" s="1">
        <v>0.32753938436508179</v>
      </c>
      <c r="AG20" s="1">
        <v>2.4013475049287081E-3</v>
      </c>
      <c r="AH20" s="1">
        <v>0.66666668653488159</v>
      </c>
      <c r="AI20" s="1">
        <v>-0.21956524252891541</v>
      </c>
      <c r="AJ20" s="1">
        <v>2.737391471862793</v>
      </c>
      <c r="AK20" s="1">
        <v>1</v>
      </c>
      <c r="AL20" s="1">
        <v>0</v>
      </c>
      <c r="AM20" s="1">
        <v>0.15999999642372131</v>
      </c>
      <c r="AN20" s="1">
        <v>111115</v>
      </c>
      <c r="AO20">
        <f>X20*0.000001/(K20*0.0001)</f>
        <v>0.83273025512695298</v>
      </c>
      <c r="AP20">
        <f>(U20-T20)/(1000-U20)*AO20</f>
        <v>8.4590608684599578E-5</v>
      </c>
      <c r="AQ20">
        <f>(P20+273.15)</f>
        <v>306.3184875488281</v>
      </c>
      <c r="AR20">
        <f>(O20+273.15)</f>
        <v>304.53892745971677</v>
      </c>
      <c r="AS20">
        <f>(Y20*AK20+Z20*AL20)*AM20</f>
        <v>240.01587354147705</v>
      </c>
      <c r="AT20">
        <f>((AS20+0.00000010773*(AR20^4-AQ20^4))-AP20*44100)/(L20*0.92*2*29.3+0.00000043092*AQ20^3)</f>
        <v>2.4110004782844818</v>
      </c>
      <c r="AU20">
        <f>0.61365*EXP(17.502*J20/(240.97+J20))</f>
        <v>5.1001327277955228</v>
      </c>
      <c r="AV20">
        <f>AU20*1000/AA20</f>
        <v>50.349611877089188</v>
      </c>
      <c r="AW20">
        <f>(AV20-U20)</f>
        <v>31.266182540541337</v>
      </c>
      <c r="AX20">
        <f>IF(D20,P20,(O20+P20)/2)</f>
        <v>32.278707504272461</v>
      </c>
      <c r="AY20">
        <f>0.61365*EXP(17.502*AX20/(240.97+AX20))</f>
        <v>4.8509294106424354</v>
      </c>
      <c r="AZ20">
        <f>IF(AW20&lt;&gt;0,(1000-(AV20+U20)/2)/AW20*AP20,0)</f>
        <v>2.6115729660690333E-3</v>
      </c>
      <c r="BA20">
        <f>U20*AA20/1000</f>
        <v>1.9330441465068871</v>
      </c>
      <c r="BB20">
        <f>(AY20-BA20)</f>
        <v>2.9178852641355482</v>
      </c>
      <c r="BC20">
        <f>1/(1.6/F20+1.37/N20)</f>
        <v>1.6324488937690153E-3</v>
      </c>
      <c r="BD20">
        <f>G20*AA20*0.001</f>
        <v>38.795313932032563</v>
      </c>
      <c r="BE20">
        <f>G20/S20</f>
        <v>0.95678531418568569</v>
      </c>
      <c r="BF20">
        <f>(1-AP20*AA20/AU20/F20)*100</f>
        <v>35.727630438952104</v>
      </c>
      <c r="BG20">
        <f>(S20-E20/(N20/1.35))</f>
        <v>400.29663619553571</v>
      </c>
      <c r="BH20">
        <f>E20*BF20/100/BG20</f>
        <v>-4.3648422508512747E-6</v>
      </c>
    </row>
    <row r="21" spans="1:60" x14ac:dyDescent="0.2">
      <c r="A21" s="1">
        <v>3</v>
      </c>
      <c r="B21" s="1" t="s">
        <v>83</v>
      </c>
      <c r="C21" s="1">
        <v>334.49999829009175</v>
      </c>
      <c r="D21" s="1">
        <v>0</v>
      </c>
      <c r="E21">
        <f>(R21-S21*(1000-T21)/(1000-U21))*AO21</f>
        <v>0.25124311766236257</v>
      </c>
      <c r="F21">
        <f>IF(AZ21&lt;&gt;0,1/(1/AZ21-1/N21),0)</f>
        <v>2.7649928633842868E-3</v>
      </c>
      <c r="G21">
        <f>((BC21-AP21/2)*S21-E21)/(BC21+AP21/2)</f>
        <v>238.43383941676808</v>
      </c>
      <c r="H21">
        <f>AP21*1000</f>
        <v>8.9699352513293265E-2</v>
      </c>
      <c r="I21">
        <f>(AU21-BA21)</f>
        <v>3.1750249203610297</v>
      </c>
      <c r="J21">
        <f>(P21+AT21*D21)</f>
        <v>33.1962890625</v>
      </c>
      <c r="K21" s="1">
        <v>6</v>
      </c>
      <c r="L21">
        <f>(K21*AI21+AJ21)</f>
        <v>1.4200000166893005</v>
      </c>
      <c r="M21" s="1">
        <v>1</v>
      </c>
      <c r="N21">
        <f>L21*(M21+1)*(M21+1)/(M21*M21+1)</f>
        <v>2.8400000333786011</v>
      </c>
      <c r="O21" s="1">
        <v>31.396844863891602</v>
      </c>
      <c r="P21" s="1">
        <v>33.1962890625</v>
      </c>
      <c r="Q21" s="1">
        <v>31.364364624023438</v>
      </c>
      <c r="R21" s="1">
        <v>400.88204956054688</v>
      </c>
      <c r="S21" s="1">
        <v>400.53717041015625</v>
      </c>
      <c r="T21" s="1">
        <v>18.977733612060547</v>
      </c>
      <c r="U21" s="1">
        <v>19.083402633666992</v>
      </c>
      <c r="V21" s="1">
        <v>41.659534454345703</v>
      </c>
      <c r="W21" s="1">
        <v>41.891498565673828</v>
      </c>
      <c r="X21" s="1">
        <v>499.6029052734375</v>
      </c>
      <c r="Y21" s="1">
        <v>1500.0438232421875</v>
      </c>
      <c r="Z21" s="1">
        <v>0.20549234747886658</v>
      </c>
      <c r="AA21" s="1">
        <v>101.2958984375</v>
      </c>
      <c r="AB21" s="1">
        <v>2.1894855499267578</v>
      </c>
      <c r="AC21" s="1">
        <v>6.1489283107221127E-3</v>
      </c>
      <c r="AD21" s="1">
        <v>0.34736889600753784</v>
      </c>
      <c r="AE21" s="1">
        <v>3.6269419360905886E-3</v>
      </c>
      <c r="AF21" s="1">
        <v>0.32753938436508179</v>
      </c>
      <c r="AG21" s="1">
        <v>2.4013475049287081E-3</v>
      </c>
      <c r="AH21" s="1">
        <v>0.66666668653488159</v>
      </c>
      <c r="AI21" s="1">
        <v>-0.21956524252891541</v>
      </c>
      <c r="AJ21" s="1">
        <v>2.737391471862793</v>
      </c>
      <c r="AK21" s="1">
        <v>1</v>
      </c>
      <c r="AL21" s="1">
        <v>0</v>
      </c>
      <c r="AM21" s="1">
        <v>0.15999999642372131</v>
      </c>
      <c r="AN21" s="1">
        <v>111115</v>
      </c>
      <c r="AO21">
        <f>X21*0.000001/(K21*0.0001)</f>
        <v>0.83267150878906249</v>
      </c>
      <c r="AP21">
        <f>(U21-T21)/(1000-U21)*AO21</f>
        <v>8.9699352513293264E-5</v>
      </c>
      <c r="AQ21">
        <f>(P21+273.15)</f>
        <v>306.34628906249998</v>
      </c>
      <c r="AR21">
        <f>(O21+273.15)</f>
        <v>304.54684486389158</v>
      </c>
      <c r="AS21">
        <f>(Y21*AK21+Z21*AL21)*AM21</f>
        <v>240.00700635417525</v>
      </c>
      <c r="AT21">
        <f>((AS21+0.00000010773*(AR21^4-AQ21^4))-AP21*44100)/(L21*0.92*2*29.3+0.00000043092*AQ21^3)</f>
        <v>2.4054878772467565</v>
      </c>
      <c r="AU21">
        <f>0.61365*EXP(17.502*J21/(240.97+J21))</f>
        <v>5.1080953353828811</v>
      </c>
      <c r="AV21">
        <f>AU21*1000/AA21</f>
        <v>50.427464627648249</v>
      </c>
      <c r="AW21">
        <f>(AV21-U21)</f>
        <v>31.344061993981256</v>
      </c>
      <c r="AX21">
        <f>IF(D21,P21,(O21+P21)/2)</f>
        <v>32.296566963195801</v>
      </c>
      <c r="AY21">
        <f>0.61365*EXP(17.502*AX21/(240.97+AX21))</f>
        <v>4.8558251507290597</v>
      </c>
      <c r="AZ21">
        <f>IF(AW21&lt;&gt;0,(1000-(AV21+U21)/2)/AW21*AP21,0)</f>
        <v>2.7623035149984751E-3</v>
      </c>
      <c r="BA21">
        <f>U21*AA21/1000</f>
        <v>1.9330704150218516</v>
      </c>
      <c r="BB21">
        <f>(AY21-BA21)</f>
        <v>2.9227547357072083</v>
      </c>
      <c r="BC21">
        <f>1/(1.6/F21+1.37/N21)</f>
        <v>1.7266811167618711E-3</v>
      </c>
      <c r="BD21">
        <f>G21*AA21*0.001</f>
        <v>24.152369981624126</v>
      </c>
      <c r="BE21">
        <f>G21/S21</f>
        <v>0.59528517458843622</v>
      </c>
      <c r="BF21">
        <f>(1-AP21*AA21/AU21/F21)*100</f>
        <v>35.667836057696512</v>
      </c>
      <c r="BG21">
        <f>(S21-E21/(N21/1.35))</f>
        <v>400.41774146478377</v>
      </c>
      <c r="BH21">
        <f>E21*BF21/100/BG21</f>
        <v>2.2379873325852214E-4</v>
      </c>
    </row>
    <row r="22" spans="1:60" x14ac:dyDescent="0.2">
      <c r="A22" s="1" t="s">
        <v>9</v>
      </c>
      <c r="B22" s="1" t="s">
        <v>84</v>
      </c>
    </row>
    <row r="23" spans="1:60" x14ac:dyDescent="0.2">
      <c r="A23" s="1">
        <v>4</v>
      </c>
      <c r="B23" s="1" t="s">
        <v>85</v>
      </c>
      <c r="C23" s="1">
        <v>464.49999538436532</v>
      </c>
      <c r="D23" s="1">
        <v>0</v>
      </c>
      <c r="E23">
        <f>(R23-S23*(1000-T23)/(1000-U23))*AO23</f>
        <v>-1.0482017560917141</v>
      </c>
      <c r="F23">
        <f>IF(AZ23&lt;&gt;0,1/(1/AZ23-1/N23),0)</f>
        <v>4.6739422947540601E-3</v>
      </c>
      <c r="G23">
        <f>((BC23-AP23/2)*S23-E23)/(BC23+AP23/2)</f>
        <v>731.44246364769515</v>
      </c>
      <c r="H23">
        <f>AP23*1000</f>
        <v>0.15359856002843009</v>
      </c>
      <c r="I23">
        <f>(AU23-BA23)</f>
        <v>3.2173738671938992</v>
      </c>
      <c r="J23">
        <f>(P23+AT23*D23)</f>
        <v>33.364517211914062</v>
      </c>
      <c r="K23" s="1">
        <v>6</v>
      </c>
      <c r="L23">
        <f>(K23*AI23+AJ23)</f>
        <v>1.4200000166893005</v>
      </c>
      <c r="M23" s="1">
        <v>1</v>
      </c>
      <c r="N23">
        <f>L23*(M23+1)*(M23+1)/(M23*M23+1)</f>
        <v>2.8400000333786011</v>
      </c>
      <c r="O23" s="1">
        <v>31.546073913574219</v>
      </c>
      <c r="P23" s="1">
        <v>33.364517211914062</v>
      </c>
      <c r="Q23" s="1">
        <v>31.48956298828125</v>
      </c>
      <c r="R23" s="1">
        <v>400.76730346679688</v>
      </c>
      <c r="S23" s="1">
        <v>401.95193481445312</v>
      </c>
      <c r="T23" s="1">
        <v>18.963394165039062</v>
      </c>
      <c r="U23" s="1">
        <v>19.144317626953125</v>
      </c>
      <c r="V23" s="1">
        <v>41.274318695068359</v>
      </c>
      <c r="W23" s="1">
        <v>41.668102264404297</v>
      </c>
      <c r="X23" s="1">
        <v>499.630126953125</v>
      </c>
      <c r="Y23" s="1">
        <v>1499.40185546875</v>
      </c>
      <c r="Z23" s="1">
        <v>1.8895385786890984E-2</v>
      </c>
      <c r="AA23" s="1">
        <v>101.29035186767578</v>
      </c>
      <c r="AB23" s="1">
        <v>2.1894855499267578</v>
      </c>
      <c r="AC23" s="1">
        <v>6.1489283107221127E-3</v>
      </c>
      <c r="AD23" s="1">
        <v>0.34736889600753784</v>
      </c>
      <c r="AE23" s="1">
        <v>3.6269419360905886E-3</v>
      </c>
      <c r="AF23" s="1">
        <v>0.32753938436508179</v>
      </c>
      <c r="AG23" s="1">
        <v>2.4013475049287081E-3</v>
      </c>
      <c r="AH23" s="1">
        <v>0.66666668653488159</v>
      </c>
      <c r="AI23" s="1">
        <v>-0.21956524252891541</v>
      </c>
      <c r="AJ23" s="1">
        <v>2.737391471862793</v>
      </c>
      <c r="AK23" s="1">
        <v>1</v>
      </c>
      <c r="AL23" s="1">
        <v>0</v>
      </c>
      <c r="AM23" s="1">
        <v>0.15999999642372131</v>
      </c>
      <c r="AN23" s="1">
        <v>111115</v>
      </c>
      <c r="AO23">
        <f>X23*0.000001/(K23*0.0001)</f>
        <v>0.83271687825520835</v>
      </c>
      <c r="AP23">
        <f>(U23-T23)/(1000-U23)*AO23</f>
        <v>1.5359856002843009E-4</v>
      </c>
      <c r="AQ23">
        <f>(P23+273.15)</f>
        <v>306.51451721191404</v>
      </c>
      <c r="AR23">
        <f>(O23+273.15)</f>
        <v>304.6960739135742</v>
      </c>
      <c r="AS23">
        <f>(Y23*AK23+Z23*AL23)*AM23</f>
        <v>239.9042915127211</v>
      </c>
      <c r="AT23">
        <f>((AS23+0.00000010773*(AR23^4-AQ23^4))-AP23*44100)/(L23*0.92*2*29.3+0.00000043092*AQ23^3)</f>
        <v>2.3690919608342909</v>
      </c>
      <c r="AU23">
        <f>0.61365*EXP(17.502*J23/(240.97+J23))</f>
        <v>5.1565085358945293</v>
      </c>
      <c r="AV23">
        <f>AU23*1000/AA23</f>
        <v>50.908190571111014</v>
      </c>
      <c r="AW23">
        <f>(AV23-U23)</f>
        <v>31.763872944157889</v>
      </c>
      <c r="AX23">
        <f>IF(D23,P23,(O23+P23)/2)</f>
        <v>32.455295562744141</v>
      </c>
      <c r="AY23">
        <f>0.61365*EXP(17.502*AX23/(240.97+AX23))</f>
        <v>4.899526078799</v>
      </c>
      <c r="AZ23">
        <f>IF(AW23&lt;&gt;0,(1000-(AV23+U23)/2)/AW23*AP23,0)</f>
        <v>4.6662627726852717E-3</v>
      </c>
      <c r="BA23">
        <f>U23*AA23/1000</f>
        <v>1.9391346687006299</v>
      </c>
      <c r="BB23">
        <f>(AY23-BA23)</f>
        <v>2.9603914100983699</v>
      </c>
      <c r="BC23">
        <f>1/(1.6/F23+1.37/N23)</f>
        <v>2.9171032190856284E-3</v>
      </c>
      <c r="BD23">
        <f>G23*AA23*0.001</f>
        <v>74.088064513834695</v>
      </c>
      <c r="BE23">
        <f>G23/S23</f>
        <v>1.8197261918526146</v>
      </c>
      <c r="BF23">
        <f>(1-AP23*AA23/AU23/F23)*100</f>
        <v>35.447043609783933</v>
      </c>
      <c r="BG23">
        <f>(S23-E23/(N23/1.35))</f>
        <v>402.45019972786594</v>
      </c>
      <c r="BH23">
        <f>E23*BF23/100/BG23</f>
        <v>-9.2323605219128951E-4</v>
      </c>
    </row>
    <row r="24" spans="1:60" x14ac:dyDescent="0.2">
      <c r="A24" s="1">
        <v>5</v>
      </c>
      <c r="B24" s="1" t="s">
        <v>86</v>
      </c>
      <c r="C24" s="1">
        <v>469.49999527260661</v>
      </c>
      <c r="D24" s="1">
        <v>0</v>
      </c>
      <c r="E24">
        <f>(R24-S24*(1000-T24)/(1000-U24))*AO24</f>
        <v>-0.66736804444571385</v>
      </c>
      <c r="F24">
        <f>IF(AZ24&lt;&gt;0,1/(1/AZ24-1/N24),0)</f>
        <v>3.9526390222944232E-3</v>
      </c>
      <c r="G24">
        <f>((BC24-AP24/2)*S24-E24)/(BC24+AP24/2)</f>
        <v>644.47565813595077</v>
      </c>
      <c r="H24">
        <f>AP24*1000</f>
        <v>0.13015245289023711</v>
      </c>
      <c r="I24">
        <f>(AU24-BA24)</f>
        <v>3.2228970131349985</v>
      </c>
      <c r="J24">
        <f>(P24+AT24*D24)</f>
        <v>33.378082275390625</v>
      </c>
      <c r="K24" s="1">
        <v>6</v>
      </c>
      <c r="L24">
        <f>(K24*AI24+AJ24)</f>
        <v>1.4200000166893005</v>
      </c>
      <c r="M24" s="1">
        <v>1</v>
      </c>
      <c r="N24">
        <f>L24*(M24+1)*(M24+1)/(M24*M24+1)</f>
        <v>2.8400000333786011</v>
      </c>
      <c r="O24" s="1">
        <v>31.555307388305664</v>
      </c>
      <c r="P24" s="1">
        <v>33.378082275390625</v>
      </c>
      <c r="Q24" s="1">
        <v>31.498332977294922</v>
      </c>
      <c r="R24" s="1">
        <v>400.858154296875</v>
      </c>
      <c r="S24" s="1">
        <v>401.5968017578125</v>
      </c>
      <c r="T24" s="1">
        <v>18.975248336791992</v>
      </c>
      <c r="U24" s="1">
        <v>19.12855339050293</v>
      </c>
      <c r="V24" s="1">
        <v>41.278354644775391</v>
      </c>
      <c r="W24" s="1">
        <v>41.611854553222656</v>
      </c>
      <c r="X24" s="1">
        <v>499.642333984375</v>
      </c>
      <c r="Y24" s="1">
        <v>1499.367431640625</v>
      </c>
      <c r="Z24" s="1">
        <v>0.11101200431585312</v>
      </c>
      <c r="AA24" s="1">
        <v>101.29007720947266</v>
      </c>
      <c r="AB24" s="1">
        <v>2.1894855499267578</v>
      </c>
      <c r="AC24" s="1">
        <v>6.1489283107221127E-3</v>
      </c>
      <c r="AD24" s="1">
        <v>0.34736889600753784</v>
      </c>
      <c r="AE24" s="1">
        <v>3.6269419360905886E-3</v>
      </c>
      <c r="AF24" s="1">
        <v>0.32753938436508179</v>
      </c>
      <c r="AG24" s="1">
        <v>2.4013475049287081E-3</v>
      </c>
      <c r="AH24" s="1">
        <v>0.66666668653488159</v>
      </c>
      <c r="AI24" s="1">
        <v>-0.21956524252891541</v>
      </c>
      <c r="AJ24" s="1">
        <v>2.737391471862793</v>
      </c>
      <c r="AK24" s="1">
        <v>1</v>
      </c>
      <c r="AL24" s="1">
        <v>0</v>
      </c>
      <c r="AM24" s="1">
        <v>0.15999999642372131</v>
      </c>
      <c r="AN24" s="1">
        <v>111115</v>
      </c>
      <c r="AO24">
        <f>X24*0.000001/(K24*0.0001)</f>
        <v>0.83273722330729161</v>
      </c>
      <c r="AP24">
        <f>(U24-T24)/(1000-U24)*AO24</f>
        <v>1.3015245289023711E-4</v>
      </c>
      <c r="AQ24">
        <f>(P24+273.15)</f>
        <v>306.5280822753906</v>
      </c>
      <c r="AR24">
        <f>(O24+273.15)</f>
        <v>304.70530738830564</v>
      </c>
      <c r="AS24">
        <f>(Y24*AK24+Z24*AL24)*AM24</f>
        <v>239.89878370034421</v>
      </c>
      <c r="AT24">
        <f>((AS24+0.00000010773*(AR24^4-AQ24^4))-AP24*44100)/(L24*0.92*2*29.3+0.00000043092*AQ24^3)</f>
        <v>2.3799812427971965</v>
      </c>
      <c r="AU24">
        <f>0.61365*EXP(17.502*J24/(240.97+J24))</f>
        <v>5.1604296629645603</v>
      </c>
      <c r="AV24">
        <f>AU24*1000/AA24</f>
        <v>50.947040471620419</v>
      </c>
      <c r="AW24">
        <f>(AV24-U24)</f>
        <v>31.818487081117489</v>
      </c>
      <c r="AX24">
        <f>IF(D24,P24,(O24+P24)/2)</f>
        <v>32.466694831848145</v>
      </c>
      <c r="AY24">
        <f>0.61365*EXP(17.502*AX24/(240.97+AX24))</f>
        <v>4.9026776410570356</v>
      </c>
      <c r="AZ24">
        <f>IF(AW24&lt;&gt;0,(1000-(AV24+U24)/2)/AW24*AP24,0)</f>
        <v>3.9471454866979337E-3</v>
      </c>
      <c r="BA24">
        <f>U24*AA24/1000</f>
        <v>1.9375326498295617</v>
      </c>
      <c r="BB24">
        <f>(AY24-BA24)</f>
        <v>2.9651449912274739</v>
      </c>
      <c r="BC24">
        <f>1/(1.6/F24+1.37/N24)</f>
        <v>2.4674589015464751E-3</v>
      </c>
      <c r="BD24">
        <f>G24*AA24*0.001</f>
        <v>65.278989172216157</v>
      </c>
      <c r="BE24">
        <f>G24/S24</f>
        <v>1.6047828451696911</v>
      </c>
      <c r="BF24">
        <f>(1-AP24*AA24/AU24/F24)*100</f>
        <v>35.368201269577845</v>
      </c>
      <c r="BG24">
        <f>(S24-E24/(N24/1.35))</f>
        <v>401.9140365639438</v>
      </c>
      <c r="BH24">
        <f>E24*BF24/100/BG24</f>
        <v>-5.8727999446432091E-4</v>
      </c>
    </row>
    <row r="25" spans="1:60" x14ac:dyDescent="0.2">
      <c r="A25" s="1">
        <v>6</v>
      </c>
      <c r="B25" s="1" t="s">
        <v>87</v>
      </c>
      <c r="C25" s="1">
        <v>477.49999509379268</v>
      </c>
      <c r="D25" s="1">
        <v>0</v>
      </c>
      <c r="E25">
        <f>(R25-S25*(1000-T25)/(1000-U25))*AO25</f>
        <v>0.17382654461073002</v>
      </c>
      <c r="F25">
        <f>IF(AZ25&lt;&gt;0,1/(1/AZ25-1/N25),0)</f>
        <v>3.1591100248182578E-3</v>
      </c>
      <c r="G25">
        <f>((BC25-AP25/2)*S25-E25)/(BC25+AP25/2)</f>
        <v>295.48349128938571</v>
      </c>
      <c r="H25">
        <f>AP25*1000</f>
        <v>0.10447770989106923</v>
      </c>
      <c r="I25">
        <f>(AU25-BA25)</f>
        <v>3.2358126496733615</v>
      </c>
      <c r="J25">
        <f>(P25+AT25*D25)</f>
        <v>33.423366546630859</v>
      </c>
      <c r="K25" s="1">
        <v>6</v>
      </c>
      <c r="L25">
        <f>(K25*AI25+AJ25)</f>
        <v>1.4200000166893005</v>
      </c>
      <c r="M25" s="1">
        <v>1</v>
      </c>
      <c r="N25">
        <f>L25*(M25+1)*(M25+1)/(M25*M25+1)</f>
        <v>2.8400000333786011</v>
      </c>
      <c r="O25" s="1">
        <v>31.570663452148438</v>
      </c>
      <c r="P25" s="1">
        <v>33.423366546630859</v>
      </c>
      <c r="Q25" s="1">
        <v>31.511220932006836</v>
      </c>
      <c r="R25" s="1">
        <v>402.33810424804688</v>
      </c>
      <c r="S25" s="1">
        <v>402.07891845703125</v>
      </c>
      <c r="T25" s="1">
        <v>19.007652282714844</v>
      </c>
      <c r="U25" s="1">
        <v>19.130714416503906</v>
      </c>
      <c r="V25" s="1">
        <v>41.312259674072266</v>
      </c>
      <c r="W25" s="1">
        <v>41.579730987548828</v>
      </c>
      <c r="X25" s="1">
        <v>499.64505004882812</v>
      </c>
      <c r="Y25" s="1">
        <v>1499.540283203125</v>
      </c>
      <c r="Z25" s="1">
        <v>0.30705305933952332</v>
      </c>
      <c r="AA25" s="1">
        <v>101.28872680664062</v>
      </c>
      <c r="AB25" s="1">
        <v>2.1894855499267578</v>
      </c>
      <c r="AC25" s="1">
        <v>6.1489283107221127E-3</v>
      </c>
      <c r="AD25" s="1">
        <v>0.34736889600753784</v>
      </c>
      <c r="AE25" s="1">
        <v>3.6269419360905886E-3</v>
      </c>
      <c r="AF25" s="1">
        <v>0.32753938436508179</v>
      </c>
      <c r="AG25" s="1">
        <v>2.4013475049287081E-3</v>
      </c>
      <c r="AH25" s="1">
        <v>1</v>
      </c>
      <c r="AI25" s="1">
        <v>-0.21956524252891541</v>
      </c>
      <c r="AJ25" s="1">
        <v>2.737391471862793</v>
      </c>
      <c r="AK25" s="1">
        <v>1</v>
      </c>
      <c r="AL25" s="1">
        <v>0</v>
      </c>
      <c r="AM25" s="1">
        <v>0.15999999642372131</v>
      </c>
      <c r="AN25" s="1">
        <v>111115</v>
      </c>
      <c r="AO25">
        <f>X25*0.000001/(K25*0.0001)</f>
        <v>0.83274175008138007</v>
      </c>
      <c r="AP25">
        <f>(U25-T25)/(1000-U25)*AO25</f>
        <v>1.0447770989106924E-4</v>
      </c>
      <c r="AQ25">
        <f>(P25+273.15)</f>
        <v>306.57336654663084</v>
      </c>
      <c r="AR25">
        <f>(O25+273.15)</f>
        <v>304.72066345214841</v>
      </c>
      <c r="AS25">
        <f>(Y25*AK25+Z25*AL25)*AM25</f>
        <v>239.92643994972605</v>
      </c>
      <c r="AT25">
        <f>((AS25+0.00000010773*(AR25^4-AQ25^4))-AP25*44100)/(L25*0.92*2*29.3+0.00000043092*AQ25^3)</f>
        <v>2.3886569312833736</v>
      </c>
      <c r="AU25">
        <f>0.61365*EXP(17.502*J25/(240.97+J25))</f>
        <v>5.1735383558224868</v>
      </c>
      <c r="AV25">
        <f>AU25*1000/AA25</f>
        <v>51.077138778718485</v>
      </c>
      <c r="AW25">
        <f>(AV25-U25)</f>
        <v>31.946424362214579</v>
      </c>
      <c r="AX25">
        <f>IF(D25,P25,(O25+P25)/2)</f>
        <v>32.497014999389648</v>
      </c>
      <c r="AY25">
        <f>0.61365*EXP(17.502*AX25/(240.97+AX25))</f>
        <v>4.9110688636568662</v>
      </c>
      <c r="AZ25">
        <f>IF(AW25&lt;&gt;0,(1000-(AV25+U25)/2)/AW25*AP25,0)</f>
        <v>3.1555998533345187E-3</v>
      </c>
      <c r="BA25">
        <f>U25*AA25/1000</f>
        <v>1.9377257061491255</v>
      </c>
      <c r="BB25">
        <f>(AY25-BA25)</f>
        <v>2.9733431575077409</v>
      </c>
      <c r="BC25">
        <f>1/(1.6/F25+1.37/N25)</f>
        <v>1.9725649752145458E-3</v>
      </c>
      <c r="BD25">
        <f>G25*AA25*0.001</f>
        <v>29.929146625082964</v>
      </c>
      <c r="BE25">
        <f>G25/S25</f>
        <v>0.73488929094640654</v>
      </c>
      <c r="BF25">
        <f>(1-AP25*AA25/AU25/F25)*100</f>
        <v>35.251109398589762</v>
      </c>
      <c r="BG25">
        <f>(S25-E25/(N25/1.35))</f>
        <v>401.99628964278247</v>
      </c>
      <c r="BH25">
        <f>E25*BF25/100/BG25</f>
        <v>1.5242873375514757E-4</v>
      </c>
    </row>
    <row r="26" spans="1:60" x14ac:dyDescent="0.2">
      <c r="A26" s="1" t="s">
        <v>9</v>
      </c>
      <c r="B26" s="1" t="s">
        <v>88</v>
      </c>
    </row>
    <row r="27" spans="1:60" x14ac:dyDescent="0.2">
      <c r="A27" s="1">
        <v>7</v>
      </c>
      <c r="B27" s="1" t="s">
        <v>89</v>
      </c>
      <c r="C27" s="1">
        <v>535.49999379739165</v>
      </c>
      <c r="D27" s="1">
        <v>0</v>
      </c>
      <c r="E27">
        <f>(R27-S27*(1000-T27)/(1000-U27))*AO27</f>
        <v>-0.33062577510194857</v>
      </c>
      <c r="F27">
        <f>IF(AZ27&lt;&gt;0,1/(1/AZ27-1/N27),0)</f>
        <v>5.4482234088161158E-3</v>
      </c>
      <c r="G27">
        <f>((BC27-AP27/2)*S27-E27)/(BC27+AP27/2)</f>
        <v>475.71268956364997</v>
      </c>
      <c r="H27">
        <f>AP27*1000</f>
        <v>0.17933976717179639</v>
      </c>
      <c r="I27">
        <f>(AU27-BA27)</f>
        <v>3.2228990227316396</v>
      </c>
      <c r="J27">
        <f>(P27+AT27*D27)</f>
        <v>33.433387756347656</v>
      </c>
      <c r="K27" s="1">
        <v>6</v>
      </c>
      <c r="L27">
        <f>(K27*AI27+AJ27)</f>
        <v>1.4200000166893005</v>
      </c>
      <c r="M27" s="1">
        <v>1</v>
      </c>
      <c r="N27">
        <f>L27*(M27+1)*(M27+1)/(M27*M27+1)</f>
        <v>2.8400000333786011</v>
      </c>
      <c r="O27" s="1">
        <v>31.669984817504883</v>
      </c>
      <c r="P27" s="1">
        <v>33.433387756347656</v>
      </c>
      <c r="Q27" s="1">
        <v>31.614028930664062</v>
      </c>
      <c r="R27" s="1">
        <v>401.28729248046875</v>
      </c>
      <c r="S27" s="1">
        <v>401.59786987304688</v>
      </c>
      <c r="T27" s="1">
        <v>19.075973510742188</v>
      </c>
      <c r="U27" s="1">
        <v>19.287202835083008</v>
      </c>
      <c r="V27" s="1">
        <v>41.227005004882812</v>
      </c>
      <c r="W27" s="1">
        <v>41.683513641357422</v>
      </c>
      <c r="X27" s="1">
        <v>499.59201049804688</v>
      </c>
      <c r="Y27" s="1">
        <v>1500.456787109375</v>
      </c>
      <c r="Z27" s="1">
        <v>5.4323416203260422E-2</v>
      </c>
      <c r="AA27" s="1">
        <v>101.28706359863281</v>
      </c>
      <c r="AB27" s="1">
        <v>2.1894855499267578</v>
      </c>
      <c r="AC27" s="1">
        <v>6.1489283107221127E-3</v>
      </c>
      <c r="AD27" s="1">
        <v>0.34736889600753784</v>
      </c>
      <c r="AE27" s="1">
        <v>3.6269419360905886E-3</v>
      </c>
      <c r="AF27" s="1">
        <v>0.32753938436508179</v>
      </c>
      <c r="AG27" s="1">
        <v>2.4013475049287081E-3</v>
      </c>
      <c r="AH27" s="1">
        <v>0.66666668653488159</v>
      </c>
      <c r="AI27" s="1">
        <v>-0.21956524252891541</v>
      </c>
      <c r="AJ27" s="1">
        <v>2.737391471862793</v>
      </c>
      <c r="AK27" s="1">
        <v>1</v>
      </c>
      <c r="AL27" s="1">
        <v>0</v>
      </c>
      <c r="AM27" s="1">
        <v>0.15999999642372131</v>
      </c>
      <c r="AN27" s="1">
        <v>111115</v>
      </c>
      <c r="AO27">
        <f>X27*0.000001/(K27*0.0001)</f>
        <v>0.83265335083007808</v>
      </c>
      <c r="AP27">
        <f>(U27-T27)/(1000-U27)*AO27</f>
        <v>1.793397671717964E-4</v>
      </c>
      <c r="AQ27">
        <f>(P27+273.15)</f>
        <v>306.58338775634763</v>
      </c>
      <c r="AR27">
        <f>(O27+273.15)</f>
        <v>304.81998481750486</v>
      </c>
      <c r="AS27">
        <f>(Y27*AK27+Z27*AL27)*AM27</f>
        <v>240.07308057144837</v>
      </c>
      <c r="AT27">
        <f>((AS27+0.00000010773*(AR27^4-AQ27^4))-AP27*44100)/(L27*0.92*2*29.3+0.00000043092*AQ27^3)</f>
        <v>2.3653854926316975</v>
      </c>
      <c r="AU27">
        <f>0.61365*EXP(17.502*J27/(240.97+J27))</f>
        <v>5.1764431629284235</v>
      </c>
      <c r="AV27">
        <f>AU27*1000/AA27</f>
        <v>51.1066564575409</v>
      </c>
      <c r="AW27">
        <f>(AV27-U27)</f>
        <v>31.819453622457893</v>
      </c>
      <c r="AX27">
        <f>IF(D27,P27,(O27+P27)/2)</f>
        <v>32.55168628692627</v>
      </c>
      <c r="AY27">
        <f>0.61365*EXP(17.502*AX27/(240.97+AX27))</f>
        <v>4.9262309446238639</v>
      </c>
      <c r="AZ27">
        <f>IF(AW27&lt;&gt;0,(1000-(AV27+U27)/2)/AW27*AP27,0)</f>
        <v>5.4377916119132666E-3</v>
      </c>
      <c r="BA27">
        <f>U27*AA27/1000</f>
        <v>1.9535441401967837</v>
      </c>
      <c r="BB27">
        <f>(AY27-BA27)</f>
        <v>2.97268680442708</v>
      </c>
      <c r="BC27">
        <f>1/(1.6/F27+1.37/N27)</f>
        <v>3.3995554522077078E-3</v>
      </c>
      <c r="BD27">
        <f>G27*AA27*0.001</f>
        <v>48.183541442510084</v>
      </c>
      <c r="BE27">
        <f>G27/S27</f>
        <v>1.1845498326822108</v>
      </c>
      <c r="BF27">
        <f>(1-AP27*AA27/AU27/F27)*100</f>
        <v>35.591345825120477</v>
      </c>
      <c r="BG27">
        <f>(S27-E27/(N27/1.35))</f>
        <v>401.75503353189958</v>
      </c>
      <c r="BH27">
        <f>E27*BF27/100/BG27</f>
        <v>-2.9290028296353923E-4</v>
      </c>
    </row>
    <row r="28" spans="1:60" x14ac:dyDescent="0.2">
      <c r="A28" s="1">
        <v>8</v>
      </c>
      <c r="B28" s="1" t="s">
        <v>90</v>
      </c>
      <c r="C28" s="1">
        <v>542.49999364092946</v>
      </c>
      <c r="D28" s="1">
        <v>0</v>
      </c>
      <c r="E28">
        <f>(R28-S28*(1000-T28)/(1000-U28))*AO28</f>
        <v>-0.8584282151325513</v>
      </c>
      <c r="F28">
        <f>IF(AZ28&lt;&gt;0,1/(1/AZ28-1/N28),0)</f>
        <v>4.317899782983187E-3</v>
      </c>
      <c r="G28">
        <f>((BC28-AP28/2)*S28-E28)/(BC28+AP28/2)</f>
        <v>690.6056907958191</v>
      </c>
      <c r="H28">
        <f>AP28*1000</f>
        <v>0.14304521198014217</v>
      </c>
      <c r="I28">
        <f>(AU28-BA28)</f>
        <v>3.2420474249869775</v>
      </c>
      <c r="J28">
        <f>(P28+AT28*D28)</f>
        <v>33.492282867431641</v>
      </c>
      <c r="K28" s="1">
        <v>6</v>
      </c>
      <c r="L28">
        <f>(K28*AI28+AJ28)</f>
        <v>1.4200000166893005</v>
      </c>
      <c r="M28" s="1">
        <v>1</v>
      </c>
      <c r="N28">
        <f>L28*(M28+1)*(M28+1)/(M28*M28+1)</f>
        <v>2.8400000333786011</v>
      </c>
      <c r="O28" s="1">
        <v>31.683933258056641</v>
      </c>
      <c r="P28" s="1">
        <v>33.492282867431641</v>
      </c>
      <c r="Q28" s="1">
        <v>31.628503799438477</v>
      </c>
      <c r="R28" s="1">
        <v>400.108642578125</v>
      </c>
      <c r="S28" s="1">
        <v>401.07064819335938</v>
      </c>
      <c r="T28" s="1">
        <v>19.09852409362793</v>
      </c>
      <c r="U28" s="1">
        <v>19.267000198364258</v>
      </c>
      <c r="V28" s="1">
        <v>41.243049621582031</v>
      </c>
      <c r="W28" s="1">
        <v>41.60687255859375</v>
      </c>
      <c r="X28" s="1">
        <v>499.6168212890625</v>
      </c>
      <c r="Y28" s="1">
        <v>1500.3487548828125</v>
      </c>
      <c r="Z28" s="1">
        <v>0.12872260808944702</v>
      </c>
      <c r="AA28" s="1">
        <v>101.28697204589844</v>
      </c>
      <c r="AB28" s="1">
        <v>2.1894855499267578</v>
      </c>
      <c r="AC28" s="1">
        <v>6.1489283107221127E-3</v>
      </c>
      <c r="AD28" s="1">
        <v>0.34736889600753784</v>
      </c>
      <c r="AE28" s="1">
        <v>3.6269419360905886E-3</v>
      </c>
      <c r="AF28" s="1">
        <v>0.32753938436508179</v>
      </c>
      <c r="AG28" s="1">
        <v>2.4013475049287081E-3</v>
      </c>
      <c r="AH28" s="1">
        <v>0.66666668653488159</v>
      </c>
      <c r="AI28" s="1">
        <v>-0.21956524252891541</v>
      </c>
      <c r="AJ28" s="1">
        <v>2.737391471862793</v>
      </c>
      <c r="AK28" s="1">
        <v>1</v>
      </c>
      <c r="AL28" s="1">
        <v>0</v>
      </c>
      <c r="AM28" s="1">
        <v>0.15999999642372131</v>
      </c>
      <c r="AN28" s="1">
        <v>111115</v>
      </c>
      <c r="AO28">
        <f>X28*0.000001/(K28*0.0001)</f>
        <v>0.83269470214843744</v>
      </c>
      <c r="AP28">
        <f>(U28-T28)/(1000-U28)*AO28</f>
        <v>1.4304521198014216E-4</v>
      </c>
      <c r="AQ28">
        <f>(P28+273.15)</f>
        <v>306.64228286743162</v>
      </c>
      <c r="AR28">
        <f>(O28+273.15)</f>
        <v>304.83393325805662</v>
      </c>
      <c r="AS28">
        <f>(Y28*AK28+Z28*AL28)*AM28</f>
        <v>240.05579541558473</v>
      </c>
      <c r="AT28">
        <f>((AS28+0.00000010773*(AR28^4-AQ28^4))-AP28*44100)/(L28*0.92*2*29.3+0.00000043092*AQ28^3)</f>
        <v>2.376680928241274</v>
      </c>
      <c r="AU28">
        <f>0.61365*EXP(17.502*J28/(240.97+J28))</f>
        <v>5.1935435354870174</v>
      </c>
      <c r="AV28">
        <f>AU28*1000/AA28</f>
        <v>51.275533571420723</v>
      </c>
      <c r="AW28">
        <f>(AV28-U28)</f>
        <v>32.008533373056466</v>
      </c>
      <c r="AX28">
        <f>IF(D28,P28,(O28+P28)/2)</f>
        <v>32.588108062744141</v>
      </c>
      <c r="AY28">
        <f>0.61365*EXP(17.502*AX28/(240.97+AX28))</f>
        <v>4.9363544529829424</v>
      </c>
      <c r="AZ28">
        <f>IF(AW28&lt;&gt;0,(1000-(AV28+U28)/2)/AW28*AP28,0)</f>
        <v>4.3113448693012412E-3</v>
      </c>
      <c r="BA28">
        <f>U28*AA28/1000</f>
        <v>1.9514961105000401</v>
      </c>
      <c r="BB28">
        <f>(AY28-BA28)</f>
        <v>2.9848583424829025</v>
      </c>
      <c r="BC28">
        <f>1/(1.6/F28+1.37/N28)</f>
        <v>2.6951786956640922E-3</v>
      </c>
      <c r="BD28">
        <f>G28*AA28*0.001</f>
        <v>69.949359298374503</v>
      </c>
      <c r="BE28">
        <f>G28/S28</f>
        <v>1.7219053398863349</v>
      </c>
      <c r="BF28">
        <f>(1-AP28*AA28/AU28/F28)*100</f>
        <v>35.391363015748723</v>
      </c>
      <c r="BG28">
        <f>(S28-E28/(N28/1.35))</f>
        <v>401.47870385420748</v>
      </c>
      <c r="BH28">
        <f>E28*BF28/100/BG28</f>
        <v>-7.5672617982123081E-4</v>
      </c>
    </row>
    <row r="29" spans="1:60" x14ac:dyDescent="0.2">
      <c r="A29" s="1">
        <v>9</v>
      </c>
      <c r="B29" s="1" t="s">
        <v>91</v>
      </c>
      <c r="C29" s="1">
        <v>548.49999350681901</v>
      </c>
      <c r="D29" s="1">
        <v>0</v>
      </c>
      <c r="E29">
        <f>(R29-S29*(1000-T29)/(1000-U29))*AO29</f>
        <v>-0.59033058924756565</v>
      </c>
      <c r="F29">
        <f>IF(AZ29&lt;&gt;0,1/(1/AZ29-1/N29),0)</f>
        <v>3.9476109700478899E-3</v>
      </c>
      <c r="G29">
        <f>((BC29-AP29/2)*S29-E29)/(BC29+AP29/2)</f>
        <v>612.94719945927329</v>
      </c>
      <c r="H29">
        <f>AP29*1000</f>
        <v>0.13086989753681202</v>
      </c>
      <c r="I29">
        <f>(AU29-BA29)</f>
        <v>3.2438141952945565</v>
      </c>
      <c r="J29">
        <f>(P29+AT29*D29)</f>
        <v>33.497894287109375</v>
      </c>
      <c r="K29" s="1">
        <v>6</v>
      </c>
      <c r="L29">
        <f>(K29*AI29+AJ29)</f>
        <v>1.4200000166893005</v>
      </c>
      <c r="M29" s="1">
        <v>1</v>
      </c>
      <c r="N29">
        <f>L29*(M29+1)*(M29+1)/(M29*M29+1)</f>
        <v>2.8400000333786011</v>
      </c>
      <c r="O29" s="1">
        <v>31.695158004760742</v>
      </c>
      <c r="P29" s="1">
        <v>33.497894287109375</v>
      </c>
      <c r="Q29" s="1">
        <v>31.641733169555664</v>
      </c>
      <c r="R29" s="1">
        <v>399.6551513671875</v>
      </c>
      <c r="S29" s="1">
        <v>400.3011474609375</v>
      </c>
      <c r="T29" s="1">
        <v>19.111888885498047</v>
      </c>
      <c r="U29" s="1">
        <v>19.266017913818359</v>
      </c>
      <c r="V29" s="1">
        <v>41.244892120361328</v>
      </c>
      <c r="W29" s="1">
        <v>41.5775146484375</v>
      </c>
      <c r="X29" s="1">
        <v>499.64068603515625</v>
      </c>
      <c r="Y29" s="1">
        <v>1500.12060546875</v>
      </c>
      <c r="Z29" s="1">
        <v>0.2598014771938324</v>
      </c>
      <c r="AA29" s="1">
        <v>101.28513336181641</v>
      </c>
      <c r="AB29" s="1">
        <v>2.1894855499267578</v>
      </c>
      <c r="AC29" s="1">
        <v>6.1489283107221127E-3</v>
      </c>
      <c r="AD29" s="1">
        <v>0.34736889600753784</v>
      </c>
      <c r="AE29" s="1">
        <v>3.6269419360905886E-3</v>
      </c>
      <c r="AF29" s="1">
        <v>0.32753938436508179</v>
      </c>
      <c r="AG29" s="1">
        <v>2.4013475049287081E-3</v>
      </c>
      <c r="AH29" s="1">
        <v>0.66666668653488159</v>
      </c>
      <c r="AI29" s="1">
        <v>-0.21956524252891541</v>
      </c>
      <c r="AJ29" s="1">
        <v>2.737391471862793</v>
      </c>
      <c r="AK29" s="1">
        <v>1</v>
      </c>
      <c r="AL29" s="1">
        <v>0</v>
      </c>
      <c r="AM29" s="1">
        <v>0.15999999642372131</v>
      </c>
      <c r="AN29" s="1">
        <v>111115</v>
      </c>
      <c r="AO29">
        <f>X29*0.000001/(K29*0.0001)</f>
        <v>0.83273447672526024</v>
      </c>
      <c r="AP29">
        <f>(U29-T29)/(1000-U29)*AO29</f>
        <v>1.3086989753681203E-4</v>
      </c>
      <c r="AQ29">
        <f>(P29+273.15)</f>
        <v>306.64789428710935</v>
      </c>
      <c r="AR29">
        <f>(O29+273.15)</f>
        <v>304.84515800476072</v>
      </c>
      <c r="AS29">
        <f>(Y29*AK29+Z29*AL29)*AM29</f>
        <v>240.01929151015065</v>
      </c>
      <c r="AT29">
        <f>((AS29+0.00000010773*(AR29^4-AQ29^4))-AP29*44100)/(L29*0.92*2*29.3+0.00000043092*AQ29^3)</f>
        <v>2.3830430332939101</v>
      </c>
      <c r="AU29">
        <f>0.61365*EXP(17.502*J29/(240.97+J29))</f>
        <v>5.1951753890467929</v>
      </c>
      <c r="AV29">
        <f>AU29*1000/AA29</f>
        <v>51.292575885626739</v>
      </c>
      <c r="AW29">
        <f>(AV29-U29)</f>
        <v>32.02655797180838</v>
      </c>
      <c r="AX29">
        <f>IF(D29,P29,(O29+P29)/2)</f>
        <v>32.596526145935059</v>
      </c>
      <c r="AY29">
        <f>0.61365*EXP(17.502*AX29/(240.97+AX29))</f>
        <v>4.9386968509375917</v>
      </c>
      <c r="AZ29">
        <f>IF(AW29&lt;&gt;0,(1000-(AV29+U29)/2)/AW29*AP29,0)</f>
        <v>3.9421313922498209E-3</v>
      </c>
      <c r="BA29">
        <f>U29*AA29/1000</f>
        <v>1.9513611937522364</v>
      </c>
      <c r="BB29">
        <f>(AY29-BA29)</f>
        <v>2.9873356571853553</v>
      </c>
      <c r="BC29">
        <f>1/(1.6/F29+1.37/N29)</f>
        <v>2.4643238407326307E-3</v>
      </c>
      <c r="BD29">
        <f>G29*AA29*0.001</f>
        <v>62.082438840984373</v>
      </c>
      <c r="BE29">
        <f>G29/S29</f>
        <v>1.5312151947280801</v>
      </c>
      <c r="BF29">
        <f>(1-AP29*AA29/AU29/F29)*100</f>
        <v>35.36750733514188</v>
      </c>
      <c r="BG29">
        <f>(S29-E29/(N29/1.35))</f>
        <v>400.58176235041554</v>
      </c>
      <c r="BH29">
        <f>E29*BF29/100/BG29</f>
        <v>-5.2120499253054044E-4</v>
      </c>
    </row>
    <row r="30" spans="1:60" x14ac:dyDescent="0.2">
      <c r="A30" s="1" t="s">
        <v>9</v>
      </c>
      <c r="B30" s="1" t="s">
        <v>92</v>
      </c>
    </row>
    <row r="31" spans="1:60" x14ac:dyDescent="0.2">
      <c r="A31" s="1" t="s">
        <v>9</v>
      </c>
      <c r="B31" s="1" t="s">
        <v>93</v>
      </c>
    </row>
    <row r="32" spans="1:60" x14ac:dyDescent="0.2">
      <c r="A32" s="1">
        <v>10</v>
      </c>
      <c r="B32" s="1" t="s">
        <v>94</v>
      </c>
      <c r="C32" s="1">
        <v>710.49999862536788</v>
      </c>
      <c r="D32" s="1">
        <v>0</v>
      </c>
      <c r="E32">
        <f>(R32-S32*(1000-T32)/(1000-U32))*AO32</f>
        <v>-2.0429734192137268</v>
      </c>
      <c r="F32">
        <f>IF(AZ32&lt;&gt;0,1/(1/AZ32-1/N32),0)</f>
        <v>5.6392709477696762E-3</v>
      </c>
      <c r="G32">
        <f>((BC32-AP32/2)*S32-E32)/(BC32+AP32/2)</f>
        <v>942.52487712607126</v>
      </c>
      <c r="H32">
        <f>AP32*1000</f>
        <v>0.18742157147346769</v>
      </c>
      <c r="I32">
        <f>(AU32-BA32)</f>
        <v>3.2517425459063776</v>
      </c>
      <c r="J32">
        <f>(P32+AT32*D32)</f>
        <v>33.706687927246094</v>
      </c>
      <c r="K32" s="1">
        <v>6</v>
      </c>
      <c r="L32">
        <f>(K32*AI32+AJ32)</f>
        <v>1.4200000166893005</v>
      </c>
      <c r="M32" s="1">
        <v>1</v>
      </c>
      <c r="N32">
        <f>L32*(M32+1)*(M32+1)/(M32*M32+1)</f>
        <v>2.8400000333786011</v>
      </c>
      <c r="O32" s="1">
        <v>32.169780731201172</v>
      </c>
      <c r="P32" s="1">
        <v>33.706687927246094</v>
      </c>
      <c r="Q32" s="1">
        <v>32.118453979492188</v>
      </c>
      <c r="R32" s="1">
        <v>395.2252197265625</v>
      </c>
      <c r="S32" s="1">
        <v>397.589111328125</v>
      </c>
      <c r="T32" s="1">
        <v>19.571310043334961</v>
      </c>
      <c r="U32" s="1">
        <v>19.791927337646484</v>
      </c>
      <c r="V32" s="1">
        <v>41.113037109375</v>
      </c>
      <c r="W32" s="1">
        <v>41.576480865478516</v>
      </c>
      <c r="X32" s="1">
        <v>499.63119506835938</v>
      </c>
      <c r="Y32" s="1">
        <v>1499.025146484375</v>
      </c>
      <c r="Z32" s="1">
        <v>0.44640693068504333</v>
      </c>
      <c r="AA32" s="1">
        <v>101.27714538574219</v>
      </c>
      <c r="AB32" s="1">
        <v>2.2956395149230957</v>
      </c>
      <c r="AC32" s="1">
        <v>1.0990321170538664E-3</v>
      </c>
      <c r="AD32" s="1">
        <v>0.12828895449638367</v>
      </c>
      <c r="AE32" s="1">
        <v>1.6009414102882147E-3</v>
      </c>
      <c r="AF32" s="1">
        <v>0.1047256663441658</v>
      </c>
      <c r="AG32" s="1">
        <v>1.9324631430208683E-3</v>
      </c>
      <c r="AH32" s="1">
        <v>0.66666668653488159</v>
      </c>
      <c r="AI32" s="1">
        <v>-0.21956524252891541</v>
      </c>
      <c r="AJ32" s="1">
        <v>2.737391471862793</v>
      </c>
      <c r="AK32" s="1">
        <v>1</v>
      </c>
      <c r="AL32" s="1">
        <v>0</v>
      </c>
      <c r="AM32" s="1">
        <v>0.15999999642372131</v>
      </c>
      <c r="AN32" s="1">
        <v>111115</v>
      </c>
      <c r="AO32">
        <f>X32*0.000001/(K32*0.0001)</f>
        <v>0.83271865844726545</v>
      </c>
      <c r="AP32">
        <f>(U32-T32)/(1000-U32)*AO32</f>
        <v>1.874215714734677E-4</v>
      </c>
      <c r="AQ32">
        <f>(P32+273.15)</f>
        <v>306.85668792724607</v>
      </c>
      <c r="AR32">
        <f>(O32+273.15)</f>
        <v>305.31978073120115</v>
      </c>
      <c r="AS32">
        <f>(Y32*AK32+Z32*AL32)*AM32</f>
        <v>239.84401807656832</v>
      </c>
      <c r="AT32">
        <f>((AS32+0.00000010773*(AR32^4-AQ32^4))-AP32*44100)/(L32*0.92*2*29.3+0.00000043092*AQ32^3)</f>
        <v>2.3884454291487573</v>
      </c>
      <c r="AU32">
        <f>0.61365*EXP(17.502*J32/(240.97+J32))</f>
        <v>5.2562124483452459</v>
      </c>
      <c r="AV32">
        <f>AU32*1000/AA32</f>
        <v>51.899295031722097</v>
      </c>
      <c r="AW32">
        <f>(AV32-U32)</f>
        <v>32.107367694075613</v>
      </c>
      <c r="AX32">
        <f>IF(D32,P32,(O32+P32)/2)</f>
        <v>32.938234329223633</v>
      </c>
      <c r="AY32">
        <f>0.61365*EXP(17.502*AX32/(240.97+AX32))</f>
        <v>5.0346001088969468</v>
      </c>
      <c r="AZ32">
        <f>IF(AW32&lt;&gt;0,(1000-(AV32+U32)/2)/AW32*AP32,0)</f>
        <v>5.6280954706900586E-3</v>
      </c>
      <c r="BA32">
        <f>U32*AA32/1000</f>
        <v>2.0044699024388684</v>
      </c>
      <c r="BB32">
        <f>(AY32-BA32)</f>
        <v>3.0301302064580784</v>
      </c>
      <c r="BC32">
        <f>1/(1.6/F32+1.37/N32)</f>
        <v>3.5185620117469669E-3</v>
      </c>
      <c r="BD32">
        <f>G32*AA32*0.001</f>
        <v>95.456229010375921</v>
      </c>
      <c r="BE32">
        <f>G32/S32</f>
        <v>2.3706003264969144</v>
      </c>
      <c r="BF32">
        <f>(1-AP32*AA32/AU32/F32)*100</f>
        <v>35.962384111096178</v>
      </c>
      <c r="BG32">
        <f>(S32-E32/(N32/1.35))</f>
        <v>398.56024304767556</v>
      </c>
      <c r="BH32">
        <f>E32*BF32/100/BG32</f>
        <v>-1.8433899545202527E-3</v>
      </c>
    </row>
    <row r="33" spans="1:60" x14ac:dyDescent="0.2">
      <c r="A33" s="1">
        <v>11</v>
      </c>
      <c r="B33" s="1" t="s">
        <v>95</v>
      </c>
      <c r="C33" s="1">
        <v>714.49999853596091</v>
      </c>
      <c r="D33" s="1">
        <v>0</v>
      </c>
      <c r="E33">
        <f>(R33-S33*(1000-T33)/(1000-U33))*AO33</f>
        <v>-1.601195128612511</v>
      </c>
      <c r="F33">
        <f>IF(AZ33&lt;&gt;0,1/(1/AZ33-1/N33),0)</f>
        <v>5.3343269384407742E-3</v>
      </c>
      <c r="G33">
        <f>((BC33-AP33/2)*S33-E33)/(BC33+AP33/2)</f>
        <v>844.421941692367</v>
      </c>
      <c r="H33">
        <f>AP33*1000</f>
        <v>0.17763295113508379</v>
      </c>
      <c r="I33">
        <f>(AU33-BA33)</f>
        <v>3.2576893365287369</v>
      </c>
      <c r="J33">
        <f>(P33+AT33*D33)</f>
        <v>33.723659515380859</v>
      </c>
      <c r="K33" s="1">
        <v>6</v>
      </c>
      <c r="L33">
        <f>(K33*AI33+AJ33)</f>
        <v>1.4200000166893005</v>
      </c>
      <c r="M33" s="1">
        <v>1</v>
      </c>
      <c r="N33">
        <f>L33*(M33+1)*(M33+1)/(M33*M33+1)</f>
        <v>2.8400000333786011</v>
      </c>
      <c r="O33" s="1">
        <v>32.177619934082031</v>
      </c>
      <c r="P33" s="1">
        <v>33.723659515380859</v>
      </c>
      <c r="Q33" s="1">
        <v>32.128047943115234</v>
      </c>
      <c r="R33" s="1">
        <v>394.65328979492188</v>
      </c>
      <c r="S33" s="1">
        <v>396.49154663085938</v>
      </c>
      <c r="T33" s="1">
        <v>19.573295593261719</v>
      </c>
      <c r="U33" s="1">
        <v>19.782390594482422</v>
      </c>
      <c r="V33" s="1">
        <v>41.099151611328125</v>
      </c>
      <c r="W33" s="1">
        <v>41.538204193115234</v>
      </c>
      <c r="X33" s="1">
        <v>499.63589477539062</v>
      </c>
      <c r="Y33" s="1">
        <v>1498.9171142578125</v>
      </c>
      <c r="Z33" s="1">
        <v>4.9601014703512192E-2</v>
      </c>
      <c r="AA33" s="1">
        <v>101.27753448486328</v>
      </c>
      <c r="AB33" s="1">
        <v>2.2956395149230957</v>
      </c>
      <c r="AC33" s="1">
        <v>1.0990321170538664E-3</v>
      </c>
      <c r="AD33" s="1">
        <v>0.12828895449638367</v>
      </c>
      <c r="AE33" s="1">
        <v>1.6009414102882147E-3</v>
      </c>
      <c r="AF33" s="1">
        <v>0.1047256663441658</v>
      </c>
      <c r="AG33" s="1">
        <v>1.9324631430208683E-3</v>
      </c>
      <c r="AH33" s="1">
        <v>0.66666668653488159</v>
      </c>
      <c r="AI33" s="1">
        <v>-0.21956524252891541</v>
      </c>
      <c r="AJ33" s="1">
        <v>2.737391471862793</v>
      </c>
      <c r="AK33" s="1">
        <v>1</v>
      </c>
      <c r="AL33" s="1">
        <v>0</v>
      </c>
      <c r="AM33" s="1">
        <v>0.15999999642372131</v>
      </c>
      <c r="AN33" s="1">
        <v>111115</v>
      </c>
      <c r="AO33">
        <f>X33*0.000001/(K33*0.0001)</f>
        <v>0.83272649129231757</v>
      </c>
      <c r="AP33">
        <f>(U33-T33)/(1000-U33)*AO33</f>
        <v>1.776329511350838E-4</v>
      </c>
      <c r="AQ33">
        <f>(P33+273.15)</f>
        <v>306.87365951538084</v>
      </c>
      <c r="AR33">
        <f>(O33+273.15)</f>
        <v>305.32761993408201</v>
      </c>
      <c r="AS33">
        <f>(Y33*AK33+Z33*AL33)*AM33</f>
        <v>239.82673292070467</v>
      </c>
      <c r="AT33">
        <f>((AS33+0.00000010773*(AR33^4-AQ33^4))-AP33*44100)/(L33*0.92*2*29.3+0.00000043092*AQ33^3)</f>
        <v>2.391751625576076</v>
      </c>
      <c r="AU33">
        <f>0.61365*EXP(17.502*J33/(240.97+J33))</f>
        <v>5.2612010821544652</v>
      </c>
      <c r="AV33">
        <f>AU33*1000/AA33</f>
        <v>51.948352701465033</v>
      </c>
      <c r="AW33">
        <f>(AV33-U33)</f>
        <v>32.165962106982612</v>
      </c>
      <c r="AX33">
        <f>IF(D33,P33,(O33+P33)/2)</f>
        <v>32.950639724731445</v>
      </c>
      <c r="AY33">
        <f>0.61365*EXP(17.502*AX33/(240.97+AX33))</f>
        <v>5.0381120549576082</v>
      </c>
      <c r="AZ33">
        <f>IF(AW33&lt;&gt;0,(1000-(AV33+U33)/2)/AW33*AP33,0)</f>
        <v>5.3243263408719859E-3</v>
      </c>
      <c r="BA33">
        <f>U33*AA33/1000</f>
        <v>2.0035117456257283</v>
      </c>
      <c r="BB33">
        <f>(AY33-BA33)</f>
        <v>3.0346003093318799</v>
      </c>
      <c r="BC33">
        <f>1/(1.6/F33+1.37/N33)</f>
        <v>3.3286010115269886E-3</v>
      </c>
      <c r="BD33">
        <f>G33*AA33*0.001</f>
        <v>85.520972319523906</v>
      </c>
      <c r="BE33">
        <f>G33/S33</f>
        <v>2.1297350444612095</v>
      </c>
      <c r="BF33">
        <f>(1-AP33*AA33/AU33/F33)*100</f>
        <v>35.897920166876951</v>
      </c>
      <c r="BG33">
        <f>(S33-E33/(N33/1.35))</f>
        <v>397.25267810910634</v>
      </c>
      <c r="BH33">
        <f>E33*BF33/100/BG33</f>
        <v>-1.446927310147354E-3</v>
      </c>
    </row>
    <row r="34" spans="1:60" x14ac:dyDescent="0.2">
      <c r="A34" s="1">
        <v>12</v>
      </c>
      <c r="B34" s="1" t="s">
        <v>96</v>
      </c>
      <c r="C34" s="1">
        <v>722.99999834597111</v>
      </c>
      <c r="D34" s="1">
        <v>0</v>
      </c>
      <c r="E34">
        <f>(R34-S34*(1000-T34)/(1000-U34))*AO34</f>
        <v>2.0524188229651013</v>
      </c>
      <c r="F34">
        <f>IF(AZ34&lt;&gt;0,1/(1/AZ34-1/N34),0)</f>
        <v>4.6107068721138638E-3</v>
      </c>
      <c r="G34">
        <f>((BC34-AP34/2)*S34-E34)/(BC34+AP34/2)</f>
        <v>-317.83100911416307</v>
      </c>
      <c r="H34">
        <f>AP34*1000</f>
        <v>0.15329161518307488</v>
      </c>
      <c r="I34">
        <f>(AU34-BA34)</f>
        <v>3.2517468343227889</v>
      </c>
      <c r="J34">
        <f>(P34+AT34*D34)</f>
        <v>33.702556610107422</v>
      </c>
      <c r="K34" s="1">
        <v>6</v>
      </c>
      <c r="L34">
        <f>(K34*AI34+AJ34)</f>
        <v>1.4200000166893005</v>
      </c>
      <c r="M34" s="1">
        <v>1</v>
      </c>
      <c r="N34">
        <f>L34*(M34+1)*(M34+1)/(M34*M34+1)</f>
        <v>2.8400000333786011</v>
      </c>
      <c r="O34" s="1">
        <v>32.197044372558594</v>
      </c>
      <c r="P34" s="1">
        <v>33.702556610107422</v>
      </c>
      <c r="Q34" s="1">
        <v>32.14666748046875</v>
      </c>
      <c r="R34" s="1">
        <v>400.046142578125</v>
      </c>
      <c r="S34" s="1">
        <v>397.50827026367188</v>
      </c>
      <c r="T34" s="1">
        <v>19.599550247192383</v>
      </c>
      <c r="U34" s="1">
        <v>19.779993057250977</v>
      </c>
      <c r="V34" s="1">
        <v>41.108768463134766</v>
      </c>
      <c r="W34" s="1">
        <v>41.487236022949219</v>
      </c>
      <c r="X34" s="1">
        <v>499.63589477539062</v>
      </c>
      <c r="Y34" s="1">
        <v>1499.39599609375</v>
      </c>
      <c r="Z34" s="1">
        <v>2.8343848884105682E-2</v>
      </c>
      <c r="AA34" s="1">
        <v>101.27667236328125</v>
      </c>
      <c r="AB34" s="1">
        <v>2.2956395149230957</v>
      </c>
      <c r="AC34" s="1">
        <v>1.0990321170538664E-3</v>
      </c>
      <c r="AD34" s="1">
        <v>0.12828895449638367</v>
      </c>
      <c r="AE34" s="1">
        <v>1.6009414102882147E-3</v>
      </c>
      <c r="AF34" s="1">
        <v>0.1047256663441658</v>
      </c>
      <c r="AG34" s="1">
        <v>1.9324631430208683E-3</v>
      </c>
      <c r="AH34" s="1">
        <v>0.66666668653488159</v>
      </c>
      <c r="AI34" s="1">
        <v>-0.21956524252891541</v>
      </c>
      <c r="AJ34" s="1">
        <v>2.737391471862793</v>
      </c>
      <c r="AK34" s="1">
        <v>1</v>
      </c>
      <c r="AL34" s="1">
        <v>0</v>
      </c>
      <c r="AM34" s="1">
        <v>0.15999999642372131</v>
      </c>
      <c r="AN34" s="1">
        <v>111115</v>
      </c>
      <c r="AO34">
        <f>X34*0.000001/(K34*0.0001)</f>
        <v>0.83272649129231757</v>
      </c>
      <c r="AP34">
        <f>(U34-T34)/(1000-U34)*AO34</f>
        <v>1.5329161518307487E-4</v>
      </c>
      <c r="AQ34">
        <f>(P34+273.15)</f>
        <v>306.8525566101074</v>
      </c>
      <c r="AR34">
        <f>(O34+273.15)</f>
        <v>305.34704437255857</v>
      </c>
      <c r="AS34">
        <f>(Y34*AK34+Z34*AL34)*AM34</f>
        <v>239.90335401274206</v>
      </c>
      <c r="AT34">
        <f>((AS34+0.00000010773*(AR34^4-AQ34^4))-AP34*44100)/(L34*0.92*2*29.3+0.00000043092*AQ34^3)</f>
        <v>2.4103714266605065</v>
      </c>
      <c r="AU34">
        <f>0.61365*EXP(17.502*J34/(240.97+J34))</f>
        <v>5.254998710529974</v>
      </c>
      <c r="AV34">
        <f>AU34*1000/AA34</f>
        <v>51.887553055457815</v>
      </c>
      <c r="AW34">
        <f>(AV34-U34)</f>
        <v>32.107559998206838</v>
      </c>
      <c r="AX34">
        <f>IF(D34,P34,(O34+P34)/2)</f>
        <v>32.949800491333008</v>
      </c>
      <c r="AY34">
        <f>0.61365*EXP(17.502*AX34/(240.97+AX34))</f>
        <v>5.0378744022254764</v>
      </c>
      <c r="AZ34">
        <f>IF(AW34&lt;&gt;0,(1000-(AV34+U34)/2)/AW34*AP34,0)</f>
        <v>4.6032335761863217E-3</v>
      </c>
      <c r="BA34">
        <f>U34*AA34/1000</f>
        <v>2.0032518762071851</v>
      </c>
      <c r="BB34">
        <f>(AY34-BA34)</f>
        <v>3.0346225260182913</v>
      </c>
      <c r="BC34">
        <f>1/(1.6/F34+1.37/N34)</f>
        <v>2.8776914819817895E-3</v>
      </c>
      <c r="BD34">
        <f>G34*AA34*0.001</f>
        <v>-32.188866976946152</v>
      </c>
      <c r="BE34">
        <f>G34/S34</f>
        <v>-0.79955823033151496</v>
      </c>
      <c r="BF34">
        <f>(1-AP34*AA34/AU34/F34)*100</f>
        <v>35.92513539136425</v>
      </c>
      <c r="BG34">
        <f>(S34-E34/(N34/1.35))</f>
        <v>396.5326486515458</v>
      </c>
      <c r="BH34">
        <f>E34*BF34/100/BG34</f>
        <v>1.8594540536711057E-3</v>
      </c>
    </row>
    <row r="35" spans="1:60" x14ac:dyDescent="0.2">
      <c r="A35" s="1">
        <v>13</v>
      </c>
      <c r="B35" s="1" t="s">
        <v>97</v>
      </c>
      <c r="C35" s="1">
        <v>728.99999821186066</v>
      </c>
      <c r="D35" s="1">
        <v>0</v>
      </c>
      <c r="E35">
        <f>(R35-S35*(1000-T35)/(1000-U35))*AO35</f>
        <v>0.6284430703600371</v>
      </c>
      <c r="F35">
        <f>IF(AZ35&lt;&gt;0,1/(1/AZ35-1/N35),0)</f>
        <v>4.6720638419788059E-3</v>
      </c>
      <c r="G35">
        <f>((BC35-AP35/2)*S35-E35)/(BC35+AP35/2)</f>
        <v>169.28103414999833</v>
      </c>
      <c r="H35">
        <f>AP35*1000</f>
        <v>0.1555135454085971</v>
      </c>
      <c r="I35">
        <f>(AU35-BA35)</f>
        <v>3.2555355589656285</v>
      </c>
      <c r="J35">
        <f>(P35+AT35*D35)</f>
        <v>33.715312957763672</v>
      </c>
      <c r="K35" s="1">
        <v>6</v>
      </c>
      <c r="L35">
        <f>(K35*AI35+AJ35)</f>
        <v>1.4200000166893005</v>
      </c>
      <c r="M35" s="1">
        <v>1</v>
      </c>
      <c r="N35">
        <f>L35*(M35+1)*(M35+1)/(M35*M35+1)</f>
        <v>2.8400000333786011</v>
      </c>
      <c r="O35" s="1">
        <v>32.203689575195312</v>
      </c>
      <c r="P35" s="1">
        <v>33.715312957763672</v>
      </c>
      <c r="Q35" s="1">
        <v>32.154983520507812</v>
      </c>
      <c r="R35" s="1">
        <v>400.8109130859375</v>
      </c>
      <c r="S35" s="1">
        <v>399.98153686523438</v>
      </c>
      <c r="T35" s="1">
        <v>19.596712112426758</v>
      </c>
      <c r="U35" s="1">
        <v>19.779769897460938</v>
      </c>
      <c r="V35" s="1">
        <v>41.087020874023438</v>
      </c>
      <c r="W35" s="1">
        <v>41.470821380615234</v>
      </c>
      <c r="X35" s="1">
        <v>499.63739013671875</v>
      </c>
      <c r="Y35" s="1">
        <v>1499.59423828125</v>
      </c>
      <c r="Z35" s="1">
        <v>0.2609952986240387</v>
      </c>
      <c r="AA35" s="1">
        <v>101.27577972412109</v>
      </c>
      <c r="AB35" s="1">
        <v>2.2956395149230957</v>
      </c>
      <c r="AC35" s="1">
        <v>1.0990321170538664E-3</v>
      </c>
      <c r="AD35" s="1">
        <v>0.12828895449638367</v>
      </c>
      <c r="AE35" s="1">
        <v>1.6009414102882147E-3</v>
      </c>
      <c r="AF35" s="1">
        <v>0.1047256663441658</v>
      </c>
      <c r="AG35" s="1">
        <v>1.9324631430208683E-3</v>
      </c>
      <c r="AH35" s="1">
        <v>0.66666668653488159</v>
      </c>
      <c r="AI35" s="1">
        <v>-0.21956524252891541</v>
      </c>
      <c r="AJ35" s="1">
        <v>2.737391471862793</v>
      </c>
      <c r="AK35" s="1">
        <v>1</v>
      </c>
      <c r="AL35" s="1">
        <v>0</v>
      </c>
      <c r="AM35" s="1">
        <v>0.15999999642372131</v>
      </c>
      <c r="AN35" s="1">
        <v>111115</v>
      </c>
      <c r="AO35">
        <f>X35*0.000001/(K35*0.0001)</f>
        <v>0.83272898356119784</v>
      </c>
      <c r="AP35">
        <f>(U35-T35)/(1000-U35)*AO35</f>
        <v>1.5551354540859711E-4</v>
      </c>
      <c r="AQ35">
        <f>(P35+273.15)</f>
        <v>306.86531295776365</v>
      </c>
      <c r="AR35">
        <f>(O35+273.15)</f>
        <v>305.35368957519529</v>
      </c>
      <c r="AS35">
        <f>(Y35*AK35+Z35*AL35)*AM35</f>
        <v>239.93507276203309</v>
      </c>
      <c r="AT35">
        <f>((AS35+0.00000010773*(AR35^4-AQ35^4))-AP35*44100)/(L35*0.92*2*29.3+0.00000043092*AQ35^3)</f>
        <v>2.4087163112904442</v>
      </c>
      <c r="AU35">
        <f>0.61365*EXP(17.502*J35/(240.97+J35))</f>
        <v>5.2587471780946835</v>
      </c>
      <c r="AV35">
        <f>AU35*1000/AA35</f>
        <v>51.925022867458559</v>
      </c>
      <c r="AW35">
        <f>(AV35-U35)</f>
        <v>32.145252969997621</v>
      </c>
      <c r="AX35">
        <f>IF(D35,P35,(O35+P35)/2)</f>
        <v>32.959501266479492</v>
      </c>
      <c r="AY35">
        <f>0.61365*EXP(17.502*AX35/(240.97+AX35))</f>
        <v>5.0406220471124659</v>
      </c>
      <c r="AZ35">
        <f>IF(AW35&lt;&gt;0,(1000-(AV35+U35)/2)/AW35*AP35,0)</f>
        <v>4.6643904863871884E-3</v>
      </c>
      <c r="BA35">
        <f>U35*AA35/1000</f>
        <v>2.003211619129055</v>
      </c>
      <c r="BB35">
        <f>(AY35-BA35)</f>
        <v>3.0374104279834109</v>
      </c>
      <c r="BC35">
        <f>1/(1.6/F35+1.37/N35)</f>
        <v>2.9159324872988493E-3</v>
      </c>
      <c r="BD35">
        <f>G35*AA35*0.001</f>
        <v>17.144068726046651</v>
      </c>
      <c r="BE35">
        <f>G35/S35</f>
        <v>0.42322212039260731</v>
      </c>
      <c r="BF35">
        <f>(1-AP35*AA35/AU35/F35)*100</f>
        <v>35.896350155664422</v>
      </c>
      <c r="BG35">
        <f>(S35-E35/(N35/1.35))</f>
        <v>399.68280512755308</v>
      </c>
      <c r="BH35">
        <f>E35*BF35/100/BG35</f>
        <v>5.644178888142415E-4</v>
      </c>
    </row>
    <row r="36" spans="1:60" x14ac:dyDescent="0.2">
      <c r="A36" s="1">
        <v>14</v>
      </c>
      <c r="B36" s="1" t="s">
        <v>98</v>
      </c>
      <c r="C36" s="1">
        <v>734.99999807775021</v>
      </c>
      <c r="D36" s="1">
        <v>0</v>
      </c>
      <c r="E36">
        <f>(R36-S36*(1000-T36)/(1000-U36))*AO36</f>
        <v>-0.17579205932791225</v>
      </c>
      <c r="F36">
        <f>IF(AZ36&lt;&gt;0,1/(1/AZ36-1/N36),0)</f>
        <v>5.2234149133782949E-3</v>
      </c>
      <c r="G36">
        <f>((BC36-AP36/2)*S36-E36)/(BC36+AP36/2)</f>
        <v>432.65607483701137</v>
      </c>
      <c r="H36">
        <f>AP36*1000</f>
        <v>0.17379659043872975</v>
      </c>
      <c r="I36">
        <f>(AU36-BA36)</f>
        <v>3.2548624303047711</v>
      </c>
      <c r="J36">
        <f>(P36+AT36*D36)</f>
        <v>33.710681915283203</v>
      </c>
      <c r="K36" s="1">
        <v>6</v>
      </c>
      <c r="L36">
        <f>(K36*AI36+AJ36)</f>
        <v>1.4200000166893005</v>
      </c>
      <c r="M36" s="1">
        <v>1</v>
      </c>
      <c r="N36">
        <f>L36*(M36+1)*(M36+1)/(M36*M36+1)</f>
        <v>2.8400000333786011</v>
      </c>
      <c r="O36" s="1">
        <v>32.210895538330078</v>
      </c>
      <c r="P36" s="1">
        <v>33.710681915283203</v>
      </c>
      <c r="Q36" s="1">
        <v>32.162189483642578</v>
      </c>
      <c r="R36" s="1">
        <v>400.82034301757812</v>
      </c>
      <c r="S36" s="1">
        <v>400.94775390625</v>
      </c>
      <c r="T36" s="1">
        <v>19.568670272827148</v>
      </c>
      <c r="U36" s="1">
        <v>19.773231506347656</v>
      </c>
      <c r="V36" s="1">
        <v>41.010993957519531</v>
      </c>
      <c r="W36" s="1">
        <v>41.439704895019531</v>
      </c>
      <c r="X36" s="1">
        <v>499.684326171875</v>
      </c>
      <c r="Y36" s="1">
        <v>1499.423828125</v>
      </c>
      <c r="Z36" s="1">
        <v>0.19013403356075287</v>
      </c>
      <c r="AA36" s="1">
        <v>101.27447509765625</v>
      </c>
      <c r="AB36" s="1">
        <v>2.2956395149230957</v>
      </c>
      <c r="AC36" s="1">
        <v>1.0990321170538664E-3</v>
      </c>
      <c r="AD36" s="1">
        <v>0.12828895449638367</v>
      </c>
      <c r="AE36" s="1">
        <v>1.6009414102882147E-3</v>
      </c>
      <c r="AF36" s="1">
        <v>0.1047256663441658</v>
      </c>
      <c r="AG36" s="1">
        <v>1.9324631430208683E-3</v>
      </c>
      <c r="AH36" s="1">
        <v>0.66666668653488159</v>
      </c>
      <c r="AI36" s="1">
        <v>-0.21956524252891541</v>
      </c>
      <c r="AJ36" s="1">
        <v>2.737391471862793</v>
      </c>
      <c r="AK36" s="1">
        <v>1</v>
      </c>
      <c r="AL36" s="1">
        <v>0</v>
      </c>
      <c r="AM36" s="1">
        <v>0.15999999642372131</v>
      </c>
      <c r="AN36" s="1">
        <v>111115</v>
      </c>
      <c r="AO36">
        <f>X36*0.000001/(K36*0.0001)</f>
        <v>0.83280721028645832</v>
      </c>
      <c r="AP36">
        <f>(U36-T36)/(1000-U36)*AO36</f>
        <v>1.7379659043872974E-4</v>
      </c>
      <c r="AQ36">
        <f>(P36+273.15)</f>
        <v>306.86068191528318</v>
      </c>
      <c r="AR36">
        <f>(O36+273.15)</f>
        <v>305.36089553833006</v>
      </c>
      <c r="AS36">
        <f>(Y36*AK36+Z36*AL36)*AM36</f>
        <v>239.90780713764252</v>
      </c>
      <c r="AT36">
        <f>((AS36+0.00000010773*(AR36^4-AQ36^4))-AP36*44100)/(L36*0.92*2*29.3+0.00000043092*AQ36^3)</f>
        <v>2.4010077402687702</v>
      </c>
      <c r="AU36">
        <f>0.61365*EXP(17.502*J36/(240.97+J36))</f>
        <v>5.2573860720945689</v>
      </c>
      <c r="AV36">
        <f>AU36*1000/AA36</f>
        <v>51.912251996616256</v>
      </c>
      <c r="AW36">
        <f>(AV36-U36)</f>
        <v>32.139020490268599</v>
      </c>
      <c r="AX36">
        <f>IF(D36,P36,(O36+P36)/2)</f>
        <v>32.960788726806641</v>
      </c>
      <c r="AY36">
        <f>0.61365*EXP(17.502*AX36/(240.97+AX36))</f>
        <v>5.0409868050113413</v>
      </c>
      <c r="AZ36">
        <f>IF(AW36&lt;&gt;0,(1000-(AV36+U36)/2)/AW36*AP36,0)</f>
        <v>5.2138254860966933E-3</v>
      </c>
      <c r="BA36">
        <f>U36*AA36/1000</f>
        <v>2.0025236417897978</v>
      </c>
      <c r="BB36">
        <f>(AY36-BA36)</f>
        <v>3.0384631632215435</v>
      </c>
      <c r="BC36">
        <f>1/(1.6/F36+1.37/N36)</f>
        <v>3.2595011242465646E-3</v>
      </c>
      <c r="BD36">
        <f>G36*AA36*0.001</f>
        <v>43.817016876930602</v>
      </c>
      <c r="BE36">
        <f>G36/S36</f>
        <v>1.0790834232685973</v>
      </c>
      <c r="BF36">
        <f>(1-AP36*AA36/AU36/F36)*100</f>
        <v>35.906076430742587</v>
      </c>
      <c r="BG36">
        <f>(S36-E36/(N36/1.35))</f>
        <v>401.03131703206105</v>
      </c>
      <c r="BH36">
        <f>E36*BF36/100/BG36</f>
        <v>-1.5739426947649157E-4</v>
      </c>
    </row>
    <row r="37" spans="1:60" x14ac:dyDescent="0.2">
      <c r="A37" s="1" t="s">
        <v>9</v>
      </c>
      <c r="B37" s="1" t="s">
        <v>99</v>
      </c>
    </row>
    <row r="38" spans="1:60" x14ac:dyDescent="0.2">
      <c r="A38" s="1">
        <v>15</v>
      </c>
      <c r="B38" s="1" t="s">
        <v>100</v>
      </c>
      <c r="C38" s="1">
        <v>786.99999691545963</v>
      </c>
      <c r="D38" s="1">
        <v>0</v>
      </c>
      <c r="E38">
        <f>(R38-S38*(1000-T38)/(1000-U38))*AO38</f>
        <v>-1.0711419976913654</v>
      </c>
      <c r="F38">
        <f>IF(AZ38&lt;&gt;0,1/(1/AZ38-1/N38),0)</f>
        <v>9.8899082463963003E-3</v>
      </c>
      <c r="G38">
        <f>((BC38-AP38/2)*S38-E38)/(BC38+AP38/2)</f>
        <v>550.0260034257094</v>
      </c>
      <c r="H38">
        <f>AP38*1000</f>
        <v>0.33152734520220056</v>
      </c>
      <c r="I38">
        <f>(AU38-BA38)</f>
        <v>3.283003844792991</v>
      </c>
      <c r="J38">
        <f>(P38+AT38*D38)</f>
        <v>33.912452697753906</v>
      </c>
      <c r="K38" s="1">
        <v>6</v>
      </c>
      <c r="L38">
        <f>(K38*AI38+AJ38)</f>
        <v>1.4200000166893005</v>
      </c>
      <c r="M38" s="1">
        <v>1</v>
      </c>
      <c r="N38">
        <f>L38*(M38+1)*(M38+1)/(M38*M38+1)</f>
        <v>2.8400000333786011</v>
      </c>
      <c r="O38" s="1">
        <v>32.270320892333984</v>
      </c>
      <c r="P38" s="1">
        <v>33.912452697753906</v>
      </c>
      <c r="Q38" s="1">
        <v>32.229476928710938</v>
      </c>
      <c r="R38" s="1">
        <v>400.69467163085938</v>
      </c>
      <c r="S38" s="1">
        <v>401.82098388671875</v>
      </c>
      <c r="T38" s="1">
        <v>19.694095611572266</v>
      </c>
      <c r="U38" s="1">
        <v>20.08421516418457</v>
      </c>
      <c r="V38" s="1">
        <v>41.134513854980469</v>
      </c>
      <c r="W38" s="1">
        <v>41.949348449707031</v>
      </c>
      <c r="X38" s="1">
        <v>499.64511108398438</v>
      </c>
      <c r="Y38" s="1">
        <v>1499.92919921875</v>
      </c>
      <c r="Z38" s="1">
        <v>8.1487223505973816E-2</v>
      </c>
      <c r="AA38" s="1">
        <v>101.27204132080078</v>
      </c>
      <c r="AB38" s="1">
        <v>2.2956395149230957</v>
      </c>
      <c r="AC38" s="1">
        <v>1.0990321170538664E-3</v>
      </c>
      <c r="AD38" s="1">
        <v>0.12828895449638367</v>
      </c>
      <c r="AE38" s="1">
        <v>1.6009414102882147E-3</v>
      </c>
      <c r="AF38" s="1">
        <v>0.1047256663441658</v>
      </c>
      <c r="AG38" s="1">
        <v>1.9324631430208683E-3</v>
      </c>
      <c r="AH38" s="1">
        <v>0.66666668653488159</v>
      </c>
      <c r="AI38" s="1">
        <v>-0.21956524252891541</v>
      </c>
      <c r="AJ38" s="1">
        <v>2.737391471862793</v>
      </c>
      <c r="AK38" s="1">
        <v>1</v>
      </c>
      <c r="AL38" s="1">
        <v>0</v>
      </c>
      <c r="AM38" s="1">
        <v>0.15999999642372131</v>
      </c>
      <c r="AN38" s="1">
        <v>111115</v>
      </c>
      <c r="AO38">
        <f>X38*0.000001/(K38*0.0001)</f>
        <v>0.8327418518066404</v>
      </c>
      <c r="AP38">
        <f>(U38-T38)/(1000-U38)*AO38</f>
        <v>3.3152734520220056E-4</v>
      </c>
      <c r="AQ38">
        <f>(P38+273.15)</f>
        <v>307.06245269775388</v>
      </c>
      <c r="AR38">
        <f>(O38+273.15)</f>
        <v>305.42032089233396</v>
      </c>
      <c r="AS38">
        <f>(Y38*AK38+Z38*AL38)*AM38</f>
        <v>239.98866651083517</v>
      </c>
      <c r="AT38">
        <f>((AS38+0.00000010773*(AR38^4-AQ38^4))-AP38*44100)/(L38*0.92*2*29.3+0.00000043092*AQ38^3)</f>
        <v>2.3030694728127536</v>
      </c>
      <c r="AU38">
        <f>0.61365*EXP(17.502*J38/(240.97+J38))</f>
        <v>5.3169733127961445</v>
      </c>
      <c r="AV38">
        <f>AU38*1000/AA38</f>
        <v>52.501887425706151</v>
      </c>
      <c r="AW38">
        <f>(AV38-U38)</f>
        <v>32.417672261521581</v>
      </c>
      <c r="AX38">
        <f>IF(D38,P38,(O38+P38)/2)</f>
        <v>33.091386795043945</v>
      </c>
      <c r="AY38">
        <f>0.61365*EXP(17.502*AX38/(240.97+AX38))</f>
        <v>5.0781068404846579</v>
      </c>
      <c r="AZ38">
        <f>IF(AW38&lt;&gt;0,(1000-(AV38+U38)/2)/AW38*AP38,0)</f>
        <v>9.8555875227453477E-3</v>
      </c>
      <c r="BA38">
        <f>U38*AA38/1000</f>
        <v>2.0339694680031535</v>
      </c>
      <c r="BB38">
        <f>(AY38-BA38)</f>
        <v>3.0441373724815044</v>
      </c>
      <c r="BC38">
        <f>1/(1.6/F38+1.37/N38)</f>
        <v>6.162816537262238E-3</v>
      </c>
      <c r="BD38">
        <f>G38*AA38*0.001</f>
        <v>55.702256146443354</v>
      </c>
      <c r="BE38">
        <f>G38/S38</f>
        <v>1.368833449426754</v>
      </c>
      <c r="BF38">
        <f>(1-AP38*AA38/AU38/F38)*100</f>
        <v>36.151282673962889</v>
      </c>
      <c r="BG38">
        <f>(S38-E38/(N38/1.35))</f>
        <v>402.33015349231312</v>
      </c>
      <c r="BH38">
        <f>E38*BF38/100/BG38</f>
        <v>-9.6247215890652089E-4</v>
      </c>
    </row>
    <row r="39" spans="1:60" x14ac:dyDescent="0.2">
      <c r="A39" s="1">
        <v>16</v>
      </c>
      <c r="B39" s="1" t="s">
        <v>101</v>
      </c>
      <c r="C39" s="1">
        <v>791.99999680370092</v>
      </c>
      <c r="D39" s="1">
        <v>0</v>
      </c>
      <c r="E39">
        <f>(R39-S39*(1000-T39)/(1000-U39))*AO39</f>
        <v>-1.0217701666232932</v>
      </c>
      <c r="F39">
        <f>IF(AZ39&lt;&gt;0,1/(1/AZ39-1/N39),0)</f>
        <v>9.8103680744772697E-3</v>
      </c>
      <c r="G39">
        <f>((BC39-AP39/2)*S39-E39)/(BC39+AP39/2)</f>
        <v>542.87280346374052</v>
      </c>
      <c r="H39">
        <f>AP39*1000</f>
        <v>0.32915895791926897</v>
      </c>
      <c r="I39">
        <f>(AU39-BA39)</f>
        <v>3.2858607134612923</v>
      </c>
      <c r="J39">
        <f>(P39+AT39*D39)</f>
        <v>33.917888641357422</v>
      </c>
      <c r="K39" s="1">
        <v>6</v>
      </c>
      <c r="L39">
        <f>(K39*AI39+AJ39)</f>
        <v>1.4200000166893005</v>
      </c>
      <c r="M39" s="1">
        <v>1</v>
      </c>
      <c r="N39">
        <f>L39*(M39+1)*(M39+1)/(M39*M39+1)</f>
        <v>2.8400000333786011</v>
      </c>
      <c r="O39" s="1">
        <v>32.280422210693359</v>
      </c>
      <c r="P39" s="1">
        <v>33.917888641357422</v>
      </c>
      <c r="Q39" s="1">
        <v>32.238410949707031</v>
      </c>
      <c r="R39" s="1">
        <v>400.08245849609375</v>
      </c>
      <c r="S39" s="1">
        <v>401.1507568359375</v>
      </c>
      <c r="T39" s="1">
        <v>19.684762954711914</v>
      </c>
      <c r="U39" s="1">
        <v>20.072052001953125</v>
      </c>
      <c r="V39" s="1">
        <v>41.091331481933594</v>
      </c>
      <c r="W39" s="1">
        <v>41.899787902832031</v>
      </c>
      <c r="X39" s="1">
        <v>499.70748901367188</v>
      </c>
      <c r="Y39" s="1">
        <v>1499.9061279296875</v>
      </c>
      <c r="Z39" s="1">
        <v>4.2514592409133911E-2</v>
      </c>
      <c r="AA39" s="1">
        <v>101.27146148681641</v>
      </c>
      <c r="AB39" s="1">
        <v>2.2956395149230957</v>
      </c>
      <c r="AC39" s="1">
        <v>1.0990321170538664E-3</v>
      </c>
      <c r="AD39" s="1">
        <v>0.12828895449638367</v>
      </c>
      <c r="AE39" s="1">
        <v>1.6009414102882147E-3</v>
      </c>
      <c r="AF39" s="1">
        <v>0.1047256663441658</v>
      </c>
      <c r="AG39" s="1">
        <v>1.9324631430208683E-3</v>
      </c>
      <c r="AH39" s="1">
        <v>0.66666668653488159</v>
      </c>
      <c r="AI39" s="1">
        <v>-0.21956524252891541</v>
      </c>
      <c r="AJ39" s="1">
        <v>2.737391471862793</v>
      </c>
      <c r="AK39" s="1">
        <v>1</v>
      </c>
      <c r="AL39" s="1">
        <v>0</v>
      </c>
      <c r="AM39" s="1">
        <v>0.15999999642372131</v>
      </c>
      <c r="AN39" s="1">
        <v>111115</v>
      </c>
      <c r="AO39">
        <f>X39*0.000001/(K39*0.0001)</f>
        <v>0.83284581502278632</v>
      </c>
      <c r="AP39">
        <f>(U39-T39)/(1000-U39)*AO39</f>
        <v>3.2915895791926899E-4</v>
      </c>
      <c r="AQ39">
        <f>(P39+273.15)</f>
        <v>307.0678886413574</v>
      </c>
      <c r="AR39">
        <f>(O39+273.15)</f>
        <v>305.43042221069334</v>
      </c>
      <c r="AS39">
        <f>(Y39*AK39+Z39*AL39)*AM39</f>
        <v>239.98497510466768</v>
      </c>
      <c r="AT39">
        <f>((AS39+0.00000010773*(AR39^4-AQ39^4))-AP39*44100)/(L39*0.92*2*29.3+0.00000043092*AQ39^3)</f>
        <v>2.3048152221927634</v>
      </c>
      <c r="AU39">
        <f>0.61365*EXP(17.502*J39/(240.97+J39))</f>
        <v>5.3185867547384644</v>
      </c>
      <c r="AV39">
        <f>AU39*1000/AA39</f>
        <v>52.518119879516519</v>
      </c>
      <c r="AW39">
        <f>(AV39-U39)</f>
        <v>32.446067877563394</v>
      </c>
      <c r="AX39">
        <f>IF(D39,P39,(O39+P39)/2)</f>
        <v>33.099155426025391</v>
      </c>
      <c r="AY39">
        <f>0.61365*EXP(17.502*AX39/(240.97+AX39))</f>
        <v>5.080322401396602</v>
      </c>
      <c r="AZ39">
        <f>IF(AW39&lt;&gt;0,(1000-(AV39+U39)/2)/AW39*AP39,0)</f>
        <v>9.7765962411975361E-3</v>
      </c>
      <c r="BA39">
        <f>U39*AA39/1000</f>
        <v>2.0327260412771722</v>
      </c>
      <c r="BB39">
        <f>(AY39-BA39)</f>
        <v>3.0475963601194298</v>
      </c>
      <c r="BC39">
        <f>1/(1.6/F39+1.37/N39)</f>
        <v>6.1133978908654964E-3</v>
      </c>
      <c r="BD39">
        <f>G39*AA39*0.001</f>
        <v>54.977522208218254</v>
      </c>
      <c r="BE39">
        <f>G39/S39</f>
        <v>1.3532887429793994</v>
      </c>
      <c r="BF39">
        <f>(1-AP39*AA39/AU39/F39)*100</f>
        <v>36.113189538715758</v>
      </c>
      <c r="BG39">
        <f>(S39-E39/(N39/1.35))</f>
        <v>401.63645743760281</v>
      </c>
      <c r="BH39">
        <f>E39*BF39/100/BG39</f>
        <v>-9.187258529189861E-4</v>
      </c>
    </row>
    <row r="40" spans="1:60" x14ac:dyDescent="0.2">
      <c r="A40" s="1">
        <v>17</v>
      </c>
      <c r="B40" s="1" t="s">
        <v>102</v>
      </c>
      <c r="C40" s="1">
        <v>796.99999669194221</v>
      </c>
      <c r="D40" s="1">
        <v>0</v>
      </c>
      <c r="E40">
        <f>(R40-S40*(1000-T40)/(1000-U40))*AO40</f>
        <v>-0.91780398541230457</v>
      </c>
      <c r="F40">
        <f>IF(AZ40&lt;&gt;0,1/(1/AZ40-1/N40),0)</f>
        <v>1.0014540071636085E-2</v>
      </c>
      <c r="G40">
        <f>((BC40-AP40/2)*S40-E40)/(BC40+AP40/2)</f>
        <v>522.7462693040859</v>
      </c>
      <c r="H40">
        <f>AP40*1000</f>
        <v>0.33758071930098366</v>
      </c>
      <c r="I40">
        <f>(AU40-BA40)</f>
        <v>3.3012450701062162</v>
      </c>
      <c r="J40">
        <f>(P40+AT40*D40)</f>
        <v>33.963661193847656</v>
      </c>
      <c r="K40" s="1">
        <v>6</v>
      </c>
      <c r="L40">
        <f>(K40*AI40+AJ40)</f>
        <v>1.4200000166893005</v>
      </c>
      <c r="M40" s="1">
        <v>1</v>
      </c>
      <c r="N40">
        <f>L40*(M40+1)*(M40+1)/(M40*M40+1)</f>
        <v>2.8400000333786011</v>
      </c>
      <c r="O40" s="1">
        <v>32.293701171875</v>
      </c>
      <c r="P40" s="1">
        <v>33.963661193847656</v>
      </c>
      <c r="Q40" s="1">
        <v>32.248634338378906</v>
      </c>
      <c r="R40" s="1">
        <v>399.70486450195312</v>
      </c>
      <c r="S40" s="1">
        <v>400.64459228515625</v>
      </c>
      <c r="T40" s="1">
        <v>19.657314300537109</v>
      </c>
      <c r="U40" s="1">
        <v>20.054567337036133</v>
      </c>
      <c r="V40" s="1">
        <v>41.0030517578125</v>
      </c>
      <c r="W40" s="1">
        <v>41.831676483154297</v>
      </c>
      <c r="X40" s="1">
        <v>499.64730834960938</v>
      </c>
      <c r="Y40" s="1">
        <v>1499.78369140625</v>
      </c>
      <c r="Z40" s="1">
        <v>0.24091751873493195</v>
      </c>
      <c r="AA40" s="1">
        <v>101.27091217041016</v>
      </c>
      <c r="AB40" s="1">
        <v>2.2956395149230957</v>
      </c>
      <c r="AC40" s="1">
        <v>1.0990321170538664E-3</v>
      </c>
      <c r="AD40" s="1">
        <v>0.12828895449638367</v>
      </c>
      <c r="AE40" s="1">
        <v>1.6009414102882147E-3</v>
      </c>
      <c r="AF40" s="1">
        <v>0.1047256663441658</v>
      </c>
      <c r="AG40" s="1">
        <v>1.9324631430208683E-3</v>
      </c>
      <c r="AH40" s="1">
        <v>0.66666668653488159</v>
      </c>
      <c r="AI40" s="1">
        <v>-0.21956524252891541</v>
      </c>
      <c r="AJ40" s="1">
        <v>2.737391471862793</v>
      </c>
      <c r="AK40" s="1">
        <v>1</v>
      </c>
      <c r="AL40" s="1">
        <v>0</v>
      </c>
      <c r="AM40" s="1">
        <v>0.15999999642372131</v>
      </c>
      <c r="AN40" s="1">
        <v>111115</v>
      </c>
      <c r="AO40">
        <f>X40*0.000001/(K40*0.0001)</f>
        <v>0.83274551391601559</v>
      </c>
      <c r="AP40">
        <f>(U40-T40)/(1000-U40)*AO40</f>
        <v>3.3758071930098366E-4</v>
      </c>
      <c r="AQ40">
        <f>(P40+273.15)</f>
        <v>307.11366119384763</v>
      </c>
      <c r="AR40">
        <f>(O40+273.15)</f>
        <v>305.44370117187498</v>
      </c>
      <c r="AS40">
        <f>(Y40*AK40+Z40*AL40)*AM40</f>
        <v>239.96538526135555</v>
      </c>
      <c r="AT40">
        <f>((AS40+0.00000010773*(AR40^4-AQ40^4))-AP40*44100)/(L40*0.92*2*29.3+0.00000043092*AQ40^3)</f>
        <v>2.2956952559465447</v>
      </c>
      <c r="AU40">
        <f>0.61365*EXP(17.502*J40/(240.97+J40))</f>
        <v>5.3321893975107786</v>
      </c>
      <c r="AV40">
        <f>AU40*1000/AA40</f>
        <v>52.652724096512728</v>
      </c>
      <c r="AW40">
        <f>(AV40-U40)</f>
        <v>32.598156759476595</v>
      </c>
      <c r="AX40">
        <f>IF(D40,P40,(O40+P40)/2)</f>
        <v>33.128681182861328</v>
      </c>
      <c r="AY40">
        <f>0.61365*EXP(17.502*AX40/(240.97+AX40))</f>
        <v>5.0887506213178098</v>
      </c>
      <c r="AZ40">
        <f>IF(AW40&lt;&gt;0,(1000-(AV40+U40)/2)/AW40*AP40,0)</f>
        <v>9.9793504225091367E-3</v>
      </c>
      <c r="BA40">
        <f>U40*AA40/1000</f>
        <v>2.0309443274045624</v>
      </c>
      <c r="BB40">
        <f>(AY40-BA40)</f>
        <v>3.0578062939132473</v>
      </c>
      <c r="BC40">
        <f>1/(1.6/F40+1.37/N40)</f>
        <v>6.2402460669606797E-3</v>
      </c>
      <c r="BD40">
        <f>G40*AA40*0.001</f>
        <v>52.938991526103656</v>
      </c>
      <c r="BE40">
        <f>G40/S40</f>
        <v>1.3047630727336126</v>
      </c>
      <c r="BF40">
        <f>(1-AP40*AA40/AU40/F40)*100</f>
        <v>35.978509572541576</v>
      </c>
      <c r="BG40">
        <f>(S40-E40/(N40/1.35))</f>
        <v>401.08087234351689</v>
      </c>
      <c r="BH40">
        <f>E40*BF40/100/BG40</f>
        <v>-8.2330576579058273E-4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8-22-17 eric_3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2017-08-23T19:29:09Z</dcterms:created>
  <dcterms:modified xsi:type="dcterms:W3CDTF">2017-08-23T19:29:09Z</dcterms:modified>
</cp:coreProperties>
</file>