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cottericr/Documents/Tufts/Research Projects/BACE Tea/Photosynthesis Data/relicor/"/>
    </mc:Choice>
  </mc:AlternateContent>
  <bookViews>
    <workbookView xWindow="0" yWindow="460" windowWidth="25600" windowHeight="14140" tabRatio="500"/>
  </bookViews>
  <sheets>
    <sheet name="tea 8-22-17 eric_4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15" i="1" l="1"/>
  <c r="E15" i="1"/>
  <c r="AS15" i="1"/>
  <c r="AR15" i="1"/>
  <c r="AQ15" i="1"/>
  <c r="AP15" i="1"/>
  <c r="L15" i="1"/>
  <c r="AT15" i="1"/>
  <c r="J15" i="1"/>
  <c r="AU15" i="1"/>
  <c r="AV15" i="1"/>
  <c r="AW15" i="1"/>
  <c r="AZ15" i="1"/>
  <c r="N15" i="1"/>
  <c r="F15" i="1"/>
  <c r="BC15" i="1"/>
  <c r="G15" i="1"/>
  <c r="H15" i="1"/>
  <c r="BA15" i="1"/>
  <c r="I15" i="1"/>
  <c r="AX15" i="1"/>
  <c r="AY15" i="1"/>
  <c r="BB15" i="1"/>
  <c r="BD15" i="1"/>
  <c r="BE15" i="1"/>
  <c r="BF15" i="1"/>
  <c r="BG15" i="1"/>
  <c r="BH15" i="1"/>
  <c r="AO16" i="1"/>
  <c r="E16" i="1"/>
  <c r="AS16" i="1"/>
  <c r="AR16" i="1"/>
  <c r="AQ16" i="1"/>
  <c r="AP16" i="1"/>
  <c r="L16" i="1"/>
  <c r="AT16" i="1"/>
  <c r="J16" i="1"/>
  <c r="AU16" i="1"/>
  <c r="AV16" i="1"/>
  <c r="AW16" i="1"/>
  <c r="AZ16" i="1"/>
  <c r="N16" i="1"/>
  <c r="F16" i="1"/>
  <c r="BC16" i="1"/>
  <c r="G16" i="1"/>
  <c r="H16" i="1"/>
  <c r="BA16" i="1"/>
  <c r="I16" i="1"/>
  <c r="AX16" i="1"/>
  <c r="AY16" i="1"/>
  <c r="BB16" i="1"/>
  <c r="BD16" i="1"/>
  <c r="BE16" i="1"/>
  <c r="BF16" i="1"/>
  <c r="BG16" i="1"/>
  <c r="BH16" i="1"/>
  <c r="AO17" i="1"/>
  <c r="E17" i="1"/>
  <c r="AS17" i="1"/>
  <c r="AR17" i="1"/>
  <c r="AQ17" i="1"/>
  <c r="AP17" i="1"/>
  <c r="L17" i="1"/>
  <c r="AT17" i="1"/>
  <c r="J17" i="1"/>
  <c r="AU17" i="1"/>
  <c r="AV17" i="1"/>
  <c r="AW17" i="1"/>
  <c r="AZ17" i="1"/>
  <c r="N17" i="1"/>
  <c r="F17" i="1"/>
  <c r="BC17" i="1"/>
  <c r="G17" i="1"/>
  <c r="H17" i="1"/>
  <c r="BA17" i="1"/>
  <c r="I17" i="1"/>
  <c r="AX17" i="1"/>
  <c r="AY17" i="1"/>
  <c r="BB17" i="1"/>
  <c r="BD17" i="1"/>
  <c r="BE17" i="1"/>
  <c r="BF17" i="1"/>
  <c r="BG17" i="1"/>
  <c r="BH17" i="1"/>
  <c r="AO18" i="1"/>
  <c r="E18" i="1"/>
  <c r="AS18" i="1"/>
  <c r="AR18" i="1"/>
  <c r="AQ18" i="1"/>
  <c r="AP18" i="1"/>
  <c r="L18" i="1"/>
  <c r="AT18" i="1"/>
  <c r="J18" i="1"/>
  <c r="AU18" i="1"/>
  <c r="AV18" i="1"/>
  <c r="AW18" i="1"/>
  <c r="AZ18" i="1"/>
  <c r="N18" i="1"/>
  <c r="F18" i="1"/>
  <c r="BC18" i="1"/>
  <c r="G18" i="1"/>
  <c r="H18" i="1"/>
  <c r="BA18" i="1"/>
  <c r="I18" i="1"/>
  <c r="AX18" i="1"/>
  <c r="AY18" i="1"/>
  <c r="BB18" i="1"/>
  <c r="BD18" i="1"/>
  <c r="BE18" i="1"/>
  <c r="BF18" i="1"/>
  <c r="BG18" i="1"/>
  <c r="BH18" i="1"/>
  <c r="AO20" i="1"/>
  <c r="E20" i="1"/>
  <c r="AS20" i="1"/>
  <c r="AR20" i="1"/>
  <c r="AQ20" i="1"/>
  <c r="AP20" i="1"/>
  <c r="L20" i="1"/>
  <c r="AT20" i="1"/>
  <c r="J20" i="1"/>
  <c r="AU20" i="1"/>
  <c r="AV20" i="1"/>
  <c r="AW20" i="1"/>
  <c r="AZ20" i="1"/>
  <c r="N20" i="1"/>
  <c r="F20" i="1"/>
  <c r="BC20" i="1"/>
  <c r="G20" i="1"/>
  <c r="H20" i="1"/>
  <c r="BA20" i="1"/>
  <c r="I20" i="1"/>
  <c r="AX20" i="1"/>
  <c r="AY20" i="1"/>
  <c r="BB20" i="1"/>
  <c r="BD20" i="1"/>
  <c r="BE20" i="1"/>
  <c r="BF20" i="1"/>
  <c r="BG20" i="1"/>
  <c r="BH20" i="1"/>
  <c r="AO21" i="1"/>
  <c r="E21" i="1"/>
  <c r="AS21" i="1"/>
  <c r="AR21" i="1"/>
  <c r="AQ21" i="1"/>
  <c r="AP21" i="1"/>
  <c r="L21" i="1"/>
  <c r="AT21" i="1"/>
  <c r="J21" i="1"/>
  <c r="AU21" i="1"/>
  <c r="AV21" i="1"/>
  <c r="AW21" i="1"/>
  <c r="AZ21" i="1"/>
  <c r="N21" i="1"/>
  <c r="F21" i="1"/>
  <c r="BC21" i="1"/>
  <c r="G21" i="1"/>
  <c r="H21" i="1"/>
  <c r="BA21" i="1"/>
  <c r="I21" i="1"/>
  <c r="AX21" i="1"/>
  <c r="AY21" i="1"/>
  <c r="BB21" i="1"/>
  <c r="BD21" i="1"/>
  <c r="BE21" i="1"/>
  <c r="BF21" i="1"/>
  <c r="BG21" i="1"/>
  <c r="BH21" i="1"/>
  <c r="AO22" i="1"/>
  <c r="E22" i="1"/>
  <c r="AS22" i="1"/>
  <c r="AR22" i="1"/>
  <c r="AQ22" i="1"/>
  <c r="AP22" i="1"/>
  <c r="L22" i="1"/>
  <c r="AT22" i="1"/>
  <c r="J22" i="1"/>
  <c r="AU22" i="1"/>
  <c r="AV22" i="1"/>
  <c r="AW22" i="1"/>
  <c r="AZ22" i="1"/>
  <c r="N22" i="1"/>
  <c r="F22" i="1"/>
  <c r="BC22" i="1"/>
  <c r="G22" i="1"/>
  <c r="H22" i="1"/>
  <c r="BA22" i="1"/>
  <c r="I22" i="1"/>
  <c r="AX22" i="1"/>
  <c r="AY22" i="1"/>
  <c r="BB22" i="1"/>
  <c r="BD22" i="1"/>
  <c r="BE22" i="1"/>
  <c r="BF22" i="1"/>
  <c r="BG22" i="1"/>
  <c r="BH22" i="1"/>
  <c r="AO23" i="1"/>
  <c r="E23" i="1"/>
  <c r="AS23" i="1"/>
  <c r="AR23" i="1"/>
  <c r="AQ23" i="1"/>
  <c r="AP23" i="1"/>
  <c r="L23" i="1"/>
  <c r="AT23" i="1"/>
  <c r="J23" i="1"/>
  <c r="AU23" i="1"/>
  <c r="AV23" i="1"/>
  <c r="AW23" i="1"/>
  <c r="AZ23" i="1"/>
  <c r="N23" i="1"/>
  <c r="F23" i="1"/>
  <c r="BC23" i="1"/>
  <c r="G23" i="1"/>
  <c r="H23" i="1"/>
  <c r="BA23" i="1"/>
  <c r="I23" i="1"/>
  <c r="AX23" i="1"/>
  <c r="AY23" i="1"/>
  <c r="BB23" i="1"/>
  <c r="BD23" i="1"/>
  <c r="BE23" i="1"/>
  <c r="BF23" i="1"/>
  <c r="BG23" i="1"/>
  <c r="BH23" i="1"/>
  <c r="AO25" i="1"/>
  <c r="E25" i="1"/>
  <c r="AS25" i="1"/>
  <c r="AR25" i="1"/>
  <c r="AQ25" i="1"/>
  <c r="AP25" i="1"/>
  <c r="L25" i="1"/>
  <c r="AT25" i="1"/>
  <c r="J25" i="1"/>
  <c r="AU25" i="1"/>
  <c r="AV25" i="1"/>
  <c r="AW25" i="1"/>
  <c r="AZ25" i="1"/>
  <c r="N25" i="1"/>
  <c r="F25" i="1"/>
  <c r="BC25" i="1"/>
  <c r="G25" i="1"/>
  <c r="H25" i="1"/>
  <c r="BA25" i="1"/>
  <c r="I25" i="1"/>
  <c r="AX25" i="1"/>
  <c r="AY25" i="1"/>
  <c r="BB25" i="1"/>
  <c r="BD25" i="1"/>
  <c r="BE25" i="1"/>
  <c r="BF25" i="1"/>
  <c r="BG25" i="1"/>
  <c r="BH25" i="1"/>
  <c r="AO26" i="1"/>
  <c r="E26" i="1"/>
  <c r="AS26" i="1"/>
  <c r="AR26" i="1"/>
  <c r="AQ26" i="1"/>
  <c r="AP26" i="1"/>
  <c r="L26" i="1"/>
  <c r="AT26" i="1"/>
  <c r="J26" i="1"/>
  <c r="AU26" i="1"/>
  <c r="AV26" i="1"/>
  <c r="AW26" i="1"/>
  <c r="AZ26" i="1"/>
  <c r="N26" i="1"/>
  <c r="F26" i="1"/>
  <c r="BC26" i="1"/>
  <c r="G26" i="1"/>
  <c r="H26" i="1"/>
  <c r="BA26" i="1"/>
  <c r="I26" i="1"/>
  <c r="AX26" i="1"/>
  <c r="AY26" i="1"/>
  <c r="BB26" i="1"/>
  <c r="BD26" i="1"/>
  <c r="BE26" i="1"/>
  <c r="BF26" i="1"/>
  <c r="BG26" i="1"/>
  <c r="BH26" i="1"/>
  <c r="AO27" i="1"/>
  <c r="E27" i="1"/>
  <c r="AS27" i="1"/>
  <c r="AR27" i="1"/>
  <c r="AQ27" i="1"/>
  <c r="AP27" i="1"/>
  <c r="L27" i="1"/>
  <c r="AT27" i="1"/>
  <c r="J27" i="1"/>
  <c r="AU27" i="1"/>
  <c r="AV27" i="1"/>
  <c r="AW27" i="1"/>
  <c r="AZ27" i="1"/>
  <c r="N27" i="1"/>
  <c r="F27" i="1"/>
  <c r="BC27" i="1"/>
  <c r="G27" i="1"/>
  <c r="H27" i="1"/>
  <c r="BA27" i="1"/>
  <c r="I27" i="1"/>
  <c r="AX27" i="1"/>
  <c r="AY27" i="1"/>
  <c r="BB27" i="1"/>
  <c r="BD27" i="1"/>
  <c r="BE27" i="1"/>
  <c r="BF27" i="1"/>
  <c r="BG27" i="1"/>
  <c r="BH27" i="1"/>
  <c r="AO28" i="1"/>
  <c r="E28" i="1"/>
  <c r="AS28" i="1"/>
  <c r="AR28" i="1"/>
  <c r="AQ28" i="1"/>
  <c r="AP28" i="1"/>
  <c r="L28" i="1"/>
  <c r="AT28" i="1"/>
  <c r="J28" i="1"/>
  <c r="AU28" i="1"/>
  <c r="AV28" i="1"/>
  <c r="AW28" i="1"/>
  <c r="AZ28" i="1"/>
  <c r="N28" i="1"/>
  <c r="F28" i="1"/>
  <c r="BC28" i="1"/>
  <c r="G28" i="1"/>
  <c r="H28" i="1"/>
  <c r="BA28" i="1"/>
  <c r="I28" i="1"/>
  <c r="AX28" i="1"/>
  <c r="AY28" i="1"/>
  <c r="BB28" i="1"/>
  <c r="BD28" i="1"/>
  <c r="BE28" i="1"/>
  <c r="BF28" i="1"/>
  <c r="BG28" i="1"/>
  <c r="BH28" i="1"/>
  <c r="AO29" i="1"/>
  <c r="E29" i="1"/>
  <c r="AS29" i="1"/>
  <c r="AR29" i="1"/>
  <c r="AQ29" i="1"/>
  <c r="AP29" i="1"/>
  <c r="L29" i="1"/>
  <c r="AT29" i="1"/>
  <c r="J29" i="1"/>
  <c r="AU29" i="1"/>
  <c r="AV29" i="1"/>
  <c r="AW29" i="1"/>
  <c r="AZ29" i="1"/>
  <c r="N29" i="1"/>
  <c r="F29" i="1"/>
  <c r="BC29" i="1"/>
  <c r="G29" i="1"/>
  <c r="H29" i="1"/>
  <c r="BA29" i="1"/>
  <c r="I29" i="1"/>
  <c r="AX29" i="1"/>
  <c r="AY29" i="1"/>
  <c r="BB29" i="1"/>
  <c r="BD29" i="1"/>
  <c r="BE29" i="1"/>
  <c r="BF29" i="1"/>
  <c r="BG29" i="1"/>
  <c r="BH29" i="1"/>
  <c r="AO30" i="1"/>
  <c r="E30" i="1"/>
  <c r="AS30" i="1"/>
  <c r="AR30" i="1"/>
  <c r="AQ30" i="1"/>
  <c r="AP30" i="1"/>
  <c r="L30" i="1"/>
  <c r="AT30" i="1"/>
  <c r="J30" i="1"/>
  <c r="AU30" i="1"/>
  <c r="AV30" i="1"/>
  <c r="AW30" i="1"/>
  <c r="AZ30" i="1"/>
  <c r="N30" i="1"/>
  <c r="F30" i="1"/>
  <c r="BC30" i="1"/>
  <c r="G30" i="1"/>
  <c r="H30" i="1"/>
  <c r="BA30" i="1"/>
  <c r="I30" i="1"/>
  <c r="AX30" i="1"/>
  <c r="AY30" i="1"/>
  <c r="BB30" i="1"/>
  <c r="BD30" i="1"/>
  <c r="BE30" i="1"/>
  <c r="BF30" i="1"/>
  <c r="BG30" i="1"/>
  <c r="BH30" i="1"/>
  <c r="AO33" i="1"/>
  <c r="E33" i="1"/>
  <c r="AS33" i="1"/>
  <c r="AR33" i="1"/>
  <c r="AQ33" i="1"/>
  <c r="AP33" i="1"/>
  <c r="L33" i="1"/>
  <c r="AT33" i="1"/>
  <c r="J33" i="1"/>
  <c r="AU33" i="1"/>
  <c r="AV33" i="1"/>
  <c r="AW33" i="1"/>
  <c r="AZ33" i="1"/>
  <c r="N33" i="1"/>
  <c r="F33" i="1"/>
  <c r="BC33" i="1"/>
  <c r="G33" i="1"/>
  <c r="H33" i="1"/>
  <c r="BA33" i="1"/>
  <c r="I33" i="1"/>
  <c r="AX33" i="1"/>
  <c r="AY33" i="1"/>
  <c r="BB33" i="1"/>
  <c r="BD33" i="1"/>
  <c r="BE33" i="1"/>
  <c r="BF33" i="1"/>
  <c r="BG33" i="1"/>
  <c r="BH33" i="1"/>
  <c r="AO34" i="1"/>
  <c r="E34" i="1"/>
  <c r="AS34" i="1"/>
  <c r="AR34" i="1"/>
  <c r="AQ34" i="1"/>
  <c r="AP34" i="1"/>
  <c r="L34" i="1"/>
  <c r="AT34" i="1"/>
  <c r="J34" i="1"/>
  <c r="AU34" i="1"/>
  <c r="AV34" i="1"/>
  <c r="AW34" i="1"/>
  <c r="AZ34" i="1"/>
  <c r="N34" i="1"/>
  <c r="F34" i="1"/>
  <c r="BC34" i="1"/>
  <c r="G34" i="1"/>
  <c r="H34" i="1"/>
  <c r="BA34" i="1"/>
  <c r="I34" i="1"/>
  <c r="AX34" i="1"/>
  <c r="AY34" i="1"/>
  <c r="BB34" i="1"/>
  <c r="BD34" i="1"/>
  <c r="BE34" i="1"/>
  <c r="BF34" i="1"/>
  <c r="BG34" i="1"/>
  <c r="BH34" i="1"/>
  <c r="AO35" i="1"/>
  <c r="E35" i="1"/>
  <c r="AS35" i="1"/>
  <c r="AR35" i="1"/>
  <c r="AQ35" i="1"/>
  <c r="AP35" i="1"/>
  <c r="L35" i="1"/>
  <c r="AT35" i="1"/>
  <c r="J35" i="1"/>
  <c r="AU35" i="1"/>
  <c r="AV35" i="1"/>
  <c r="AW35" i="1"/>
  <c r="AZ35" i="1"/>
  <c r="N35" i="1"/>
  <c r="F35" i="1"/>
  <c r="BC35" i="1"/>
  <c r="G35" i="1"/>
  <c r="H35" i="1"/>
  <c r="BA35" i="1"/>
  <c r="I35" i="1"/>
  <c r="AX35" i="1"/>
  <c r="AY35" i="1"/>
  <c r="BB35" i="1"/>
  <c r="BD35" i="1"/>
  <c r="BE35" i="1"/>
  <c r="BF35" i="1"/>
  <c r="BG35" i="1"/>
  <c r="BH35" i="1"/>
  <c r="AO36" i="1"/>
  <c r="E36" i="1"/>
  <c r="AS36" i="1"/>
  <c r="AR36" i="1"/>
  <c r="AQ36" i="1"/>
  <c r="AP36" i="1"/>
  <c r="L36" i="1"/>
  <c r="AT36" i="1"/>
  <c r="J36" i="1"/>
  <c r="AU36" i="1"/>
  <c r="AV36" i="1"/>
  <c r="AW36" i="1"/>
  <c r="AZ36" i="1"/>
  <c r="N36" i="1"/>
  <c r="F36" i="1"/>
  <c r="BC36" i="1"/>
  <c r="G36" i="1"/>
  <c r="H36" i="1"/>
  <c r="BA36" i="1"/>
  <c r="I36" i="1"/>
  <c r="AX36" i="1"/>
  <c r="AY36" i="1"/>
  <c r="BB36" i="1"/>
  <c r="BD36" i="1"/>
  <c r="BE36" i="1"/>
  <c r="BF36" i="1"/>
  <c r="BG36" i="1"/>
  <c r="BH36" i="1"/>
  <c r="AO38" i="1"/>
  <c r="E38" i="1"/>
  <c r="AS38" i="1"/>
  <c r="AR38" i="1"/>
  <c r="AQ38" i="1"/>
  <c r="AP38" i="1"/>
  <c r="L38" i="1"/>
  <c r="AT38" i="1"/>
  <c r="J38" i="1"/>
  <c r="AU38" i="1"/>
  <c r="AV38" i="1"/>
  <c r="AW38" i="1"/>
  <c r="AZ38" i="1"/>
  <c r="N38" i="1"/>
  <c r="F38" i="1"/>
  <c r="BC38" i="1"/>
  <c r="G38" i="1"/>
  <c r="H38" i="1"/>
  <c r="BA38" i="1"/>
  <c r="I38" i="1"/>
  <c r="AX38" i="1"/>
  <c r="AY38" i="1"/>
  <c r="BB38" i="1"/>
  <c r="BD38" i="1"/>
  <c r="BE38" i="1"/>
  <c r="BF38" i="1"/>
  <c r="BG38" i="1"/>
  <c r="BH38" i="1"/>
  <c r="AO39" i="1"/>
  <c r="E39" i="1"/>
  <c r="AS39" i="1"/>
  <c r="AR39" i="1"/>
  <c r="AQ39" i="1"/>
  <c r="AP39" i="1"/>
  <c r="L39" i="1"/>
  <c r="AT39" i="1"/>
  <c r="J39" i="1"/>
  <c r="AU39" i="1"/>
  <c r="AV39" i="1"/>
  <c r="AW39" i="1"/>
  <c r="AZ39" i="1"/>
  <c r="N39" i="1"/>
  <c r="F39" i="1"/>
  <c r="BC39" i="1"/>
  <c r="G39" i="1"/>
  <c r="H39" i="1"/>
  <c r="BA39" i="1"/>
  <c r="I39" i="1"/>
  <c r="AX39" i="1"/>
  <c r="AY39" i="1"/>
  <c r="BB39" i="1"/>
  <c r="BD39" i="1"/>
  <c r="BE39" i="1"/>
  <c r="BF39" i="1"/>
  <c r="BG39" i="1"/>
  <c r="BH39" i="1"/>
  <c r="AO40" i="1"/>
  <c r="E40" i="1"/>
  <c r="AS40" i="1"/>
  <c r="AR40" i="1"/>
  <c r="AQ40" i="1"/>
  <c r="AP40" i="1"/>
  <c r="L40" i="1"/>
  <c r="AT40" i="1"/>
  <c r="J40" i="1"/>
  <c r="AU40" i="1"/>
  <c r="AV40" i="1"/>
  <c r="AW40" i="1"/>
  <c r="AZ40" i="1"/>
  <c r="N40" i="1"/>
  <c r="F40" i="1"/>
  <c r="BC40" i="1"/>
  <c r="G40" i="1"/>
  <c r="H40" i="1"/>
  <c r="BA40" i="1"/>
  <c r="I40" i="1"/>
  <c r="AX40" i="1"/>
  <c r="AY40" i="1"/>
  <c r="BB40" i="1"/>
  <c r="BD40" i="1"/>
  <c r="BE40" i="1"/>
  <c r="BF40" i="1"/>
  <c r="BG40" i="1"/>
  <c r="BH40" i="1"/>
  <c r="AO42" i="1"/>
  <c r="E42" i="1"/>
  <c r="AS42" i="1"/>
  <c r="AR42" i="1"/>
  <c r="AQ42" i="1"/>
  <c r="AP42" i="1"/>
  <c r="L42" i="1"/>
  <c r="AT42" i="1"/>
  <c r="J42" i="1"/>
  <c r="AU42" i="1"/>
  <c r="AV42" i="1"/>
  <c r="AW42" i="1"/>
  <c r="AZ42" i="1"/>
  <c r="N42" i="1"/>
  <c r="F42" i="1"/>
  <c r="BC42" i="1"/>
  <c r="G42" i="1"/>
  <c r="H42" i="1"/>
  <c r="BA42" i="1"/>
  <c r="I42" i="1"/>
  <c r="AX42" i="1"/>
  <c r="AY42" i="1"/>
  <c r="BB42" i="1"/>
  <c r="BD42" i="1"/>
  <c r="BE42" i="1"/>
  <c r="BF42" i="1"/>
  <c r="BG42" i="1"/>
  <c r="BH42" i="1"/>
  <c r="AO43" i="1"/>
  <c r="E43" i="1"/>
  <c r="AS43" i="1"/>
  <c r="AR43" i="1"/>
  <c r="AQ43" i="1"/>
  <c r="AP43" i="1"/>
  <c r="L43" i="1"/>
  <c r="AT43" i="1"/>
  <c r="J43" i="1"/>
  <c r="AU43" i="1"/>
  <c r="AV43" i="1"/>
  <c r="AW43" i="1"/>
  <c r="AZ43" i="1"/>
  <c r="N43" i="1"/>
  <c r="F43" i="1"/>
  <c r="BC43" i="1"/>
  <c r="G43" i="1"/>
  <c r="H43" i="1"/>
  <c r="BA43" i="1"/>
  <c r="I43" i="1"/>
  <c r="AX43" i="1"/>
  <c r="AY43" i="1"/>
  <c r="BB43" i="1"/>
  <c r="BD43" i="1"/>
  <c r="BE43" i="1"/>
  <c r="BF43" i="1"/>
  <c r="BG43" i="1"/>
  <c r="BH43" i="1"/>
  <c r="AO44" i="1"/>
  <c r="E44" i="1"/>
  <c r="AS44" i="1"/>
  <c r="AR44" i="1"/>
  <c r="AQ44" i="1"/>
  <c r="AP44" i="1"/>
  <c r="L44" i="1"/>
  <c r="AT44" i="1"/>
  <c r="J44" i="1"/>
  <c r="AU44" i="1"/>
  <c r="AV44" i="1"/>
  <c r="AW44" i="1"/>
  <c r="AZ44" i="1"/>
  <c r="N44" i="1"/>
  <c r="F44" i="1"/>
  <c r="BC44" i="1"/>
  <c r="G44" i="1"/>
  <c r="H44" i="1"/>
  <c r="BA44" i="1"/>
  <c r="I44" i="1"/>
  <c r="AX44" i="1"/>
  <c r="AY44" i="1"/>
  <c r="BB44" i="1"/>
  <c r="BD44" i="1"/>
  <c r="BE44" i="1"/>
  <c r="BF44" i="1"/>
  <c r="BG44" i="1"/>
  <c r="BH44" i="1"/>
  <c r="AO47" i="1"/>
  <c r="E47" i="1"/>
  <c r="AS47" i="1"/>
  <c r="AR47" i="1"/>
  <c r="AQ47" i="1"/>
  <c r="AP47" i="1"/>
  <c r="L47" i="1"/>
  <c r="AT47" i="1"/>
  <c r="J47" i="1"/>
  <c r="AU47" i="1"/>
  <c r="AV47" i="1"/>
  <c r="AW47" i="1"/>
  <c r="AZ47" i="1"/>
  <c r="N47" i="1"/>
  <c r="F47" i="1"/>
  <c r="BC47" i="1"/>
  <c r="G47" i="1"/>
  <c r="H47" i="1"/>
  <c r="BA47" i="1"/>
  <c r="I47" i="1"/>
  <c r="AX47" i="1"/>
  <c r="AY47" i="1"/>
  <c r="BB47" i="1"/>
  <c r="BD47" i="1"/>
  <c r="BE47" i="1"/>
  <c r="BF47" i="1"/>
  <c r="BG47" i="1"/>
  <c r="BH47" i="1"/>
  <c r="AO48" i="1"/>
  <c r="E48" i="1"/>
  <c r="AS48" i="1"/>
  <c r="AR48" i="1"/>
  <c r="AQ48" i="1"/>
  <c r="AP48" i="1"/>
  <c r="L48" i="1"/>
  <c r="AT48" i="1"/>
  <c r="J48" i="1"/>
  <c r="AU48" i="1"/>
  <c r="AV48" i="1"/>
  <c r="AW48" i="1"/>
  <c r="AZ48" i="1"/>
  <c r="N48" i="1"/>
  <c r="F48" i="1"/>
  <c r="BC48" i="1"/>
  <c r="G48" i="1"/>
  <c r="H48" i="1"/>
  <c r="BA48" i="1"/>
  <c r="I48" i="1"/>
  <c r="AX48" i="1"/>
  <c r="AY48" i="1"/>
  <c r="BB48" i="1"/>
  <c r="BD48" i="1"/>
  <c r="BE48" i="1"/>
  <c r="BF48" i="1"/>
  <c r="BG48" i="1"/>
  <c r="BH48" i="1"/>
  <c r="AO49" i="1"/>
  <c r="E49" i="1"/>
  <c r="AS49" i="1"/>
  <c r="AR49" i="1"/>
  <c r="AQ49" i="1"/>
  <c r="AP49" i="1"/>
  <c r="L49" i="1"/>
  <c r="AT49" i="1"/>
  <c r="J49" i="1"/>
  <c r="AU49" i="1"/>
  <c r="AV49" i="1"/>
  <c r="AW49" i="1"/>
  <c r="AZ49" i="1"/>
  <c r="N49" i="1"/>
  <c r="F49" i="1"/>
  <c r="BC49" i="1"/>
  <c r="G49" i="1"/>
  <c r="H49" i="1"/>
  <c r="BA49" i="1"/>
  <c r="I49" i="1"/>
  <c r="AX49" i="1"/>
  <c r="AY49" i="1"/>
  <c r="BB49" i="1"/>
  <c r="BD49" i="1"/>
  <c r="BE49" i="1"/>
  <c r="BF49" i="1"/>
  <c r="BG49" i="1"/>
  <c r="BH49" i="1"/>
  <c r="AO50" i="1"/>
  <c r="E50" i="1"/>
  <c r="AS50" i="1"/>
  <c r="AR50" i="1"/>
  <c r="AQ50" i="1"/>
  <c r="AP50" i="1"/>
  <c r="L50" i="1"/>
  <c r="AT50" i="1"/>
  <c r="J50" i="1"/>
  <c r="AU50" i="1"/>
  <c r="AV50" i="1"/>
  <c r="AW50" i="1"/>
  <c r="AZ50" i="1"/>
  <c r="N50" i="1"/>
  <c r="F50" i="1"/>
  <c r="BC50" i="1"/>
  <c r="G50" i="1"/>
  <c r="H50" i="1"/>
  <c r="BA50" i="1"/>
  <c r="I50" i="1"/>
  <c r="AX50" i="1"/>
  <c r="AY50" i="1"/>
  <c r="BB50" i="1"/>
  <c r="BD50" i="1"/>
  <c r="BE50" i="1"/>
  <c r="BF50" i="1"/>
  <c r="BG50" i="1"/>
  <c r="BH50" i="1"/>
  <c r="AO51" i="1"/>
  <c r="E51" i="1"/>
  <c r="AS51" i="1"/>
  <c r="AR51" i="1"/>
  <c r="AQ51" i="1"/>
  <c r="AP51" i="1"/>
  <c r="L51" i="1"/>
  <c r="AT51" i="1"/>
  <c r="J51" i="1"/>
  <c r="AU51" i="1"/>
  <c r="AV51" i="1"/>
  <c r="AW51" i="1"/>
  <c r="AZ51" i="1"/>
  <c r="N51" i="1"/>
  <c r="F51" i="1"/>
  <c r="BC51" i="1"/>
  <c r="G51" i="1"/>
  <c r="H51" i="1"/>
  <c r="BA51" i="1"/>
  <c r="I51" i="1"/>
  <c r="AX51" i="1"/>
  <c r="AY51" i="1"/>
  <c r="BB51" i="1"/>
  <c r="BD51" i="1"/>
  <c r="BE51" i="1"/>
  <c r="BF51" i="1"/>
  <c r="BG51" i="1"/>
  <c r="BH51" i="1"/>
  <c r="AO52" i="1"/>
  <c r="E52" i="1"/>
  <c r="AS52" i="1"/>
  <c r="AR52" i="1"/>
  <c r="AQ52" i="1"/>
  <c r="AP52" i="1"/>
  <c r="L52" i="1"/>
  <c r="AT52" i="1"/>
  <c r="J52" i="1"/>
  <c r="AU52" i="1"/>
  <c r="AV52" i="1"/>
  <c r="AW52" i="1"/>
  <c r="AZ52" i="1"/>
  <c r="N52" i="1"/>
  <c r="F52" i="1"/>
  <c r="BC52" i="1"/>
  <c r="G52" i="1"/>
  <c r="H52" i="1"/>
  <c r="BA52" i="1"/>
  <c r="I52" i="1"/>
  <c r="AX52" i="1"/>
  <c r="AY52" i="1"/>
  <c r="BB52" i="1"/>
  <c r="BD52" i="1"/>
  <c r="BE52" i="1"/>
  <c r="BF52" i="1"/>
  <c r="BG52" i="1"/>
  <c r="BH52" i="1"/>
  <c r="AO54" i="1"/>
  <c r="E54" i="1"/>
  <c r="AS54" i="1"/>
  <c r="AR54" i="1"/>
  <c r="AQ54" i="1"/>
  <c r="AP54" i="1"/>
  <c r="L54" i="1"/>
  <c r="AT54" i="1"/>
  <c r="J54" i="1"/>
  <c r="AU54" i="1"/>
  <c r="AV54" i="1"/>
  <c r="AW54" i="1"/>
  <c r="AZ54" i="1"/>
  <c r="N54" i="1"/>
  <c r="F54" i="1"/>
  <c r="BC54" i="1"/>
  <c r="G54" i="1"/>
  <c r="H54" i="1"/>
  <c r="BA54" i="1"/>
  <c r="I54" i="1"/>
  <c r="AX54" i="1"/>
  <c r="AY54" i="1"/>
  <c r="BB54" i="1"/>
  <c r="BD54" i="1"/>
  <c r="BE54" i="1"/>
  <c r="BF54" i="1"/>
  <c r="BG54" i="1"/>
  <c r="BH54" i="1"/>
  <c r="AO55" i="1"/>
  <c r="E55" i="1"/>
  <c r="AS55" i="1"/>
  <c r="AR55" i="1"/>
  <c r="AQ55" i="1"/>
  <c r="AP55" i="1"/>
  <c r="L55" i="1"/>
  <c r="AT55" i="1"/>
  <c r="J55" i="1"/>
  <c r="AU55" i="1"/>
  <c r="AV55" i="1"/>
  <c r="AW55" i="1"/>
  <c r="AZ55" i="1"/>
  <c r="N55" i="1"/>
  <c r="F55" i="1"/>
  <c r="BC55" i="1"/>
  <c r="G55" i="1"/>
  <c r="H55" i="1"/>
  <c r="BA55" i="1"/>
  <c r="I55" i="1"/>
  <c r="AX55" i="1"/>
  <c r="AY55" i="1"/>
  <c r="BB55" i="1"/>
  <c r="BD55" i="1"/>
  <c r="BE55" i="1"/>
  <c r="BF55" i="1"/>
  <c r="BG55" i="1"/>
  <c r="BH55" i="1"/>
  <c r="AO56" i="1"/>
  <c r="E56" i="1"/>
  <c r="AS56" i="1"/>
  <c r="AR56" i="1"/>
  <c r="AQ56" i="1"/>
  <c r="AP56" i="1"/>
  <c r="L56" i="1"/>
  <c r="AT56" i="1"/>
  <c r="J56" i="1"/>
  <c r="AU56" i="1"/>
  <c r="AV56" i="1"/>
  <c r="AW56" i="1"/>
  <c r="AZ56" i="1"/>
  <c r="N56" i="1"/>
  <c r="F56" i="1"/>
  <c r="BC56" i="1"/>
  <c r="G56" i="1"/>
  <c r="H56" i="1"/>
  <c r="BA56" i="1"/>
  <c r="I56" i="1"/>
  <c r="AX56" i="1"/>
  <c r="AY56" i="1"/>
  <c r="BB56" i="1"/>
  <c r="BD56" i="1"/>
  <c r="BE56" i="1"/>
  <c r="BF56" i="1"/>
  <c r="BG56" i="1"/>
  <c r="BH56" i="1"/>
  <c r="AO57" i="1"/>
  <c r="E57" i="1"/>
  <c r="AS57" i="1"/>
  <c r="AR57" i="1"/>
  <c r="AQ57" i="1"/>
  <c r="AP57" i="1"/>
  <c r="L57" i="1"/>
  <c r="AT57" i="1"/>
  <c r="J57" i="1"/>
  <c r="AU57" i="1"/>
  <c r="AV57" i="1"/>
  <c r="AW57" i="1"/>
  <c r="AZ57" i="1"/>
  <c r="N57" i="1"/>
  <c r="F57" i="1"/>
  <c r="BC57" i="1"/>
  <c r="G57" i="1"/>
  <c r="H57" i="1"/>
  <c r="BA57" i="1"/>
  <c r="I57" i="1"/>
  <c r="AX57" i="1"/>
  <c r="AY57" i="1"/>
  <c r="BB57" i="1"/>
  <c r="BD57" i="1"/>
  <c r="BE57" i="1"/>
  <c r="BF57" i="1"/>
  <c r="BG57" i="1"/>
  <c r="BH57" i="1"/>
  <c r="AO58" i="1"/>
  <c r="E58" i="1"/>
  <c r="AS58" i="1"/>
  <c r="AR58" i="1"/>
  <c r="AQ58" i="1"/>
  <c r="AP58" i="1"/>
  <c r="L58" i="1"/>
  <c r="AT58" i="1"/>
  <c r="J58" i="1"/>
  <c r="AU58" i="1"/>
  <c r="AV58" i="1"/>
  <c r="AW58" i="1"/>
  <c r="AZ58" i="1"/>
  <c r="N58" i="1"/>
  <c r="F58" i="1"/>
  <c r="BC58" i="1"/>
  <c r="G58" i="1"/>
  <c r="H58" i="1"/>
  <c r="BA58" i="1"/>
  <c r="I58" i="1"/>
  <c r="AX58" i="1"/>
  <c r="AY58" i="1"/>
  <c r="BB58" i="1"/>
  <c r="BD58" i="1"/>
  <c r="BE58" i="1"/>
  <c r="BF58" i="1"/>
  <c r="BG58" i="1"/>
  <c r="BH58" i="1"/>
  <c r="AO60" i="1"/>
  <c r="E60" i="1"/>
  <c r="AS60" i="1"/>
  <c r="AR60" i="1"/>
  <c r="AQ60" i="1"/>
  <c r="AP60" i="1"/>
  <c r="L60" i="1"/>
  <c r="AT60" i="1"/>
  <c r="J60" i="1"/>
  <c r="AU60" i="1"/>
  <c r="AV60" i="1"/>
  <c r="AW60" i="1"/>
  <c r="AZ60" i="1"/>
  <c r="N60" i="1"/>
  <c r="F60" i="1"/>
  <c r="BC60" i="1"/>
  <c r="G60" i="1"/>
  <c r="H60" i="1"/>
  <c r="BA60" i="1"/>
  <c r="I60" i="1"/>
  <c r="AX60" i="1"/>
  <c r="AY60" i="1"/>
  <c r="BB60" i="1"/>
  <c r="BD60" i="1"/>
  <c r="BE60" i="1"/>
  <c r="BF60" i="1"/>
  <c r="BG60" i="1"/>
  <c r="BH60" i="1"/>
  <c r="AO61" i="1"/>
  <c r="E61" i="1"/>
  <c r="AS61" i="1"/>
  <c r="AR61" i="1"/>
  <c r="AQ61" i="1"/>
  <c r="AP61" i="1"/>
  <c r="L61" i="1"/>
  <c r="AT61" i="1"/>
  <c r="J61" i="1"/>
  <c r="AU61" i="1"/>
  <c r="AV61" i="1"/>
  <c r="AW61" i="1"/>
  <c r="AZ61" i="1"/>
  <c r="N61" i="1"/>
  <c r="F61" i="1"/>
  <c r="BC61" i="1"/>
  <c r="G61" i="1"/>
  <c r="H61" i="1"/>
  <c r="BA61" i="1"/>
  <c r="I61" i="1"/>
  <c r="AX61" i="1"/>
  <c r="AY61" i="1"/>
  <c r="BB61" i="1"/>
  <c r="BD61" i="1"/>
  <c r="BE61" i="1"/>
  <c r="BF61" i="1"/>
  <c r="BG61" i="1"/>
  <c r="BH61" i="1"/>
  <c r="AO62" i="1"/>
  <c r="E62" i="1"/>
  <c r="AS62" i="1"/>
  <c r="AR62" i="1"/>
  <c r="AQ62" i="1"/>
  <c r="AP62" i="1"/>
  <c r="L62" i="1"/>
  <c r="AT62" i="1"/>
  <c r="J62" i="1"/>
  <c r="AU62" i="1"/>
  <c r="AV62" i="1"/>
  <c r="AW62" i="1"/>
  <c r="AZ62" i="1"/>
  <c r="N62" i="1"/>
  <c r="F62" i="1"/>
  <c r="BC62" i="1"/>
  <c r="G62" i="1"/>
  <c r="H62" i="1"/>
  <c r="BA62" i="1"/>
  <c r="I62" i="1"/>
  <c r="AX62" i="1"/>
  <c r="AY62" i="1"/>
  <c r="BB62" i="1"/>
  <c r="BD62" i="1"/>
  <c r="BE62" i="1"/>
  <c r="BF62" i="1"/>
  <c r="BG62" i="1"/>
  <c r="BH62" i="1"/>
  <c r="AO63" i="1"/>
  <c r="E63" i="1"/>
  <c r="AS63" i="1"/>
  <c r="AR63" i="1"/>
  <c r="AQ63" i="1"/>
  <c r="AP63" i="1"/>
  <c r="L63" i="1"/>
  <c r="AT63" i="1"/>
  <c r="J63" i="1"/>
  <c r="AU63" i="1"/>
  <c r="AV63" i="1"/>
  <c r="AW63" i="1"/>
  <c r="AZ63" i="1"/>
  <c r="N63" i="1"/>
  <c r="F63" i="1"/>
  <c r="BC63" i="1"/>
  <c r="G63" i="1"/>
  <c r="H63" i="1"/>
  <c r="BA63" i="1"/>
  <c r="I63" i="1"/>
  <c r="AX63" i="1"/>
  <c r="AY63" i="1"/>
  <c r="BB63" i="1"/>
  <c r="BD63" i="1"/>
  <c r="BE63" i="1"/>
  <c r="BF63" i="1"/>
  <c r="BG63" i="1"/>
  <c r="BH63" i="1"/>
  <c r="AO64" i="1"/>
  <c r="E64" i="1"/>
  <c r="AS64" i="1"/>
  <c r="AR64" i="1"/>
  <c r="AQ64" i="1"/>
  <c r="AP64" i="1"/>
  <c r="L64" i="1"/>
  <c r="AT64" i="1"/>
  <c r="J64" i="1"/>
  <c r="AU64" i="1"/>
  <c r="AV64" i="1"/>
  <c r="AW64" i="1"/>
  <c r="AZ64" i="1"/>
  <c r="N64" i="1"/>
  <c r="F64" i="1"/>
  <c r="BC64" i="1"/>
  <c r="G64" i="1"/>
  <c r="H64" i="1"/>
  <c r="BA64" i="1"/>
  <c r="I64" i="1"/>
  <c r="AX64" i="1"/>
  <c r="AY64" i="1"/>
  <c r="BB64" i="1"/>
  <c r="BD64" i="1"/>
  <c r="BE64" i="1"/>
  <c r="BF64" i="1"/>
  <c r="BG64" i="1"/>
  <c r="BH64" i="1"/>
  <c r="AO67" i="1"/>
  <c r="E67" i="1"/>
  <c r="AS67" i="1"/>
  <c r="AR67" i="1"/>
  <c r="AQ67" i="1"/>
  <c r="AP67" i="1"/>
  <c r="L67" i="1"/>
  <c r="AT67" i="1"/>
  <c r="J67" i="1"/>
  <c r="AU67" i="1"/>
  <c r="AV67" i="1"/>
  <c r="AW67" i="1"/>
  <c r="AZ67" i="1"/>
  <c r="N67" i="1"/>
  <c r="F67" i="1"/>
  <c r="BC67" i="1"/>
  <c r="G67" i="1"/>
  <c r="H67" i="1"/>
  <c r="BA67" i="1"/>
  <c r="I67" i="1"/>
  <c r="AX67" i="1"/>
  <c r="AY67" i="1"/>
  <c r="BB67" i="1"/>
  <c r="BD67" i="1"/>
  <c r="BE67" i="1"/>
  <c r="BF67" i="1"/>
  <c r="BG67" i="1"/>
  <c r="BH67" i="1"/>
  <c r="AO68" i="1"/>
  <c r="E68" i="1"/>
  <c r="AS68" i="1"/>
  <c r="AR68" i="1"/>
  <c r="AQ68" i="1"/>
  <c r="AP68" i="1"/>
  <c r="L68" i="1"/>
  <c r="AT68" i="1"/>
  <c r="J68" i="1"/>
  <c r="AU68" i="1"/>
  <c r="AV68" i="1"/>
  <c r="AW68" i="1"/>
  <c r="AZ68" i="1"/>
  <c r="N68" i="1"/>
  <c r="F68" i="1"/>
  <c r="BC68" i="1"/>
  <c r="G68" i="1"/>
  <c r="H68" i="1"/>
  <c r="BA68" i="1"/>
  <c r="I68" i="1"/>
  <c r="AX68" i="1"/>
  <c r="AY68" i="1"/>
  <c r="BB68" i="1"/>
  <c r="BD68" i="1"/>
  <c r="BE68" i="1"/>
  <c r="BF68" i="1"/>
  <c r="BG68" i="1"/>
  <c r="BH68" i="1"/>
  <c r="AO69" i="1"/>
  <c r="E69" i="1"/>
  <c r="AS69" i="1"/>
  <c r="AR69" i="1"/>
  <c r="AQ69" i="1"/>
  <c r="AP69" i="1"/>
  <c r="L69" i="1"/>
  <c r="AT69" i="1"/>
  <c r="J69" i="1"/>
  <c r="AU69" i="1"/>
  <c r="AV69" i="1"/>
  <c r="AW69" i="1"/>
  <c r="AZ69" i="1"/>
  <c r="N69" i="1"/>
  <c r="F69" i="1"/>
  <c r="BC69" i="1"/>
  <c r="G69" i="1"/>
  <c r="H69" i="1"/>
  <c r="BA69" i="1"/>
  <c r="I69" i="1"/>
  <c r="AX69" i="1"/>
  <c r="AY69" i="1"/>
  <c r="BB69" i="1"/>
  <c r="BD69" i="1"/>
  <c r="BE69" i="1"/>
  <c r="BF69" i="1"/>
  <c r="BG69" i="1"/>
  <c r="BH69" i="1"/>
  <c r="AO70" i="1"/>
  <c r="E70" i="1"/>
  <c r="AS70" i="1"/>
  <c r="AR70" i="1"/>
  <c r="AQ70" i="1"/>
  <c r="AP70" i="1"/>
  <c r="L70" i="1"/>
  <c r="AT70" i="1"/>
  <c r="J70" i="1"/>
  <c r="AU70" i="1"/>
  <c r="AV70" i="1"/>
  <c r="AW70" i="1"/>
  <c r="AZ70" i="1"/>
  <c r="N70" i="1"/>
  <c r="F70" i="1"/>
  <c r="BC70" i="1"/>
  <c r="G70" i="1"/>
  <c r="H70" i="1"/>
  <c r="BA70" i="1"/>
  <c r="I70" i="1"/>
  <c r="AX70" i="1"/>
  <c r="AY70" i="1"/>
  <c r="BB70" i="1"/>
  <c r="BD70" i="1"/>
  <c r="BE70" i="1"/>
  <c r="BF70" i="1"/>
  <c r="BG70" i="1"/>
  <c r="BH70" i="1"/>
  <c r="AO71" i="1"/>
  <c r="E71" i="1"/>
  <c r="AS71" i="1"/>
  <c r="AR71" i="1"/>
  <c r="AQ71" i="1"/>
  <c r="AP71" i="1"/>
  <c r="L71" i="1"/>
  <c r="AT71" i="1"/>
  <c r="J71" i="1"/>
  <c r="AU71" i="1"/>
  <c r="AV71" i="1"/>
  <c r="AW71" i="1"/>
  <c r="AZ71" i="1"/>
  <c r="N71" i="1"/>
  <c r="F71" i="1"/>
  <c r="BC71" i="1"/>
  <c r="G71" i="1"/>
  <c r="H71" i="1"/>
  <c r="BA71" i="1"/>
  <c r="I71" i="1"/>
  <c r="AX71" i="1"/>
  <c r="AY71" i="1"/>
  <c r="BB71" i="1"/>
  <c r="BD71" i="1"/>
  <c r="BE71" i="1"/>
  <c r="BF71" i="1"/>
  <c r="BG71" i="1"/>
  <c r="BH71" i="1"/>
  <c r="AO72" i="1"/>
  <c r="E72" i="1"/>
  <c r="AS72" i="1"/>
  <c r="AR72" i="1"/>
  <c r="AQ72" i="1"/>
  <c r="AP72" i="1"/>
  <c r="L72" i="1"/>
  <c r="AT72" i="1"/>
  <c r="J72" i="1"/>
  <c r="AU72" i="1"/>
  <c r="AV72" i="1"/>
  <c r="AW72" i="1"/>
  <c r="AZ72" i="1"/>
  <c r="N72" i="1"/>
  <c r="F72" i="1"/>
  <c r="BC72" i="1"/>
  <c r="G72" i="1"/>
  <c r="H72" i="1"/>
  <c r="BA72" i="1"/>
  <c r="I72" i="1"/>
  <c r="AX72" i="1"/>
  <c r="AY72" i="1"/>
  <c r="BB72" i="1"/>
  <c r="BD72" i="1"/>
  <c r="BE72" i="1"/>
  <c r="BF72" i="1"/>
  <c r="BG72" i="1"/>
  <c r="BH72" i="1"/>
  <c r="AO73" i="1"/>
  <c r="E73" i="1"/>
  <c r="AS73" i="1"/>
  <c r="AR73" i="1"/>
  <c r="AQ73" i="1"/>
  <c r="AP73" i="1"/>
  <c r="L73" i="1"/>
  <c r="AT73" i="1"/>
  <c r="J73" i="1"/>
  <c r="AU73" i="1"/>
  <c r="AV73" i="1"/>
  <c r="AW73" i="1"/>
  <c r="AZ73" i="1"/>
  <c r="N73" i="1"/>
  <c r="F73" i="1"/>
  <c r="BC73" i="1"/>
  <c r="G73" i="1"/>
  <c r="H73" i="1"/>
  <c r="BA73" i="1"/>
  <c r="I73" i="1"/>
  <c r="AX73" i="1"/>
  <c r="AY73" i="1"/>
  <c r="BB73" i="1"/>
  <c r="BD73" i="1"/>
  <c r="BE73" i="1"/>
  <c r="BF73" i="1"/>
  <c r="BG73" i="1"/>
  <c r="BH73" i="1"/>
  <c r="AO74" i="1"/>
  <c r="E74" i="1"/>
  <c r="AS74" i="1"/>
  <c r="AR74" i="1"/>
  <c r="AQ74" i="1"/>
  <c r="AP74" i="1"/>
  <c r="L74" i="1"/>
  <c r="AT74" i="1"/>
  <c r="J74" i="1"/>
  <c r="AU74" i="1"/>
  <c r="AV74" i="1"/>
  <c r="AW74" i="1"/>
  <c r="AZ74" i="1"/>
  <c r="N74" i="1"/>
  <c r="F74" i="1"/>
  <c r="BC74" i="1"/>
  <c r="G74" i="1"/>
  <c r="H74" i="1"/>
  <c r="BA74" i="1"/>
  <c r="I74" i="1"/>
  <c r="AX74" i="1"/>
  <c r="AY74" i="1"/>
  <c r="BB74" i="1"/>
  <c r="BD74" i="1"/>
  <c r="BE74" i="1"/>
  <c r="BF74" i="1"/>
  <c r="BG74" i="1"/>
  <c r="BH74" i="1"/>
  <c r="AO75" i="1"/>
  <c r="E75" i="1"/>
  <c r="AS75" i="1"/>
  <c r="AR75" i="1"/>
  <c r="AQ75" i="1"/>
  <c r="AP75" i="1"/>
  <c r="L75" i="1"/>
  <c r="AT75" i="1"/>
  <c r="J75" i="1"/>
  <c r="AU75" i="1"/>
  <c r="AV75" i="1"/>
  <c r="AW75" i="1"/>
  <c r="AZ75" i="1"/>
  <c r="N75" i="1"/>
  <c r="F75" i="1"/>
  <c r="BC75" i="1"/>
  <c r="G75" i="1"/>
  <c r="H75" i="1"/>
  <c r="BA75" i="1"/>
  <c r="I75" i="1"/>
  <c r="AX75" i="1"/>
  <c r="AY75" i="1"/>
  <c r="BB75" i="1"/>
  <c r="BD75" i="1"/>
  <c r="BE75" i="1"/>
  <c r="BF75" i="1"/>
  <c r="BG75" i="1"/>
  <c r="BH75" i="1"/>
  <c r="AO76" i="1"/>
  <c r="E76" i="1"/>
  <c r="AS76" i="1"/>
  <c r="AR76" i="1"/>
  <c r="AQ76" i="1"/>
  <c r="AP76" i="1"/>
  <c r="L76" i="1"/>
  <c r="AT76" i="1"/>
  <c r="J76" i="1"/>
  <c r="AU76" i="1"/>
  <c r="AV76" i="1"/>
  <c r="AW76" i="1"/>
  <c r="AZ76" i="1"/>
  <c r="N76" i="1"/>
  <c r="F76" i="1"/>
  <c r="BC76" i="1"/>
  <c r="G76" i="1"/>
  <c r="H76" i="1"/>
  <c r="BA76" i="1"/>
  <c r="I76" i="1"/>
  <c r="AX76" i="1"/>
  <c r="AY76" i="1"/>
  <c r="BB76" i="1"/>
  <c r="BD76" i="1"/>
  <c r="BE76" i="1"/>
  <c r="BF76" i="1"/>
  <c r="BG76" i="1"/>
  <c r="BH76" i="1"/>
  <c r="AO77" i="1"/>
  <c r="E77" i="1"/>
  <c r="AS77" i="1"/>
  <c r="AR77" i="1"/>
  <c r="AQ77" i="1"/>
  <c r="AP77" i="1"/>
  <c r="L77" i="1"/>
  <c r="AT77" i="1"/>
  <c r="J77" i="1"/>
  <c r="AU77" i="1"/>
  <c r="AV77" i="1"/>
  <c r="AW77" i="1"/>
  <c r="AZ77" i="1"/>
  <c r="N77" i="1"/>
  <c r="F77" i="1"/>
  <c r="BC77" i="1"/>
  <c r="G77" i="1"/>
  <c r="H77" i="1"/>
  <c r="BA77" i="1"/>
  <c r="I77" i="1"/>
  <c r="AX77" i="1"/>
  <c r="AY77" i="1"/>
  <c r="BB77" i="1"/>
  <c r="BD77" i="1"/>
  <c r="BE77" i="1"/>
  <c r="BF77" i="1"/>
  <c r="BG77" i="1"/>
  <c r="BH77" i="1"/>
  <c r="AO78" i="1"/>
  <c r="E78" i="1"/>
  <c r="AS78" i="1"/>
  <c r="AR78" i="1"/>
  <c r="AQ78" i="1"/>
  <c r="AP78" i="1"/>
  <c r="L78" i="1"/>
  <c r="AT78" i="1"/>
  <c r="J78" i="1"/>
  <c r="AU78" i="1"/>
  <c r="AV78" i="1"/>
  <c r="AW78" i="1"/>
  <c r="AZ78" i="1"/>
  <c r="N78" i="1"/>
  <c r="F78" i="1"/>
  <c r="BC78" i="1"/>
  <c r="G78" i="1"/>
  <c r="H78" i="1"/>
  <c r="BA78" i="1"/>
  <c r="I78" i="1"/>
  <c r="AX78" i="1"/>
  <c r="AY78" i="1"/>
  <c r="BB78" i="1"/>
  <c r="BD78" i="1"/>
  <c r="BE78" i="1"/>
  <c r="BF78" i="1"/>
  <c r="BG78" i="1"/>
  <c r="BH78" i="1"/>
  <c r="AO79" i="1"/>
  <c r="E79" i="1"/>
  <c r="AS79" i="1"/>
  <c r="AR79" i="1"/>
  <c r="AQ79" i="1"/>
  <c r="AP79" i="1"/>
  <c r="L79" i="1"/>
  <c r="AT79" i="1"/>
  <c r="J79" i="1"/>
  <c r="AU79" i="1"/>
  <c r="AV79" i="1"/>
  <c r="AW79" i="1"/>
  <c r="AZ79" i="1"/>
  <c r="N79" i="1"/>
  <c r="F79" i="1"/>
  <c r="BC79" i="1"/>
  <c r="G79" i="1"/>
  <c r="H79" i="1"/>
  <c r="BA79" i="1"/>
  <c r="I79" i="1"/>
  <c r="AX79" i="1"/>
  <c r="AY79" i="1"/>
  <c r="BB79" i="1"/>
  <c r="BD79" i="1"/>
  <c r="BE79" i="1"/>
  <c r="BF79" i="1"/>
  <c r="BG79" i="1"/>
  <c r="BH79" i="1"/>
  <c r="AO80" i="1"/>
  <c r="E80" i="1"/>
  <c r="AS80" i="1"/>
  <c r="AR80" i="1"/>
  <c r="AQ80" i="1"/>
  <c r="AP80" i="1"/>
  <c r="L80" i="1"/>
  <c r="AT80" i="1"/>
  <c r="J80" i="1"/>
  <c r="AU80" i="1"/>
  <c r="AV80" i="1"/>
  <c r="AW80" i="1"/>
  <c r="AZ80" i="1"/>
  <c r="N80" i="1"/>
  <c r="F80" i="1"/>
  <c r="BC80" i="1"/>
  <c r="G80" i="1"/>
  <c r="H80" i="1"/>
  <c r="BA80" i="1"/>
  <c r="I80" i="1"/>
  <c r="AX80" i="1"/>
  <c r="AY80" i="1"/>
  <c r="BB80" i="1"/>
  <c r="BD80" i="1"/>
  <c r="BE80" i="1"/>
  <c r="BF80" i="1"/>
  <c r="BG80" i="1"/>
  <c r="BH80" i="1"/>
  <c r="AO81" i="1"/>
  <c r="E81" i="1"/>
  <c r="AS81" i="1"/>
  <c r="AR81" i="1"/>
  <c r="AQ81" i="1"/>
  <c r="AP81" i="1"/>
  <c r="L81" i="1"/>
  <c r="AT81" i="1"/>
  <c r="J81" i="1"/>
  <c r="AU81" i="1"/>
  <c r="AV81" i="1"/>
  <c r="AW81" i="1"/>
  <c r="AZ81" i="1"/>
  <c r="N81" i="1"/>
  <c r="F81" i="1"/>
  <c r="BC81" i="1"/>
  <c r="G81" i="1"/>
  <c r="H81" i="1"/>
  <c r="BA81" i="1"/>
  <c r="I81" i="1"/>
  <c r="AX81" i="1"/>
  <c r="AY81" i="1"/>
  <c r="BB81" i="1"/>
  <c r="BD81" i="1"/>
  <c r="BE81" i="1"/>
  <c r="BF81" i="1"/>
  <c r="BG81" i="1"/>
  <c r="BH81" i="1"/>
  <c r="AO82" i="1"/>
  <c r="E82" i="1"/>
  <c r="AS82" i="1"/>
  <c r="AR82" i="1"/>
  <c r="AQ82" i="1"/>
  <c r="AP82" i="1"/>
  <c r="L82" i="1"/>
  <c r="AT82" i="1"/>
  <c r="J82" i="1"/>
  <c r="AU82" i="1"/>
  <c r="AV82" i="1"/>
  <c r="AW82" i="1"/>
  <c r="AZ82" i="1"/>
  <c r="N82" i="1"/>
  <c r="F82" i="1"/>
  <c r="BC82" i="1"/>
  <c r="G82" i="1"/>
  <c r="H82" i="1"/>
  <c r="BA82" i="1"/>
  <c r="I82" i="1"/>
  <c r="AX82" i="1"/>
  <c r="AY82" i="1"/>
  <c r="BB82" i="1"/>
  <c r="BD82" i="1"/>
  <c r="BE82" i="1"/>
  <c r="BF82" i="1"/>
  <c r="BG82" i="1"/>
  <c r="BH82" i="1"/>
  <c r="AO83" i="1"/>
  <c r="E83" i="1"/>
  <c r="AS83" i="1"/>
  <c r="AR83" i="1"/>
  <c r="AQ83" i="1"/>
  <c r="AP83" i="1"/>
  <c r="L83" i="1"/>
  <c r="AT83" i="1"/>
  <c r="J83" i="1"/>
  <c r="AU83" i="1"/>
  <c r="AV83" i="1"/>
  <c r="AW83" i="1"/>
  <c r="AZ83" i="1"/>
  <c r="N83" i="1"/>
  <c r="F83" i="1"/>
  <c r="BC83" i="1"/>
  <c r="G83" i="1"/>
  <c r="H83" i="1"/>
  <c r="BA83" i="1"/>
  <c r="I83" i="1"/>
  <c r="AX83" i="1"/>
  <c r="AY83" i="1"/>
  <c r="BB83" i="1"/>
  <c r="BD83" i="1"/>
  <c r="BE83" i="1"/>
  <c r="BF83" i="1"/>
  <c r="BG83" i="1"/>
  <c r="BH83" i="1"/>
  <c r="AO84" i="1"/>
  <c r="E84" i="1"/>
  <c r="AS84" i="1"/>
  <c r="AR84" i="1"/>
  <c r="AQ84" i="1"/>
  <c r="AP84" i="1"/>
  <c r="L84" i="1"/>
  <c r="AT84" i="1"/>
  <c r="J84" i="1"/>
  <c r="AU84" i="1"/>
  <c r="AV84" i="1"/>
  <c r="AW84" i="1"/>
  <c r="AZ84" i="1"/>
  <c r="N84" i="1"/>
  <c r="F84" i="1"/>
  <c r="BC84" i="1"/>
  <c r="G84" i="1"/>
  <c r="H84" i="1"/>
  <c r="BA84" i="1"/>
  <c r="I84" i="1"/>
  <c r="AX84" i="1"/>
  <c r="AY84" i="1"/>
  <c r="BB84" i="1"/>
  <c r="BD84" i="1"/>
  <c r="BE84" i="1"/>
  <c r="BF84" i="1"/>
  <c r="BG84" i="1"/>
  <c r="BH84" i="1"/>
  <c r="AO86" i="1"/>
  <c r="E86" i="1"/>
  <c r="AS86" i="1"/>
  <c r="AR86" i="1"/>
  <c r="AQ86" i="1"/>
  <c r="AP86" i="1"/>
  <c r="L86" i="1"/>
  <c r="AT86" i="1"/>
  <c r="J86" i="1"/>
  <c r="AU86" i="1"/>
  <c r="AV86" i="1"/>
  <c r="AW86" i="1"/>
  <c r="AZ86" i="1"/>
  <c r="N86" i="1"/>
  <c r="F86" i="1"/>
  <c r="BC86" i="1"/>
  <c r="G86" i="1"/>
  <c r="H86" i="1"/>
  <c r="BA86" i="1"/>
  <c r="I86" i="1"/>
  <c r="AX86" i="1"/>
  <c r="AY86" i="1"/>
  <c r="BB86" i="1"/>
  <c r="BD86" i="1"/>
  <c r="BE86" i="1"/>
  <c r="BF86" i="1"/>
  <c r="BG86" i="1"/>
  <c r="BH86" i="1"/>
  <c r="AO87" i="1"/>
  <c r="E87" i="1"/>
  <c r="AS87" i="1"/>
  <c r="AR87" i="1"/>
  <c r="AQ87" i="1"/>
  <c r="AP87" i="1"/>
  <c r="L87" i="1"/>
  <c r="AT87" i="1"/>
  <c r="J87" i="1"/>
  <c r="AU87" i="1"/>
  <c r="AV87" i="1"/>
  <c r="AW87" i="1"/>
  <c r="AZ87" i="1"/>
  <c r="N87" i="1"/>
  <c r="F87" i="1"/>
  <c r="BC87" i="1"/>
  <c r="G87" i="1"/>
  <c r="H87" i="1"/>
  <c r="BA87" i="1"/>
  <c r="I87" i="1"/>
  <c r="AX87" i="1"/>
  <c r="AY87" i="1"/>
  <c r="BB87" i="1"/>
  <c r="BD87" i="1"/>
  <c r="BE87" i="1"/>
  <c r="BF87" i="1"/>
  <c r="BG87" i="1"/>
  <c r="BH87" i="1"/>
  <c r="AO88" i="1"/>
  <c r="E88" i="1"/>
  <c r="AS88" i="1"/>
  <c r="AR88" i="1"/>
  <c r="AQ88" i="1"/>
  <c r="AP88" i="1"/>
  <c r="L88" i="1"/>
  <c r="AT88" i="1"/>
  <c r="J88" i="1"/>
  <c r="AU88" i="1"/>
  <c r="AV88" i="1"/>
  <c r="AW88" i="1"/>
  <c r="AZ88" i="1"/>
  <c r="N88" i="1"/>
  <c r="F88" i="1"/>
  <c r="BC88" i="1"/>
  <c r="G88" i="1"/>
  <c r="H88" i="1"/>
  <c r="BA88" i="1"/>
  <c r="I88" i="1"/>
  <c r="AX88" i="1"/>
  <c r="AY88" i="1"/>
  <c r="BB88" i="1"/>
  <c r="BD88" i="1"/>
  <c r="BE88" i="1"/>
  <c r="BF88" i="1"/>
  <c r="BG88" i="1"/>
  <c r="BH88" i="1"/>
</calcChain>
</file>

<file path=xl/sharedStrings.xml><?xml version="1.0" encoding="utf-8"?>
<sst xmlns="http://schemas.openxmlformats.org/spreadsheetml/2006/main" count="226" uniqueCount="151">
  <si>
    <t>OPEN 6.3.4</t>
  </si>
  <si>
    <t>Tue Aug 22 2017 09:36:40</t>
  </si>
  <si>
    <t>Unit=</t>
  </si>
  <si>
    <t>PSC-4474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</si>
  <si>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</si>
  <si>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</si>
  <si>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</si>
  <si>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</si>
  <si>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</si>
  <si>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</si>
  <si>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</si>
  <si>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</si>
  <si>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</si>
  <si>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</si>
  <si>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</si>
  <si>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</si>
  <si>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</si>
  <si>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</si>
  <si>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</si>
  <si>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</si>
  <si>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</si>
  <si>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</si>
  <si>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</si>
  <si>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</si>
  <si>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</si>
  <si>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</si>
  <si>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</si>
  <si>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</si>
  <si>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</si>
  <si>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</si>
  <si>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</si>
  <si>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</si>
  <si>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</si>
  <si>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</si>
  <si>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</si>
  <si>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</si>
  <si>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</si>
  <si>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</si>
  <si>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</si>
  <si>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</si>
  <si>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</si>
  <si>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</si>
  <si>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</si>
  <si>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</si>
  <si>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</si>
  <si>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</si>
  <si>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</si>
  <si>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</si>
  <si>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</si>
  <si>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</si>
  <si>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</si>
  <si>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</si>
  <si>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</si>
  <si>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</si>
  <si>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</si>
  <si>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</si>
  <si>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</si>
  <si>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</si>
  <si>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</si>
  <si>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</si>
  <si>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</si>
  <si>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</si>
  <si>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</si>
  <si>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</si>
  <si>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</si>
  <si>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</si>
  <si>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</si>
  <si>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</si>
  <si>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</si>
  <si>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</si>
  <si>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</si>
  <si>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</si>
  <si>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</si>
  <si>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"09:37:01 Lamp: ParIn -&gt;  1500 uml"
</t>
  </si>
  <si>
    <t xml:space="preserve">"09:37:14 CO2 Mixer: CO2R -&gt; 400 uml"
</t>
  </si>
  <si>
    <t xml:space="preserve">"09:39:17 Flow: Fixed -&gt; 500 umol/s"
</t>
  </si>
  <si>
    <t xml:space="preserve">"09:39:24 h10 a"
</t>
  </si>
  <si>
    <t>09:41:10</t>
  </si>
  <si>
    <t>09:41:16</t>
  </si>
  <si>
    <t>09:41:22</t>
  </si>
  <si>
    <t>09:41:31</t>
  </si>
  <si>
    <t xml:space="preserve">"09:42:03 h10 b"
</t>
  </si>
  <si>
    <t>09:42:10</t>
  </si>
  <si>
    <t>09:42:13</t>
  </si>
  <si>
    <t>09:42:16</t>
  </si>
  <si>
    <t>09:42:20</t>
  </si>
  <si>
    <t xml:space="preserve">"09:42:45 h10 c"
</t>
  </si>
  <si>
    <t>09:42:54</t>
  </si>
  <si>
    <t>09:42:57</t>
  </si>
  <si>
    <t>09:43:15</t>
  </si>
  <si>
    <t>09:43:20</t>
  </si>
  <si>
    <t>09:43:25</t>
  </si>
  <si>
    <t>09:43:30</t>
  </si>
  <si>
    <t xml:space="preserve">"09:44:55 Flow: Fixed -&gt; 500 umol/s"
</t>
  </si>
  <si>
    <t xml:space="preserve">"09:46:18 h1 a"
</t>
  </si>
  <si>
    <t>09:46:25</t>
  </si>
  <si>
    <t>09:46:29</t>
  </si>
  <si>
    <t>09:46:33</t>
  </si>
  <si>
    <t>09:46:45</t>
  </si>
  <si>
    <t xml:space="preserve">"09:47:28 h1 b"
</t>
  </si>
  <si>
    <t>09:47:58</t>
  </si>
  <si>
    <t>09:48:04</t>
  </si>
  <si>
    <t>09:48:09</t>
  </si>
  <si>
    <t xml:space="preserve">"09:48:47 h1 c"
</t>
  </si>
  <si>
    <t>09:49:20</t>
  </si>
  <si>
    <t>09:49:23</t>
  </si>
  <si>
    <t>09:49:27</t>
  </si>
  <si>
    <t xml:space="preserve">"09:51:38 Flow: Fixed -&gt; 500 umol/s"
</t>
  </si>
  <si>
    <t xml:space="preserve">"09:51:46 g5 a"
</t>
  </si>
  <si>
    <t>09:54:05</t>
  </si>
  <si>
    <t>09:54:14</t>
  </si>
  <si>
    <t>09:54:20</t>
  </si>
  <si>
    <t>09:54:27</t>
  </si>
  <si>
    <t>09:54:30</t>
  </si>
  <si>
    <t>09:54:36</t>
  </si>
  <si>
    <t xml:space="preserve">"09:55:07 g5 b"
</t>
  </si>
  <si>
    <t>09:55:28</t>
  </si>
  <si>
    <t>09:55:46</t>
  </si>
  <si>
    <t>09:55:51</t>
  </si>
  <si>
    <t>09:55:56</t>
  </si>
  <si>
    <t>09:56:05</t>
  </si>
  <si>
    <t xml:space="preserve">"09:56:48 g5 c"
</t>
  </si>
  <si>
    <t>09:57:11</t>
  </si>
  <si>
    <t>09:57:14</t>
  </si>
  <si>
    <t>09:57:18</t>
  </si>
  <si>
    <t>09:57:22</t>
  </si>
  <si>
    <t>09:57:29</t>
  </si>
  <si>
    <t xml:space="preserve">"09:58:33 Flow: Fixed -&gt; 500 umol/s"
</t>
  </si>
  <si>
    <t xml:space="preserve">"09:59:43 g7 a"
</t>
  </si>
  <si>
    <t>10:00:55</t>
  </si>
  <si>
    <t>10:00:59</t>
  </si>
  <si>
    <t>10:01:05</t>
  </si>
  <si>
    <t>10:01:11</t>
  </si>
  <si>
    <t>10:01:20</t>
  </si>
  <si>
    <t>10:01:26</t>
  </si>
  <si>
    <t>10:01:31</t>
  </si>
  <si>
    <t>10:01:35</t>
  </si>
  <si>
    <t>10:01:38</t>
  </si>
  <si>
    <t>10:01:41</t>
  </si>
  <si>
    <t>10:01:45</t>
  </si>
  <si>
    <t>10:02:45</t>
  </si>
  <si>
    <t>10:02:47</t>
  </si>
  <si>
    <t>10:02:50</t>
  </si>
  <si>
    <t>10:02:53</t>
  </si>
  <si>
    <t>10:02:57</t>
  </si>
  <si>
    <t>10:03:02</t>
  </si>
  <si>
    <t>10:03:09</t>
  </si>
  <si>
    <t xml:space="preserve">"10:03:56 g7 c"
</t>
  </si>
  <si>
    <t>10:04:14</t>
  </si>
  <si>
    <t>10:04:16</t>
  </si>
  <si>
    <t>10:04:20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</si>
</sst>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8"/>
  <sheetViews>
    <sheetView tabSelected="1" workbookViewId="0"/>
  </sheetViews>
  <sheetFormatPr baseColWidth="10" defaultRowHeight="16" x14ac:dyDescent="0.2"/>
  <sheetData>
    <row r="1" spans="1:60" x14ac:dyDescent="0.2">
      <c r="A1" s="1" t="s">
        <v>0</v>
      </c>
    </row>
    <row r="2" spans="1:60" x14ac:dyDescent="0.2">
      <c r="A2" s="1" t="s">
        <v>1</v>
      </c>
    </row>
    <row r="3" spans="1:60" x14ac:dyDescent="0.2">
      <c r="A3" s="1" t="s">
        <v>2</v>
      </c>
      <c r="B3" s="1" t="s">
        <v>3</v>
      </c>
    </row>
    <row r="4" spans="1:60" x14ac:dyDescent="0.2">
      <c r="A4" s="1" t="s">
        <v>4</v>
      </c>
      <c r="B4" s="1" t="s">
        <v>5</v>
      </c>
      <c r="C4" s="1">
        <v>1</v>
      </c>
      <c r="D4" s="1">
        <v>0.15999999642372131</v>
      </c>
    </row>
    <row r="5" spans="1:60" x14ac:dyDescent="0.2">
      <c r="A5" s="1" t="s">
        <v>6</v>
      </c>
      <c r="B5" s="1">
        <v>4</v>
      </c>
    </row>
    <row r="6" spans="1:60" x14ac:dyDescent="0.2">
      <c r="A6" s="1" t="s">
        <v>7</v>
      </c>
      <c r="B6" s="1" t="s">
        <v>8</v>
      </c>
    </row>
    <row r="7" spans="1:60" x14ac:dyDescent="0.2">
      <c r="A7" s="1" t="s">
        <v>9</v>
      </c>
      <c r="B7" s="1" t="s">
        <v>10</v>
      </c>
    </row>
    <row r="9" spans="1:60" x14ac:dyDescent="0.2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1" t="s">
        <v>67</v>
      </c>
      <c r="BF9" s="1" t="s">
        <v>68</v>
      </c>
      <c r="BG9" s="1" t="s">
        <v>69</v>
      </c>
      <c r="BH9" s="1" t="s">
        <v>70</v>
      </c>
    </row>
    <row r="10" spans="1:60" x14ac:dyDescent="0.2">
      <c r="A10" s="1" t="s">
        <v>71</v>
      </c>
      <c r="B10" s="1" t="s">
        <v>71</v>
      </c>
      <c r="C10" s="1" t="s">
        <v>71</v>
      </c>
      <c r="D10" s="1" t="s">
        <v>71</v>
      </c>
      <c r="E10" s="1" t="s">
        <v>72</v>
      </c>
      <c r="F10" s="1" t="s">
        <v>72</v>
      </c>
      <c r="G10" s="1" t="s">
        <v>72</v>
      </c>
      <c r="H10" s="1" t="s">
        <v>72</v>
      </c>
      <c r="I10" s="1" t="s">
        <v>72</v>
      </c>
      <c r="J10" s="1" t="s">
        <v>72</v>
      </c>
      <c r="K10" s="1" t="s">
        <v>71</v>
      </c>
      <c r="L10" s="1" t="s">
        <v>72</v>
      </c>
      <c r="M10" s="1" t="s">
        <v>71</v>
      </c>
      <c r="N10" s="1" t="s">
        <v>72</v>
      </c>
      <c r="O10" s="1" t="s">
        <v>71</v>
      </c>
      <c r="P10" s="1" t="s">
        <v>71</v>
      </c>
      <c r="Q10" s="1" t="s">
        <v>71</v>
      </c>
      <c r="R10" s="1" t="s">
        <v>71</v>
      </c>
      <c r="S10" s="1" t="s">
        <v>71</v>
      </c>
      <c r="T10" s="1" t="s">
        <v>71</v>
      </c>
      <c r="U10" s="1" t="s">
        <v>71</v>
      </c>
      <c r="V10" s="1" t="s">
        <v>71</v>
      </c>
      <c r="W10" s="1" t="s">
        <v>71</v>
      </c>
      <c r="X10" s="1" t="s">
        <v>71</v>
      </c>
      <c r="Y10" s="1" t="s">
        <v>71</v>
      </c>
      <c r="Z10" s="1" t="s">
        <v>71</v>
      </c>
      <c r="AA10" s="1" t="s">
        <v>71</v>
      </c>
      <c r="AB10" s="1" t="s">
        <v>71</v>
      </c>
      <c r="AC10" s="1" t="s">
        <v>71</v>
      </c>
      <c r="AD10" s="1" t="s">
        <v>71</v>
      </c>
      <c r="AE10" s="1" t="s">
        <v>71</v>
      </c>
      <c r="AF10" s="1" t="s">
        <v>71</v>
      </c>
      <c r="AG10" s="1" t="s">
        <v>71</v>
      </c>
      <c r="AH10" s="1" t="s">
        <v>71</v>
      </c>
      <c r="AI10" s="1" t="s">
        <v>71</v>
      </c>
      <c r="AJ10" s="1" t="s">
        <v>71</v>
      </c>
      <c r="AK10" s="1" t="s">
        <v>71</v>
      </c>
      <c r="AL10" s="1" t="s">
        <v>71</v>
      </c>
      <c r="AM10" s="1" t="s">
        <v>71</v>
      </c>
      <c r="AN10" s="1" t="s">
        <v>71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 t="s">
        <v>72</v>
      </c>
      <c r="AU10" s="1" t="s">
        <v>72</v>
      </c>
      <c r="AV10" s="1" t="s">
        <v>72</v>
      </c>
      <c r="AW10" s="1" t="s">
        <v>72</v>
      </c>
      <c r="AX10" s="1" t="s">
        <v>72</v>
      </c>
      <c r="AY10" s="1" t="s">
        <v>72</v>
      </c>
      <c r="AZ10" s="1" t="s">
        <v>72</v>
      </c>
      <c r="BA10" s="1" t="s">
        <v>72</v>
      </c>
      <c r="BB10" s="1" t="s">
        <v>72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</row>
    <row r="11" spans="1:60" x14ac:dyDescent="0.2">
      <c r="A11" s="1" t="s">
        <v>9</v>
      </c>
      <c r="B11" s="1" t="s">
        <v>73</v>
      </c>
    </row>
    <row r="12" spans="1:60" x14ac:dyDescent="0.2">
      <c r="A12" s="1" t="s">
        <v>9</v>
      </c>
      <c r="B12" s="1" t="s">
        <v>74</v>
      </c>
    </row>
    <row r="13" spans="1:60" x14ac:dyDescent="0.2">
      <c r="A13" s="1" t="s">
        <v>9</v>
      </c>
      <c r="B13" s="1" t="s">
        <v>75</v>
      </c>
    </row>
    <row r="14" spans="1:60" x14ac:dyDescent="0.2">
      <c r="A14" s="1" t="s">
        <v>9</v>
      </c>
      <c r="B14" s="1" t="s">
        <v>76</v>
      </c>
    </row>
    <row r="15" spans="1:60" x14ac:dyDescent="0.2">
      <c r="A15" s="1">
        <v>1</v>
      </c>
      <c r="B15" s="1" t="s">
        <v>77</v>
      </c>
      <c r="C15" s="1">
        <v>287.99999751895666</v>
      </c>
      <c r="D15" s="1">
        <v>0</v>
      </c>
      <c r="E15">
        <f>(R15-S15*(1000-T15)/(1000-U15))*AO15</f>
        <v>-4.5204223448651083E-2</v>
      </c>
      <c r="F15">
        <f>IF(AZ15&lt;&gt;0,1/(1/AZ15-1/N15),0)</f>
        <v>7.8709521890311489E-3</v>
      </c>
      <c r="G15">
        <f>((BC15-AP15/2)*S15-E15)/(BC15+AP15/2)</f>
        <v>386.46807047273455</v>
      </c>
      <c r="H15">
        <f>AP15*1000</f>
        <v>0.29157674583106202</v>
      </c>
      <c r="I15">
        <f>(AU15-BA15)</f>
        <v>3.6151602308565511</v>
      </c>
      <c r="J15">
        <f>(P15+AT15*D15)</f>
        <v>35.341545104980469</v>
      </c>
      <c r="K15" s="1">
        <v>6</v>
      </c>
      <c r="L15">
        <f>(K15*AI15+AJ15)</f>
        <v>1.4200000166893005</v>
      </c>
      <c r="M15" s="1">
        <v>1</v>
      </c>
      <c r="N15">
        <f>L15*(M15+1)*(M15+1)/(M15*M15+1)</f>
        <v>2.8400000333786011</v>
      </c>
      <c r="O15" s="1">
        <v>33.729827880859375</v>
      </c>
      <c r="P15" s="1">
        <v>35.341545104980469</v>
      </c>
      <c r="Q15" s="1">
        <v>33.6529541015625</v>
      </c>
      <c r="R15" s="1">
        <v>400.72503662109375</v>
      </c>
      <c r="S15" s="1">
        <v>400.6390380859375</v>
      </c>
      <c r="T15" s="1">
        <v>20.798421859741211</v>
      </c>
      <c r="U15" s="1">
        <v>21.141168594360352</v>
      </c>
      <c r="V15" s="1">
        <v>40.019172668457031</v>
      </c>
      <c r="W15" s="1">
        <v>40.678665161132812</v>
      </c>
      <c r="X15" s="1">
        <v>499.63272094726562</v>
      </c>
      <c r="Y15" s="1">
        <v>1500.6890869140625</v>
      </c>
      <c r="Z15" s="1">
        <v>0.35902142524719238</v>
      </c>
      <c r="AA15" s="1">
        <v>101.26802825927734</v>
      </c>
      <c r="AB15" s="1">
        <v>1.9924386739730835</v>
      </c>
      <c r="AC15" s="1">
        <v>-4.5426543802022934E-2</v>
      </c>
      <c r="AD15" s="1">
        <v>0.40150314569473267</v>
      </c>
      <c r="AE15" s="1">
        <v>1.8115641549229622E-2</v>
      </c>
      <c r="AF15" s="1">
        <v>0.36884000897407532</v>
      </c>
      <c r="AG15" s="1">
        <v>1.8030934035778046E-2</v>
      </c>
      <c r="AH15" s="1">
        <v>0.3333333432674408</v>
      </c>
      <c r="AI15" s="1">
        <v>-0.21956524252891541</v>
      </c>
      <c r="AJ15" s="1">
        <v>2.737391471862793</v>
      </c>
      <c r="AK15" s="1">
        <v>1</v>
      </c>
      <c r="AL15" s="1">
        <v>0</v>
      </c>
      <c r="AM15" s="1">
        <v>0.15999999642372131</v>
      </c>
      <c r="AN15" s="1">
        <v>111115</v>
      </c>
      <c r="AO15">
        <f>X15*0.000001/(K15*0.0001)</f>
        <v>0.83272120157877594</v>
      </c>
      <c r="AP15">
        <f>(U15-T15)/(1000-U15)*AO15</f>
        <v>2.9157674583106205E-4</v>
      </c>
      <c r="AQ15">
        <f>(P15+273.15)</f>
        <v>308.49154510498045</v>
      </c>
      <c r="AR15">
        <f>(O15+273.15)</f>
        <v>306.87982788085935</v>
      </c>
      <c r="AS15">
        <f>(Y15*AK15+Z15*AL15)*AM15</f>
        <v>240.1102485393676</v>
      </c>
      <c r="AT15">
        <f>((AS15+0.00000010773*(AR15^4-AQ15^4))-AP15*44100)/(L15*0.92*2*29.3+0.00000043092*AQ15^3)</f>
        <v>2.320705302332879</v>
      </c>
      <c r="AU15">
        <f>0.61365*EXP(17.502*J15/(240.97+J15))</f>
        <v>5.756084689504382</v>
      </c>
      <c r="AV15">
        <f>AU15*1000/AA15</f>
        <v>56.840098384921966</v>
      </c>
      <c r="AW15">
        <f>(AV15-U15)</f>
        <v>35.698929790561614</v>
      </c>
      <c r="AX15">
        <f>IF(D15,P15,(O15+P15)/2)</f>
        <v>34.535686492919922</v>
      </c>
      <c r="AY15">
        <f>0.61365*EXP(17.502*AX15/(240.97+AX15))</f>
        <v>5.5047523020015223</v>
      </c>
      <c r="AZ15">
        <f>IF(AW15&lt;&gt;0,(1000-(AV15+U15)/2)/AW15*AP15,0)</f>
        <v>7.8491984337957562E-3</v>
      </c>
      <c r="BA15">
        <f>U15*AA15/1000</f>
        <v>2.1409244586478309</v>
      </c>
      <c r="BB15">
        <f>(AY15-BA15)</f>
        <v>3.3638278433536914</v>
      </c>
      <c r="BC15">
        <f>1/(1.6/F15+1.37/N15)</f>
        <v>4.9076988330401406E-3</v>
      </c>
      <c r="BD15">
        <f>G15*AA15*0.001</f>
        <v>39.136859481941272</v>
      </c>
      <c r="BE15">
        <f>G15/S15</f>
        <v>0.96462908936456848</v>
      </c>
      <c r="BF15">
        <f>(1-AP15*AA15/AU15/F15)*100</f>
        <v>34.826538284148569</v>
      </c>
      <c r="BG15">
        <f>(S15-E15/(N15/1.35))</f>
        <v>400.66052600880317</v>
      </c>
      <c r="BH15">
        <f>E15*BF15/100/BG15</f>
        <v>-3.92927807044576E-5</v>
      </c>
    </row>
    <row r="16" spans="1:60" x14ac:dyDescent="0.2">
      <c r="A16" s="1">
        <v>2</v>
      </c>
      <c r="B16" s="1" t="s">
        <v>78</v>
      </c>
      <c r="C16" s="1">
        <v>293.99999738484621</v>
      </c>
      <c r="D16" s="1">
        <v>0</v>
      </c>
      <c r="E16">
        <f>(R16-S16*(1000-T16)/(1000-U16))*AO16</f>
        <v>-5.2469582192679699E-2</v>
      </c>
      <c r="F16">
        <f>IF(AZ16&lt;&gt;0,1/(1/AZ16-1/N16),0)</f>
        <v>6.5473905225739964E-3</v>
      </c>
      <c r="G16">
        <f>((BC16-AP16/2)*S16-E16)/(BC16+AP16/2)</f>
        <v>389.74924619591815</v>
      </c>
      <c r="H16">
        <f>AP16*1000</f>
        <v>0.24311330541997664</v>
      </c>
      <c r="I16">
        <f>(AU16-BA16)</f>
        <v>3.6219803577360907</v>
      </c>
      <c r="J16">
        <f>(P16+AT16*D16)</f>
        <v>35.350200653076172</v>
      </c>
      <c r="K16" s="1">
        <v>6</v>
      </c>
      <c r="L16">
        <f>(K16*AI16+AJ16)</f>
        <v>1.4200000166893005</v>
      </c>
      <c r="M16" s="1">
        <v>1</v>
      </c>
      <c r="N16">
        <f>L16*(M16+1)*(M16+1)/(M16*M16+1)</f>
        <v>2.8400000333786011</v>
      </c>
      <c r="O16" s="1">
        <v>33.740463256835938</v>
      </c>
      <c r="P16" s="1">
        <v>35.350200653076172</v>
      </c>
      <c r="Q16" s="1">
        <v>33.668251037597656</v>
      </c>
      <c r="R16" s="1">
        <v>400.47409057617188</v>
      </c>
      <c r="S16" s="1">
        <v>400.42019653320312</v>
      </c>
      <c r="T16" s="1">
        <v>20.815086364746094</v>
      </c>
      <c r="U16" s="1">
        <v>21.100881576538086</v>
      </c>
      <c r="V16" s="1">
        <v>40.027675628662109</v>
      </c>
      <c r="W16" s="1">
        <v>40.577259063720703</v>
      </c>
      <c r="X16" s="1">
        <v>499.62362670898438</v>
      </c>
      <c r="Y16" s="1">
        <v>1500.8428955078125</v>
      </c>
      <c r="Z16" s="1">
        <v>9.3299061059951782E-2</v>
      </c>
      <c r="AA16" s="1">
        <v>101.26861572265625</v>
      </c>
      <c r="AB16" s="1">
        <v>1.9924386739730835</v>
      </c>
      <c r="AC16" s="1">
        <v>-4.5426543802022934E-2</v>
      </c>
      <c r="AD16" s="1">
        <v>0.40150314569473267</v>
      </c>
      <c r="AE16" s="1">
        <v>1.8115641549229622E-2</v>
      </c>
      <c r="AF16" s="1">
        <v>0.36884000897407532</v>
      </c>
      <c r="AG16" s="1">
        <v>1.8030934035778046E-2</v>
      </c>
      <c r="AH16" s="1">
        <v>0.66666668653488159</v>
      </c>
      <c r="AI16" s="1">
        <v>-0.21956524252891541</v>
      </c>
      <c r="AJ16" s="1">
        <v>2.737391471862793</v>
      </c>
      <c r="AK16" s="1">
        <v>1</v>
      </c>
      <c r="AL16" s="1">
        <v>0</v>
      </c>
      <c r="AM16" s="1">
        <v>0.15999999642372131</v>
      </c>
      <c r="AN16" s="1">
        <v>111115</v>
      </c>
      <c r="AO16">
        <f>X16*0.000001/(K16*0.0001)</f>
        <v>0.83270604451497376</v>
      </c>
      <c r="AP16">
        <f>(U16-T16)/(1000-U16)*AO16</f>
        <v>2.4311330541997665E-4</v>
      </c>
      <c r="AQ16">
        <f>(P16+273.15)</f>
        <v>308.50020065307615</v>
      </c>
      <c r="AR16">
        <f>(O16+273.15)</f>
        <v>306.89046325683591</v>
      </c>
      <c r="AS16">
        <f>(Y16*AK16+Z16*AL16)*AM16</f>
        <v>240.13485791381754</v>
      </c>
      <c r="AT16">
        <f>((AS16+0.00000010773*(AR16^4-AQ16^4))-AP16*44100)/(L16*0.92*2*29.3+0.00000043092*AQ16^3)</f>
        <v>2.3451688910467094</v>
      </c>
      <c r="AU16">
        <f>0.61365*EXP(17.502*J16/(240.97+J16))</f>
        <v>5.7588374255198032</v>
      </c>
      <c r="AV16">
        <f>AU16*1000/AA16</f>
        <v>56.866951171639364</v>
      </c>
      <c r="AW16">
        <f>(AV16-U16)</f>
        <v>35.766069595101278</v>
      </c>
      <c r="AX16">
        <f>IF(D16,P16,(O16+P16)/2)</f>
        <v>34.545331954956055</v>
      </c>
      <c r="AY16">
        <f>0.61365*EXP(17.502*AX16/(240.97+AX16))</f>
        <v>5.5077031817654252</v>
      </c>
      <c r="AZ16">
        <f>IF(AW16&lt;&gt;0,(1000-(AV16+U16)/2)/AW16*AP16,0)</f>
        <v>6.5323307620039992E-3</v>
      </c>
      <c r="BA16">
        <f>U16*AA16/1000</f>
        <v>2.1368570677837124</v>
      </c>
      <c r="BB16">
        <f>(AY16-BA16)</f>
        <v>3.3708461139817127</v>
      </c>
      <c r="BC16">
        <f>1/(1.6/F16+1.37/N16)</f>
        <v>4.0840570859856191E-3</v>
      </c>
      <c r="BD16">
        <f>G16*AA16*0.001</f>
        <v>39.469366641209383</v>
      </c>
      <c r="BE16">
        <f>G16/S16</f>
        <v>0.97335061910045251</v>
      </c>
      <c r="BF16">
        <f>(1-AP16*AA16/AU16/F16)*100</f>
        <v>34.704908047029249</v>
      </c>
      <c r="BG16">
        <f>(S16-E16/(N16/1.35))</f>
        <v>400.44513805965653</v>
      </c>
      <c r="BH16">
        <f>E16*BF16/100/BG16</f>
        <v>-4.5473196005983596E-5</v>
      </c>
    </row>
    <row r="17" spans="1:60" x14ac:dyDescent="0.2">
      <c r="A17" s="1">
        <v>3</v>
      </c>
      <c r="B17" s="1" t="s">
        <v>79</v>
      </c>
      <c r="C17" s="1">
        <v>299.99999725073576</v>
      </c>
      <c r="D17" s="1">
        <v>0</v>
      </c>
      <c r="E17">
        <f>(R17-S17*(1000-T17)/(1000-U17))*AO17</f>
        <v>-0.37980940204090524</v>
      </c>
      <c r="F17">
        <f>IF(AZ17&lt;&gt;0,1/(1/AZ17-1/N17),0)</f>
        <v>4.8378785390775624E-3</v>
      </c>
      <c r="G17">
        <f>((BC17-AP17/2)*S17-E17)/(BC17+AP17/2)</f>
        <v>498.9624145882533</v>
      </c>
      <c r="H17">
        <f>AP17*1000</f>
        <v>0.17988601941695287</v>
      </c>
      <c r="I17">
        <f>(AU17-BA17)</f>
        <v>3.6247580390984422</v>
      </c>
      <c r="J17">
        <f>(P17+AT17*D17)</f>
        <v>35.361881256103516</v>
      </c>
      <c r="K17" s="1">
        <v>6</v>
      </c>
      <c r="L17">
        <f>(K17*AI17+AJ17)</f>
        <v>1.4200000166893005</v>
      </c>
      <c r="M17" s="1">
        <v>1</v>
      </c>
      <c r="N17">
        <f>L17*(M17+1)*(M17+1)/(M17*M17+1)</f>
        <v>2.8400000333786011</v>
      </c>
      <c r="O17" s="1">
        <v>33.753822326660156</v>
      </c>
      <c r="P17" s="1">
        <v>35.361881256103516</v>
      </c>
      <c r="Q17" s="1">
        <v>33.687129974365234</v>
      </c>
      <c r="R17" s="1">
        <v>399.57577514648438</v>
      </c>
      <c r="S17" s="1">
        <v>399.94546508789062</v>
      </c>
      <c r="T17" s="1">
        <v>20.898597717285156</v>
      </c>
      <c r="U17" s="1">
        <v>21.110048294067383</v>
      </c>
      <c r="V17" s="1">
        <v>40.158473968505859</v>
      </c>
      <c r="W17" s="1">
        <v>40.564792633056641</v>
      </c>
      <c r="X17" s="1">
        <v>499.658935546875</v>
      </c>
      <c r="Y17" s="1">
        <v>1500.9027099609375</v>
      </c>
      <c r="Z17" s="1">
        <v>0.2893511950969696</v>
      </c>
      <c r="AA17" s="1">
        <v>101.26911926269531</v>
      </c>
      <c r="AB17" s="1">
        <v>1.9924386739730835</v>
      </c>
      <c r="AC17" s="1">
        <v>-4.5426543802022934E-2</v>
      </c>
      <c r="AD17" s="1">
        <v>0.40150314569473267</v>
      </c>
      <c r="AE17" s="1">
        <v>1.8115641549229622E-2</v>
      </c>
      <c r="AF17" s="1">
        <v>0.36884000897407532</v>
      </c>
      <c r="AG17" s="1">
        <v>1.8030934035778046E-2</v>
      </c>
      <c r="AH17" s="1">
        <v>0.66666668653488159</v>
      </c>
      <c r="AI17" s="1">
        <v>-0.21956524252891541</v>
      </c>
      <c r="AJ17" s="1">
        <v>2.737391471862793</v>
      </c>
      <c r="AK17" s="1">
        <v>1</v>
      </c>
      <c r="AL17" s="1">
        <v>0</v>
      </c>
      <c r="AM17" s="1">
        <v>0.15999999642372131</v>
      </c>
      <c r="AN17" s="1">
        <v>111115</v>
      </c>
      <c r="AO17">
        <f>X17*0.000001/(K17*0.0001)</f>
        <v>0.8327648925781248</v>
      </c>
      <c r="AP17">
        <f>(U17-T17)/(1000-U17)*AO17</f>
        <v>1.7988601941695286E-4</v>
      </c>
      <c r="AQ17">
        <f>(P17+273.15)</f>
        <v>308.51188125610349</v>
      </c>
      <c r="AR17">
        <f>(O17+273.15)</f>
        <v>306.90382232666013</v>
      </c>
      <c r="AS17">
        <f>(Y17*AK17+Z17*AL17)*AM17</f>
        <v>240.14442822610363</v>
      </c>
      <c r="AT17">
        <f>((AS17+0.00000010773*(AR17^4-AQ17^4))-AP17*44100)/(L17*0.92*2*29.3+0.00000043092*AQ17^3)</f>
        <v>2.376703183911014</v>
      </c>
      <c r="AU17">
        <f>0.61365*EXP(17.502*J17/(240.97+J17))</f>
        <v>5.7625540374316095</v>
      </c>
      <c r="AV17">
        <f>AU17*1000/AA17</f>
        <v>56.903368760257123</v>
      </c>
      <c r="AW17">
        <f>(AV17-U17)</f>
        <v>35.793320466189741</v>
      </c>
      <c r="AX17">
        <f>IF(D17,P17,(O17+P17)/2)</f>
        <v>34.557851791381836</v>
      </c>
      <c r="AY17">
        <f>0.61365*EXP(17.502*AX17/(240.97+AX17))</f>
        <v>5.5115354827478509</v>
      </c>
      <c r="AZ17">
        <f>IF(AW17&lt;&gt;0,(1000-(AV17+U17)/2)/AW17*AP17,0)</f>
        <v>4.8296513326483949E-3</v>
      </c>
      <c r="BA17">
        <f>U17*AA17/1000</f>
        <v>2.1377959983331674</v>
      </c>
      <c r="BB17">
        <f>(AY17-BA17)</f>
        <v>3.3737394844146835</v>
      </c>
      <c r="BC17">
        <f>1/(1.6/F17+1.37/N17)</f>
        <v>3.0192701694074396E-3</v>
      </c>
      <c r="BD17">
        <f>G17*AA17*0.001</f>
        <v>50.529484270540252</v>
      </c>
      <c r="BE17">
        <f>G17/S17</f>
        <v>1.2475761276068051</v>
      </c>
      <c r="BF17">
        <f>(1-AP17*AA17/AU17/F17)*100</f>
        <v>34.656187031832907</v>
      </c>
      <c r="BG17">
        <f>(S17-E17/(N17/1.35))</f>
        <v>400.12600828744309</v>
      </c>
      <c r="BH17">
        <f>E17*BF17/100/BG17</f>
        <v>-3.2896501104527946E-4</v>
      </c>
    </row>
    <row r="18" spans="1:60" x14ac:dyDescent="0.2">
      <c r="A18" s="1">
        <v>4</v>
      </c>
      <c r="B18" s="1" t="s">
        <v>80</v>
      </c>
      <c r="C18" s="1">
        <v>308.99999704957008</v>
      </c>
      <c r="D18" s="1">
        <v>0</v>
      </c>
      <c r="E18">
        <f>(R18-S18*(1000-T18)/(1000-U18))*AO18</f>
        <v>-0.16572937214729647</v>
      </c>
      <c r="F18">
        <f>IF(AZ18&lt;&gt;0,1/(1/AZ18-1/N18),0)</f>
        <v>3.9268552297761572E-3</v>
      </c>
      <c r="G18">
        <f>((BC18-AP18/2)*S18-E18)/(BC18+AP18/2)</f>
        <v>441.60644958193444</v>
      </c>
      <c r="H18">
        <f>AP18*1000</f>
        <v>0.14569716513811862</v>
      </c>
      <c r="I18">
        <f>(AU18-BA18)</f>
        <v>3.6156109894510773</v>
      </c>
      <c r="J18">
        <f>(P18+AT18*D18)</f>
        <v>35.360664367675781</v>
      </c>
      <c r="K18" s="1">
        <v>6</v>
      </c>
      <c r="L18">
        <f>(K18*AI18+AJ18)</f>
        <v>1.4200000166893005</v>
      </c>
      <c r="M18" s="1">
        <v>1</v>
      </c>
      <c r="N18">
        <f>L18*(M18+1)*(M18+1)/(M18*M18+1)</f>
        <v>2.8400000333786011</v>
      </c>
      <c r="O18" s="1">
        <v>33.777320861816406</v>
      </c>
      <c r="P18" s="1">
        <v>35.360664367675781</v>
      </c>
      <c r="Q18" s="1">
        <v>33.712390899658203</v>
      </c>
      <c r="R18" s="1">
        <v>398.85073852539062</v>
      </c>
      <c r="S18" s="1">
        <v>398.97994995117188</v>
      </c>
      <c r="T18" s="1">
        <v>21.025449752807617</v>
      </c>
      <c r="U18" s="1">
        <v>21.19670295715332</v>
      </c>
      <c r="V18" s="1">
        <v>40.348926544189453</v>
      </c>
      <c r="W18" s="1">
        <v>40.677570343017578</v>
      </c>
      <c r="X18" s="1">
        <v>499.64215087890625</v>
      </c>
      <c r="Y18" s="1">
        <v>1500.3914794921875</v>
      </c>
      <c r="Z18" s="1">
        <v>4.9601200968027115E-2</v>
      </c>
      <c r="AA18" s="1">
        <v>101.26837921142578</v>
      </c>
      <c r="AB18" s="1">
        <v>1.9924386739730835</v>
      </c>
      <c r="AC18" s="1">
        <v>-4.5426543802022934E-2</v>
      </c>
      <c r="AD18" s="1">
        <v>0.40150314569473267</v>
      </c>
      <c r="AE18" s="1">
        <v>1.8115641549229622E-2</v>
      </c>
      <c r="AF18" s="1">
        <v>0.36884000897407532</v>
      </c>
      <c r="AG18" s="1">
        <v>1.8030934035778046E-2</v>
      </c>
      <c r="AH18" s="1">
        <v>0.66666668653488159</v>
      </c>
      <c r="AI18" s="1">
        <v>-0.21956524252891541</v>
      </c>
      <c r="AJ18" s="1">
        <v>2.737391471862793</v>
      </c>
      <c r="AK18" s="1">
        <v>1</v>
      </c>
      <c r="AL18" s="1">
        <v>0</v>
      </c>
      <c r="AM18" s="1">
        <v>0.15999999642372131</v>
      </c>
      <c r="AN18" s="1">
        <v>111115</v>
      </c>
      <c r="AO18">
        <f>X18*0.000001/(K18*0.0001)</f>
        <v>0.83273691813151041</v>
      </c>
      <c r="AP18">
        <f>(U18-T18)/(1000-U18)*AO18</f>
        <v>1.4569716513811862E-4</v>
      </c>
      <c r="AQ18">
        <f>(P18+273.15)</f>
        <v>308.51066436767576</v>
      </c>
      <c r="AR18">
        <f>(O18+273.15)</f>
        <v>306.92732086181638</v>
      </c>
      <c r="AS18">
        <f>(Y18*AK18+Z18*AL18)*AM18</f>
        <v>240.06263135293193</v>
      </c>
      <c r="AT18">
        <f>((AS18+0.00000010773*(AR18^4-AQ18^4))-AP18*44100)/(L18*0.92*2*29.3+0.00000043092*AQ18^3)</f>
        <v>2.3961456663011576</v>
      </c>
      <c r="AU18">
        <f>0.61365*EXP(17.502*J18/(240.97+J18))</f>
        <v>5.7621667425480299</v>
      </c>
      <c r="AV18">
        <f>AU18*1000/AA18</f>
        <v>56.899960159507557</v>
      </c>
      <c r="AW18">
        <f>(AV18-U18)</f>
        <v>35.703257202354237</v>
      </c>
      <c r="AX18">
        <f>IF(D18,P18,(O18+P18)/2)</f>
        <v>34.568992614746094</v>
      </c>
      <c r="AY18">
        <f>0.61365*EXP(17.502*AX18/(240.97+AX18))</f>
        <v>5.5149476191190541</v>
      </c>
      <c r="AZ18">
        <f>IF(AW18&lt;&gt;0,(1000-(AV18+U18)/2)/AW18*AP18,0)</f>
        <v>3.9214330819504206E-3</v>
      </c>
      <c r="BA18">
        <f>U18*AA18/1000</f>
        <v>2.1465557530969526</v>
      </c>
      <c r="BB18">
        <f>(AY18-BA18)</f>
        <v>3.3683918660221015</v>
      </c>
      <c r="BC18">
        <f>1/(1.6/F18+1.37/N18)</f>
        <v>2.4513822462464141E-3</v>
      </c>
      <c r="BD18">
        <f>G18*AA18*0.001</f>
        <v>44.720769398474715</v>
      </c>
      <c r="BE18">
        <f>G18/S18</f>
        <v>1.1068387011326741</v>
      </c>
      <c r="BF18">
        <f>(1-AP18*AA18/AU18/F18)*100</f>
        <v>34.792995663105728</v>
      </c>
      <c r="BG18">
        <f>(S18-E18/(N18/1.35))</f>
        <v>399.05872975742869</v>
      </c>
      <c r="BH18">
        <f>E18*BF18/100/BG18</f>
        <v>-1.4449555657823019E-4</v>
      </c>
    </row>
    <row r="19" spans="1:60" x14ac:dyDescent="0.2">
      <c r="A19" s="1" t="s">
        <v>9</v>
      </c>
      <c r="B19" s="1" t="s">
        <v>81</v>
      </c>
    </row>
    <row r="20" spans="1:60" x14ac:dyDescent="0.2">
      <c r="A20" s="1">
        <v>5</v>
      </c>
      <c r="B20" s="1" t="s">
        <v>82</v>
      </c>
      <c r="C20" s="1">
        <v>347.99999617785215</v>
      </c>
      <c r="D20" s="1">
        <v>0</v>
      </c>
      <c r="E20">
        <f>(R20-S20*(1000-T20)/(1000-U20))*AO20</f>
        <v>0.40987068035295438</v>
      </c>
      <c r="F20">
        <f>IF(AZ20&lt;&gt;0,1/(1/AZ20-1/N20),0)</f>
        <v>9.6135736861993892E-3</v>
      </c>
      <c r="G20">
        <f>((BC20-AP20/2)*S20-E20)/(BC20+AP20/2)</f>
        <v>308.71960063054922</v>
      </c>
      <c r="H20">
        <f>AP20*1000</f>
        <v>0.35961510003691005</v>
      </c>
      <c r="I20">
        <f>(AU20-BA20)</f>
        <v>3.6505975841365053</v>
      </c>
      <c r="J20">
        <f>(P20+AT20*D20)</f>
        <v>35.587612152099609</v>
      </c>
      <c r="K20" s="1">
        <v>6</v>
      </c>
      <c r="L20">
        <f>(K20*AI20+AJ20)</f>
        <v>1.4200000166893005</v>
      </c>
      <c r="M20" s="1">
        <v>1</v>
      </c>
      <c r="N20">
        <f>L20*(M20+1)*(M20+1)/(M20*M20+1)</f>
        <v>2.8400000333786011</v>
      </c>
      <c r="O20" s="1">
        <v>33.842681884765625</v>
      </c>
      <c r="P20" s="1">
        <v>35.587612152099609</v>
      </c>
      <c r="Q20" s="1">
        <v>33.804981231689453</v>
      </c>
      <c r="R20" s="1">
        <v>399.017822265625</v>
      </c>
      <c r="S20" s="1">
        <v>398.35357666015625</v>
      </c>
      <c r="T20" s="1">
        <v>21.145133972167969</v>
      </c>
      <c r="U20" s="1">
        <v>21.567680358886719</v>
      </c>
      <c r="V20" s="1">
        <v>40.431976318359375</v>
      </c>
      <c r="W20" s="1">
        <v>41.239933013916016</v>
      </c>
      <c r="X20" s="1">
        <v>499.62661743164062</v>
      </c>
      <c r="Y20" s="1">
        <v>1515.55029296875</v>
      </c>
      <c r="Z20" s="1">
        <v>0.2385687530040741</v>
      </c>
      <c r="AA20" s="1">
        <v>101.27150726318359</v>
      </c>
      <c r="AB20" s="1">
        <v>1.9924386739730835</v>
      </c>
      <c r="AC20" s="1">
        <v>-4.5426543802022934E-2</v>
      </c>
      <c r="AD20" s="1">
        <v>0.40150314569473267</v>
      </c>
      <c r="AE20" s="1">
        <v>1.8115641549229622E-2</v>
      </c>
      <c r="AF20" s="1">
        <v>0.36884000897407532</v>
      </c>
      <c r="AG20" s="1">
        <v>1.8030934035778046E-2</v>
      </c>
      <c r="AH20" s="1">
        <v>0.3333333432674408</v>
      </c>
      <c r="AI20" s="1">
        <v>-0.21956524252891541</v>
      </c>
      <c r="AJ20" s="1">
        <v>2.737391471862793</v>
      </c>
      <c r="AK20" s="1">
        <v>1</v>
      </c>
      <c r="AL20" s="1">
        <v>0</v>
      </c>
      <c r="AM20" s="1">
        <v>0.15999999642372131</v>
      </c>
      <c r="AN20" s="1">
        <v>111115</v>
      </c>
      <c r="AO20">
        <f>X20*0.000001/(K20*0.0001)</f>
        <v>0.83271102905273431</v>
      </c>
      <c r="AP20">
        <f>(U20-T20)/(1000-U20)*AO20</f>
        <v>3.5961510003691005E-4</v>
      </c>
      <c r="AQ20">
        <f>(P20+273.15)</f>
        <v>308.73761215209959</v>
      </c>
      <c r="AR20">
        <f>(O20+273.15)</f>
        <v>306.9926818847656</v>
      </c>
      <c r="AS20">
        <f>(Y20*AK20+Z20*AL20)*AM20</f>
        <v>242.48804145496979</v>
      </c>
      <c r="AT20">
        <f>((AS20+0.00000010773*(AR20^4-AQ20^4))-AP20*44100)/(L20*0.92*2*29.3+0.00000043092*AQ20^3)</f>
        <v>2.2937711552940914</v>
      </c>
      <c r="AU20">
        <f>0.61365*EXP(17.502*J20/(240.97+J20))</f>
        <v>5.8347890822515236</v>
      </c>
      <c r="AV20">
        <f>AU20*1000/AA20</f>
        <v>57.61530799663246</v>
      </c>
      <c r="AW20">
        <f>(AV20-U20)</f>
        <v>36.047627637745741</v>
      </c>
      <c r="AX20">
        <f>IF(D20,P20,(O20+P20)/2)</f>
        <v>34.715147018432617</v>
      </c>
      <c r="AY20">
        <f>0.61365*EXP(17.502*AX20/(240.97+AX20))</f>
        <v>5.5598811731111315</v>
      </c>
      <c r="AZ20">
        <f>IF(AW20&lt;&gt;0,(1000-(AV20+U20)/2)/AW20*AP20,0)</f>
        <v>9.5811409385486712E-3</v>
      </c>
      <c r="BA20">
        <f>U20*AA20/1000</f>
        <v>2.1841914981150183</v>
      </c>
      <c r="BB20">
        <f>(AY20-BA20)</f>
        <v>3.3756896749961132</v>
      </c>
      <c r="BC20">
        <f>1/(1.6/F20+1.37/N20)</f>
        <v>5.9911185449140585E-3</v>
      </c>
      <c r="BD20">
        <f>G20*AA20*0.001</f>
        <v>31.264499277543806</v>
      </c>
      <c r="BE20">
        <f>G20/S20</f>
        <v>0.77498890111365648</v>
      </c>
      <c r="BF20">
        <f>(1-AP20*AA20/AU20/F20)*100</f>
        <v>35.074519574793506</v>
      </c>
      <c r="BG20">
        <f>(S20-E20/(N20/1.35))</f>
        <v>398.15874376861638</v>
      </c>
      <c r="BH20">
        <f>E20*BF20/100/BG20</f>
        <v>3.6106245125004774E-4</v>
      </c>
    </row>
    <row r="21" spans="1:60" x14ac:dyDescent="0.2">
      <c r="A21" s="1">
        <v>6</v>
      </c>
      <c r="B21" s="1" t="s">
        <v>83</v>
      </c>
      <c r="C21" s="1">
        <v>350.99999611079693</v>
      </c>
      <c r="D21" s="1">
        <v>0</v>
      </c>
      <c r="E21">
        <f>(R21-S21*(1000-T21)/(1000-U21))*AO21</f>
        <v>0.42366703367261627</v>
      </c>
      <c r="F21">
        <f>IF(AZ21&lt;&gt;0,1/(1/AZ21-1/N21),0)</f>
        <v>8.3381412898682235E-3</v>
      </c>
      <c r="G21">
        <f>((BC21-AP21/2)*S21-E21)/(BC21+AP21/2)</f>
        <v>295.85618110399554</v>
      </c>
      <c r="H21">
        <f>AP21*1000</f>
        <v>0.31329065442609721</v>
      </c>
      <c r="I21">
        <f>(AU21-BA21)</f>
        <v>3.6649656920168971</v>
      </c>
      <c r="J21">
        <f>(P21+AT21*D21)</f>
        <v>35.620315551757812</v>
      </c>
      <c r="K21" s="1">
        <v>6</v>
      </c>
      <c r="L21">
        <f>(K21*AI21+AJ21)</f>
        <v>1.4200000166893005</v>
      </c>
      <c r="M21" s="1">
        <v>1</v>
      </c>
      <c r="N21">
        <f>L21*(M21+1)*(M21+1)/(M21*M21+1)</f>
        <v>2.8400000333786011</v>
      </c>
      <c r="O21" s="1">
        <v>33.850791931152344</v>
      </c>
      <c r="P21" s="1">
        <v>35.620315551757812</v>
      </c>
      <c r="Q21" s="1">
        <v>33.807823181152344</v>
      </c>
      <c r="R21" s="1">
        <v>398.933349609375</v>
      </c>
      <c r="S21" s="1">
        <v>398.27474975585938</v>
      </c>
      <c r="T21" s="1">
        <v>21.162134170532227</v>
      </c>
      <c r="U21" s="1">
        <v>21.530250549316406</v>
      </c>
      <c r="V21" s="1">
        <v>40.445278167724609</v>
      </c>
      <c r="W21" s="1">
        <v>41.148826599121094</v>
      </c>
      <c r="X21" s="1">
        <v>499.64431762695312</v>
      </c>
      <c r="Y21" s="1">
        <v>1512.267578125</v>
      </c>
      <c r="Z21" s="1">
        <v>0.17360657453536987</v>
      </c>
      <c r="AA21" s="1">
        <v>101.26930999755859</v>
      </c>
      <c r="AB21" s="1">
        <v>1.9924386739730835</v>
      </c>
      <c r="AC21" s="1">
        <v>-4.5426543802022934E-2</v>
      </c>
      <c r="AD21" s="1">
        <v>0.40150314569473267</v>
      </c>
      <c r="AE21" s="1">
        <v>1.8115641549229622E-2</v>
      </c>
      <c r="AF21" s="1">
        <v>0.36884000897407532</v>
      </c>
      <c r="AG21" s="1">
        <v>1.8030934035778046E-2</v>
      </c>
      <c r="AH21" s="1">
        <v>0.3333333432674408</v>
      </c>
      <c r="AI21" s="1">
        <v>-0.21956524252891541</v>
      </c>
      <c r="AJ21" s="1">
        <v>2.737391471862793</v>
      </c>
      <c r="AK21" s="1">
        <v>1</v>
      </c>
      <c r="AL21" s="1">
        <v>0</v>
      </c>
      <c r="AM21" s="1">
        <v>0.15999999642372131</v>
      </c>
      <c r="AN21" s="1">
        <v>111115</v>
      </c>
      <c r="AO21">
        <f>X21*0.000001/(K21*0.0001)</f>
        <v>0.83274052937825505</v>
      </c>
      <c r="AP21">
        <f>(U21-T21)/(1000-U21)*AO21</f>
        <v>3.1329065442609722E-4</v>
      </c>
      <c r="AQ21">
        <f>(P21+273.15)</f>
        <v>308.77031555175779</v>
      </c>
      <c r="AR21">
        <f>(O21+273.15)</f>
        <v>307.00079193115232</v>
      </c>
      <c r="AS21">
        <f>(Y21*AK21+Z21*AL21)*AM21</f>
        <v>241.96280709170969</v>
      </c>
      <c r="AT21">
        <f>((AS21+0.00000010773*(AR21^4-AQ21^4))-AP21*44100)/(L21*0.92*2*29.3+0.00000043092*AQ21^3)</f>
        <v>2.3071592206281228</v>
      </c>
      <c r="AU21">
        <f>0.61365*EXP(17.502*J21/(240.97+J21))</f>
        <v>5.8453193092207263</v>
      </c>
      <c r="AV21">
        <f>AU21*1000/AA21</f>
        <v>57.720540500983425</v>
      </c>
      <c r="AW21">
        <f>(AV21-U21)</f>
        <v>36.190289951667019</v>
      </c>
      <c r="AX21">
        <f>IF(D21,P21,(O21+P21)/2)</f>
        <v>34.735553741455078</v>
      </c>
      <c r="AY21">
        <f>0.61365*EXP(17.502*AX21/(240.97+AX21))</f>
        <v>5.5661802434074188</v>
      </c>
      <c r="AZ21">
        <f>IF(AW21&lt;&gt;0,(1000-(AV21+U21)/2)/AW21*AP21,0)</f>
        <v>8.313732460611881E-3</v>
      </c>
      <c r="BA21">
        <f>U21*AA21/1000</f>
        <v>2.1803536172038291</v>
      </c>
      <c r="BB21">
        <f>(AY21-BA21)</f>
        <v>3.3858266262035897</v>
      </c>
      <c r="BC21">
        <f>1/(1.6/F21+1.37/N21)</f>
        <v>5.1982702694817239E-3</v>
      </c>
      <c r="BD21">
        <f>G21*AA21*0.001</f>
        <v>29.961151318914364</v>
      </c>
      <c r="BE21">
        <f>G21/S21</f>
        <v>0.74284443411326995</v>
      </c>
      <c r="BF21">
        <f>(1-AP21*AA21/AU21/F21)*100</f>
        <v>34.904974611750802</v>
      </c>
      <c r="BG21">
        <f>(S21-E21/(N21/1.35))</f>
        <v>398.07335873869886</v>
      </c>
      <c r="BH21">
        <f>E21*BF21/100/BG21</f>
        <v>3.7149150350163367E-4</v>
      </c>
    </row>
    <row r="22" spans="1:60" x14ac:dyDescent="0.2">
      <c r="A22" s="1">
        <v>7</v>
      </c>
      <c r="B22" s="1" t="s">
        <v>84</v>
      </c>
      <c r="C22" s="1">
        <v>353.9999960437417</v>
      </c>
      <c r="D22" s="1">
        <v>0</v>
      </c>
      <c r="E22">
        <f>(R22-S22*(1000-T22)/(1000-U22))*AO22</f>
        <v>0.57959863644114296</v>
      </c>
      <c r="F22">
        <f>IF(AZ22&lt;&gt;0,1/(1/AZ22-1/N22),0)</f>
        <v>7.5969944636576714E-3</v>
      </c>
      <c r="G22">
        <f>((BC22-AP22/2)*S22-E22)/(BC22+AP22/2)</f>
        <v>256.17658637267692</v>
      </c>
      <c r="H22">
        <f>AP22*1000</f>
        <v>0.28551565111668997</v>
      </c>
      <c r="I22">
        <f>(AU22-BA22)</f>
        <v>3.665046706986455</v>
      </c>
      <c r="J22">
        <f>(P22+AT22*D22)</f>
        <v>35.611850738525391</v>
      </c>
      <c r="K22" s="1">
        <v>6</v>
      </c>
      <c r="L22">
        <f>(K22*AI22+AJ22)</f>
        <v>1.4200000166893005</v>
      </c>
      <c r="M22" s="1">
        <v>1</v>
      </c>
      <c r="N22">
        <f>L22*(M22+1)*(M22+1)/(M22*M22+1)</f>
        <v>2.8400000333786011</v>
      </c>
      <c r="O22" s="1">
        <v>33.857715606689453</v>
      </c>
      <c r="P22" s="1">
        <v>35.611850738525391</v>
      </c>
      <c r="Q22" s="1">
        <v>33.812957763671875</v>
      </c>
      <c r="R22" s="1">
        <v>399.07882690429688</v>
      </c>
      <c r="S22" s="1">
        <v>398.24627685546875</v>
      </c>
      <c r="T22" s="1">
        <v>21.167016983032227</v>
      </c>
      <c r="U22" s="1">
        <v>21.502504348754883</v>
      </c>
      <c r="V22" s="1">
        <v>40.439006805419922</v>
      </c>
      <c r="W22" s="1">
        <v>41.079940795898438</v>
      </c>
      <c r="X22" s="1">
        <v>499.64865112304688</v>
      </c>
      <c r="Y22" s="1">
        <v>1501.00927734375</v>
      </c>
      <c r="Z22" s="1">
        <v>0.20549333095550537</v>
      </c>
      <c r="AA22" s="1">
        <v>101.26938629150391</v>
      </c>
      <c r="AB22" s="1">
        <v>1.9924386739730835</v>
      </c>
      <c r="AC22" s="1">
        <v>-4.5426543802022934E-2</v>
      </c>
      <c r="AD22" s="1">
        <v>0.40150314569473267</v>
      </c>
      <c r="AE22" s="1">
        <v>1.8115641549229622E-2</v>
      </c>
      <c r="AF22" s="1">
        <v>0.36884000897407532</v>
      </c>
      <c r="AG22" s="1">
        <v>1.8030934035778046E-2</v>
      </c>
      <c r="AH22" s="1">
        <v>0.3333333432674408</v>
      </c>
      <c r="AI22" s="1">
        <v>-0.21956524252891541</v>
      </c>
      <c r="AJ22" s="1">
        <v>2.737391471862793</v>
      </c>
      <c r="AK22" s="1">
        <v>1</v>
      </c>
      <c r="AL22" s="1">
        <v>0</v>
      </c>
      <c r="AM22" s="1">
        <v>0.15999999642372131</v>
      </c>
      <c r="AN22" s="1">
        <v>111115</v>
      </c>
      <c r="AO22">
        <f>X22*0.000001/(K22*0.0001)</f>
        <v>0.83274775187174466</v>
      </c>
      <c r="AP22">
        <f>(U22-T22)/(1000-U22)*AO22</f>
        <v>2.8551565111668999E-4</v>
      </c>
      <c r="AQ22">
        <f>(P22+273.15)</f>
        <v>308.76185073852537</v>
      </c>
      <c r="AR22">
        <f>(O22+273.15)</f>
        <v>307.00771560668943</v>
      </c>
      <c r="AS22">
        <f>(Y22*AK22+Z22*AL22)*AM22</f>
        <v>240.16147900697251</v>
      </c>
      <c r="AT22">
        <f>((AS22+0.00000010773*(AR22^4-AQ22^4))-AP22*44100)/(L22*0.92*2*29.3+0.00000043092*AQ22^3)</f>
        <v>2.3028972273548423</v>
      </c>
      <c r="AU22">
        <f>0.61365*EXP(17.502*J22/(240.97+J22))</f>
        <v>5.8425921261152558</v>
      </c>
      <c r="AV22">
        <f>AU22*1000/AA22</f>
        <v>57.693567030191694</v>
      </c>
      <c r="AW22">
        <f>(AV22-U22)</f>
        <v>36.191062681436811</v>
      </c>
      <c r="AX22">
        <f>IF(D22,P22,(O22+P22)/2)</f>
        <v>34.734783172607422</v>
      </c>
      <c r="AY22">
        <f>0.61365*EXP(17.502*AX22/(240.97+AX22))</f>
        <v>5.565942274470129</v>
      </c>
      <c r="AZ22">
        <f>IF(AW22&lt;&gt;0,(1000-(AV22+U22)/2)/AW22*AP22,0)</f>
        <v>7.5767267346508816E-3</v>
      </c>
      <c r="BA22">
        <f>U22*AA22/1000</f>
        <v>2.1775454191288008</v>
      </c>
      <c r="BB22">
        <f>(AY22-BA22)</f>
        <v>3.3883968553413282</v>
      </c>
      <c r="BC22">
        <f>1/(1.6/F22+1.37/N22)</f>
        <v>4.7372709766885781E-3</v>
      </c>
      <c r="BD22">
        <f>G22*AA22*0.001</f>
        <v>25.942845684213438</v>
      </c>
      <c r="BE22">
        <f>G22/S22</f>
        <v>0.64326172336232124</v>
      </c>
      <c r="BF22">
        <f>(1-AP22*AA22/AU22/F22)*100</f>
        <v>34.858055370266349</v>
      </c>
      <c r="BG22">
        <f>(S22-E22/(N22/1.35))</f>
        <v>397.9707634223704</v>
      </c>
      <c r="BH22">
        <f>E22*BF22/100/BG22</f>
        <v>5.0766747757683556E-4</v>
      </c>
    </row>
    <row r="23" spans="1:60" x14ac:dyDescent="0.2">
      <c r="A23" s="1">
        <v>8</v>
      </c>
      <c r="B23" s="1" t="s">
        <v>85</v>
      </c>
      <c r="C23" s="1">
        <v>357.99999595433474</v>
      </c>
      <c r="D23" s="1">
        <v>0</v>
      </c>
      <c r="E23">
        <f>(R23-S23*(1000-T23)/(1000-U23))*AO23</f>
        <v>0.49421946707438147</v>
      </c>
      <c r="F23">
        <f>IF(AZ23&lt;&gt;0,1/(1/AZ23-1/N23),0)</f>
        <v>7.4457747281751144E-3</v>
      </c>
      <c r="G23">
        <f>((BC23-AP23/2)*S23-E23)/(BC23+AP23/2)</f>
        <v>271.56578968764444</v>
      </c>
      <c r="H23">
        <f>AP23*1000</f>
        <v>0.27987102527936125</v>
      </c>
      <c r="I23">
        <f>(AU23-BA23)</f>
        <v>3.6654137904817148</v>
      </c>
      <c r="J23">
        <f>(P23+AT23*D23)</f>
        <v>35.603527069091797</v>
      </c>
      <c r="K23" s="1">
        <v>6</v>
      </c>
      <c r="L23">
        <f>(K23*AI23+AJ23)</f>
        <v>1.4200000166893005</v>
      </c>
      <c r="M23" s="1">
        <v>1</v>
      </c>
      <c r="N23">
        <f>L23*(M23+1)*(M23+1)/(M23*M23+1)</f>
        <v>2.8400000333786011</v>
      </c>
      <c r="O23" s="1">
        <v>33.867038726806641</v>
      </c>
      <c r="P23" s="1">
        <v>35.603527069091797</v>
      </c>
      <c r="Q23" s="1">
        <v>33.822067260742188</v>
      </c>
      <c r="R23" s="1">
        <v>398.91787719726562</v>
      </c>
      <c r="S23" s="1">
        <v>398.19052124023438</v>
      </c>
      <c r="T23" s="1">
        <v>21.143814086914062</v>
      </c>
      <c r="U23" s="1">
        <v>21.472702026367188</v>
      </c>
      <c r="V23" s="1">
        <v>40.373104095458984</v>
      </c>
      <c r="W23" s="1">
        <v>41.001102447509766</v>
      </c>
      <c r="X23" s="1">
        <v>499.613525390625</v>
      </c>
      <c r="Y23" s="1">
        <v>1500.618896484375</v>
      </c>
      <c r="Z23" s="1">
        <v>0.18069407343864441</v>
      </c>
      <c r="AA23" s="1">
        <v>101.26800537109375</v>
      </c>
      <c r="AB23" s="1">
        <v>1.9924386739730835</v>
      </c>
      <c r="AC23" s="1">
        <v>-4.5426543802022934E-2</v>
      </c>
      <c r="AD23" s="1">
        <v>0.40150314569473267</v>
      </c>
      <c r="AE23" s="1">
        <v>1.8115641549229622E-2</v>
      </c>
      <c r="AF23" s="1">
        <v>0.36884000897407532</v>
      </c>
      <c r="AG23" s="1">
        <v>1.8030934035778046E-2</v>
      </c>
      <c r="AH23" s="1">
        <v>0.66666668653488159</v>
      </c>
      <c r="AI23" s="1">
        <v>-0.21956524252891541</v>
      </c>
      <c r="AJ23" s="1">
        <v>2.737391471862793</v>
      </c>
      <c r="AK23" s="1">
        <v>1</v>
      </c>
      <c r="AL23" s="1">
        <v>0</v>
      </c>
      <c r="AM23" s="1">
        <v>0.15999999642372131</v>
      </c>
      <c r="AN23" s="1">
        <v>111115</v>
      </c>
      <c r="AO23">
        <f>X23*0.000001/(K23*0.0001)</f>
        <v>0.83268920898437493</v>
      </c>
      <c r="AP23">
        <f>(U23-T23)/(1000-U23)*AO23</f>
        <v>2.7987102527936124E-4</v>
      </c>
      <c r="AQ23">
        <f>(P23+273.15)</f>
        <v>308.75352706909177</v>
      </c>
      <c r="AR23">
        <f>(O23+273.15)</f>
        <v>307.01703872680662</v>
      </c>
      <c r="AS23">
        <f>(Y23*AK23+Z23*AL23)*AM23</f>
        <v>240.09901807086862</v>
      </c>
      <c r="AT23">
        <f>((AS23+0.00000010773*(AR23^4-AQ23^4))-AP23*44100)/(L23*0.92*2*29.3+0.00000043092*AQ23^3)</f>
        <v>2.3074991060792001</v>
      </c>
      <c r="AU23">
        <f>0.61365*EXP(17.502*J23/(240.97+J23))</f>
        <v>5.8399114946197628</v>
      </c>
      <c r="AV23">
        <f>AU23*1000/AA23</f>
        <v>57.667883091205077</v>
      </c>
      <c r="AW23">
        <f>(AV23-U23)</f>
        <v>36.19518106483789</v>
      </c>
      <c r="AX23">
        <f>IF(D23,P23,(O23+P23)/2)</f>
        <v>34.735282897949219</v>
      </c>
      <c r="AY23">
        <f>0.61365*EXP(17.502*AX23/(240.97+AX23))</f>
        <v>5.5660965998522096</v>
      </c>
      <c r="AZ23">
        <f>IF(AW23&lt;&gt;0,(1000-(AV23+U23)/2)/AW23*AP23,0)</f>
        <v>7.4263048014271164E-3</v>
      </c>
      <c r="BA23">
        <f>U23*AA23/1000</f>
        <v>2.174497704138048</v>
      </c>
      <c r="BB23">
        <f>(AY23-BA23)</f>
        <v>3.3915988957141616</v>
      </c>
      <c r="BC23">
        <f>1/(1.6/F23+1.37/N23)</f>
        <v>4.6431858340686832E-3</v>
      </c>
      <c r="BD23">
        <f>G23*AA23*0.001</f>
        <v>27.500925848693694</v>
      </c>
      <c r="BE23">
        <f>G23/S23</f>
        <v>0.68199963384815154</v>
      </c>
      <c r="BF23">
        <f>(1-AP23*AA23/AU23/F23)*100</f>
        <v>34.820047905244444</v>
      </c>
      <c r="BG23">
        <f>(S23-E23/(N23/1.35))</f>
        <v>397.95559297519605</v>
      </c>
      <c r="BH23">
        <f>E23*BF23/100/BG23</f>
        <v>4.3242878911635088E-4</v>
      </c>
    </row>
    <row r="24" spans="1:60" x14ac:dyDescent="0.2">
      <c r="A24" s="1" t="s">
        <v>9</v>
      </c>
      <c r="B24" s="1" t="s">
        <v>86</v>
      </c>
    </row>
    <row r="25" spans="1:60" x14ac:dyDescent="0.2">
      <c r="A25" s="1">
        <v>9</v>
      </c>
      <c r="B25" s="1" t="s">
        <v>87</v>
      </c>
      <c r="C25" s="1">
        <v>391.99999519437551</v>
      </c>
      <c r="D25" s="1">
        <v>0</v>
      </c>
      <c r="E25">
        <f t="shared" ref="E25:E30" si="0">(R25-S25*(1000-T25)/(1000-U25))*AO25</f>
        <v>7.3521685147780139E-2</v>
      </c>
      <c r="F25">
        <f t="shared" ref="F25:F30" si="1">IF(AZ25&lt;&gt;0,1/(1/AZ25-1/N25),0)</f>
        <v>1.0096032116295756E-2</v>
      </c>
      <c r="G25">
        <f t="shared" ref="G25:G30" si="2">((BC25-AP25/2)*S25-E25)/(BC25+AP25/2)</f>
        <v>365.2259294557428</v>
      </c>
      <c r="H25">
        <f t="shared" ref="H25:H30" si="3">AP25*1000</f>
        <v>0.37682475728737441</v>
      </c>
      <c r="I25">
        <f t="shared" ref="I25:I30" si="4">(AU25-BA25)</f>
        <v>3.6427752842254462</v>
      </c>
      <c r="J25">
        <f t="shared" ref="J25:J30" si="5">(P25+AT25*D25)</f>
        <v>35.592056274414062</v>
      </c>
      <c r="K25" s="1">
        <v>6</v>
      </c>
      <c r="L25">
        <f t="shared" ref="L25:L30" si="6">(K25*AI25+AJ25)</f>
        <v>1.4200000166893005</v>
      </c>
      <c r="M25" s="1">
        <v>1</v>
      </c>
      <c r="N25">
        <f t="shared" ref="N25:N30" si="7">L25*(M25+1)*(M25+1)/(M25*M25+1)</f>
        <v>2.8400000333786011</v>
      </c>
      <c r="O25" s="1">
        <v>33.894557952880859</v>
      </c>
      <c r="P25" s="1">
        <v>35.592056274414062</v>
      </c>
      <c r="Q25" s="1">
        <v>33.866180419921875</v>
      </c>
      <c r="R25" s="1">
        <v>400.0955810546875</v>
      </c>
      <c r="S25" s="1">
        <v>399.82638549804688</v>
      </c>
      <c r="T25" s="1">
        <v>21.217172622680664</v>
      </c>
      <c r="U25" s="1">
        <v>21.65985107421875</v>
      </c>
      <c r="V25" s="1">
        <v>40.450874328613281</v>
      </c>
      <c r="W25" s="1">
        <v>41.294841766357422</v>
      </c>
      <c r="X25" s="1">
        <v>499.68023681640625</v>
      </c>
      <c r="Y25" s="1">
        <v>1501.2320556640625</v>
      </c>
      <c r="Z25" s="1">
        <v>9.2119239270687103E-2</v>
      </c>
      <c r="AA25" s="1">
        <v>101.26772308349609</v>
      </c>
      <c r="AB25" s="1">
        <v>1.9924386739730835</v>
      </c>
      <c r="AC25" s="1">
        <v>-4.5426543802022934E-2</v>
      </c>
      <c r="AD25" s="1">
        <v>0.40150314569473267</v>
      </c>
      <c r="AE25" s="1">
        <v>1.8115641549229622E-2</v>
      </c>
      <c r="AF25" s="1">
        <v>0.36884000897407532</v>
      </c>
      <c r="AG25" s="1">
        <v>1.8030934035778046E-2</v>
      </c>
      <c r="AH25" s="1">
        <v>0.3333333432674408</v>
      </c>
      <c r="AI25" s="1">
        <v>-0.21956524252891541</v>
      </c>
      <c r="AJ25" s="1">
        <v>2.737391471862793</v>
      </c>
      <c r="AK25" s="1">
        <v>1</v>
      </c>
      <c r="AL25" s="1">
        <v>0</v>
      </c>
      <c r="AM25" s="1">
        <v>0.15999999642372131</v>
      </c>
      <c r="AN25" s="1">
        <v>111115</v>
      </c>
      <c r="AO25">
        <f t="shared" ref="AO25:AO30" si="8">X25*0.000001/(K25*0.0001)</f>
        <v>0.83280039469401024</v>
      </c>
      <c r="AP25">
        <f t="shared" ref="AP25:AP30" si="9">(U25-T25)/(1000-U25)*AO25</f>
        <v>3.7682475728737441E-4</v>
      </c>
      <c r="AQ25">
        <f t="shared" ref="AQ25:AQ30" si="10">(P25+273.15)</f>
        <v>308.74205627441404</v>
      </c>
      <c r="AR25">
        <f t="shared" ref="AR25:AR30" si="11">(O25+273.15)</f>
        <v>307.04455795288084</v>
      </c>
      <c r="AS25">
        <f t="shared" ref="AS25:AS30" si="12">(Y25*AK25+Z25*AL25)*AM25</f>
        <v>240.1971235374258</v>
      </c>
      <c r="AT25">
        <f t="shared" ref="AT25:AT30" si="13">((AS25+0.00000010773*(AR25^4-AQ25^4))-AP25*44100)/(L25*0.92*2*29.3+0.00000043092*AQ25^3)</f>
        <v>2.2661979554032841</v>
      </c>
      <c r="AU25">
        <f t="shared" ref="AU25:AU30" si="14">0.61365*EXP(17.502*J25/(240.97+J25))</f>
        <v>5.8362190848391959</v>
      </c>
      <c r="AV25">
        <f t="shared" ref="AV25:AV30" si="15">AU25*1000/AA25</f>
        <v>57.63158198024442</v>
      </c>
      <c r="AW25">
        <f t="shared" ref="AW25:AW30" si="16">(AV25-U25)</f>
        <v>35.97173090602567</v>
      </c>
      <c r="AX25">
        <f t="shared" ref="AX25:AX30" si="17">IF(D25,P25,(O25+P25)/2)</f>
        <v>34.743307113647461</v>
      </c>
      <c r="AY25">
        <f t="shared" ref="AY25:AY30" si="18">0.61365*EXP(17.502*AX25/(240.97+AX25))</f>
        <v>5.568575150808222</v>
      </c>
      <c r="AZ25">
        <f t="shared" ref="AZ25:AZ30" si="19">IF(AW25&lt;&gt;0,(1000-(AV25+U25)/2)/AW25*AP25,0)</f>
        <v>1.0060268457053772E-2</v>
      </c>
      <c r="BA25">
        <f t="shared" ref="BA25:BA30" si="20">U25*AA25/1000</f>
        <v>2.1934438006137498</v>
      </c>
      <c r="BB25">
        <f t="shared" ref="BB25:BB30" si="21">(AY25-BA25)</f>
        <v>3.3751313501944722</v>
      </c>
      <c r="BC25">
        <f t="shared" ref="BC25:BC30" si="22">1/(1.6/F25+1.37/N25)</f>
        <v>6.2908711760606105E-3</v>
      </c>
      <c r="BD25">
        <f t="shared" ref="BD25:BD30" si="23">G25*AA25*0.001</f>
        <v>36.985598287036645</v>
      </c>
      <c r="BE25">
        <f t="shared" ref="BE25:BE30" si="24">G25/S25</f>
        <v>0.91346129896053818</v>
      </c>
      <c r="BF25">
        <f t="shared" ref="BF25:BF30" si="25">(1-AP25*AA25/AU25/F25)*100</f>
        <v>35.236820258933307</v>
      </c>
      <c r="BG25">
        <f t="shared" ref="BG25:BG30" si="26">(S25-E25/(N25/1.35))</f>
        <v>399.79143681009515</v>
      </c>
      <c r="BH25">
        <f t="shared" ref="BH25:BH30" si="27">E25*BF25/100/BG25</f>
        <v>6.4800547639463538E-5</v>
      </c>
    </row>
    <row r="26" spans="1:60" x14ac:dyDescent="0.2">
      <c r="A26" s="1">
        <v>10</v>
      </c>
      <c r="B26" s="1" t="s">
        <v>88</v>
      </c>
      <c r="C26" s="1">
        <v>394.99999512732029</v>
      </c>
      <c r="D26" s="1">
        <v>0</v>
      </c>
      <c r="E26">
        <f t="shared" si="0"/>
        <v>0.29257518019041207</v>
      </c>
      <c r="F26">
        <f t="shared" si="1"/>
        <v>8.5068596925179495E-3</v>
      </c>
      <c r="G26">
        <f t="shared" si="2"/>
        <v>322.73406884600234</v>
      </c>
      <c r="H26">
        <f t="shared" si="3"/>
        <v>0.3194104874073429</v>
      </c>
      <c r="I26">
        <f t="shared" si="4"/>
        <v>3.6624224443563116</v>
      </c>
      <c r="J26">
        <f t="shared" si="5"/>
        <v>35.633190155029297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33.900260925292969</v>
      </c>
      <c r="P26" s="1">
        <v>35.633190155029297</v>
      </c>
      <c r="Q26" s="1">
        <v>33.869907379150391</v>
      </c>
      <c r="R26" s="1">
        <v>400.16323852539062</v>
      </c>
      <c r="S26" s="1">
        <v>399.65859985351562</v>
      </c>
      <c r="T26" s="1">
        <v>21.221284866333008</v>
      </c>
      <c r="U26" s="1">
        <v>21.596569061279297</v>
      </c>
      <c r="V26" s="1">
        <v>40.446041107177734</v>
      </c>
      <c r="W26" s="1">
        <v>41.161304473876953</v>
      </c>
      <c r="X26" s="1">
        <v>499.64105224609375</v>
      </c>
      <c r="Y26" s="1">
        <v>1501.3006591796875</v>
      </c>
      <c r="Z26" s="1">
        <v>3.5430215299129486E-2</v>
      </c>
      <c r="AA26" s="1">
        <v>101.26825714111328</v>
      </c>
      <c r="AB26" s="1">
        <v>1.9924386739730835</v>
      </c>
      <c r="AC26" s="1">
        <v>-4.5426543802022934E-2</v>
      </c>
      <c r="AD26" s="1">
        <v>0.40150314569473267</v>
      </c>
      <c r="AE26" s="1">
        <v>1.8115641549229622E-2</v>
      </c>
      <c r="AF26" s="1">
        <v>0.36884000897407532</v>
      </c>
      <c r="AG26" s="1">
        <v>1.8030934035778046E-2</v>
      </c>
      <c r="AH26" s="1">
        <v>0.3333333432674408</v>
      </c>
      <c r="AI26" s="1">
        <v>-0.21956524252891541</v>
      </c>
      <c r="AJ26" s="1">
        <v>2.737391471862793</v>
      </c>
      <c r="AK26" s="1">
        <v>1</v>
      </c>
      <c r="AL26" s="1">
        <v>0</v>
      </c>
      <c r="AM26" s="1">
        <v>0.15999999642372131</v>
      </c>
      <c r="AN26" s="1">
        <v>111115</v>
      </c>
      <c r="AO26">
        <f t="shared" si="8"/>
        <v>0.83273508707682276</v>
      </c>
      <c r="AP26">
        <f t="shared" si="9"/>
        <v>3.194104874073429E-4</v>
      </c>
      <c r="AQ26">
        <f t="shared" si="10"/>
        <v>308.78319015502927</v>
      </c>
      <c r="AR26">
        <f t="shared" si="11"/>
        <v>307.05026092529295</v>
      </c>
      <c r="AS26">
        <f t="shared" si="12"/>
        <v>240.20810009968045</v>
      </c>
      <c r="AT26">
        <f t="shared" si="13"/>
        <v>2.2895147533041982</v>
      </c>
      <c r="AU26">
        <f t="shared" si="14"/>
        <v>5.8494693534197548</v>
      </c>
      <c r="AV26">
        <f t="shared" si="15"/>
        <v>57.762121305877244</v>
      </c>
      <c r="AW26">
        <f t="shared" si="16"/>
        <v>36.165552244597947</v>
      </c>
      <c r="AX26">
        <f t="shared" si="17"/>
        <v>34.766725540161133</v>
      </c>
      <c r="AY26">
        <f t="shared" si="18"/>
        <v>5.5758142119956213</v>
      </c>
      <c r="AZ26">
        <f t="shared" si="19"/>
        <v>8.481454571679304E-3</v>
      </c>
      <c r="BA26">
        <f t="shared" si="20"/>
        <v>2.1870469090634432</v>
      </c>
      <c r="BB26">
        <f t="shared" si="21"/>
        <v>3.3887673029321781</v>
      </c>
      <c r="BC26">
        <f t="shared" si="22"/>
        <v>5.3031857594941969E-3</v>
      </c>
      <c r="BD26">
        <f t="shared" si="23"/>
        <v>32.68271667209472</v>
      </c>
      <c r="BE26">
        <f t="shared" si="24"/>
        <v>0.80752439448141999</v>
      </c>
      <c r="BF26">
        <f t="shared" si="25"/>
        <v>34.996496064334735</v>
      </c>
      <c r="BG26">
        <f t="shared" si="26"/>
        <v>399.51952362513009</v>
      </c>
      <c r="BH26">
        <f t="shared" si="27"/>
        <v>2.5628550137297306E-4</v>
      </c>
    </row>
    <row r="27" spans="1:60" x14ac:dyDescent="0.2">
      <c r="A27" s="1">
        <v>11</v>
      </c>
      <c r="B27" s="1" t="s">
        <v>89</v>
      </c>
      <c r="C27" s="1">
        <v>412.99999472498894</v>
      </c>
      <c r="D27" s="1">
        <v>0</v>
      </c>
      <c r="E27">
        <f t="shared" si="0"/>
        <v>-0.21968801015528217</v>
      </c>
      <c r="F27">
        <f t="shared" si="1"/>
        <v>5.9275192838320126E-3</v>
      </c>
      <c r="G27">
        <f t="shared" si="2"/>
        <v>433.05755292802843</v>
      </c>
      <c r="H27">
        <f t="shared" si="3"/>
        <v>0.22464992005968057</v>
      </c>
      <c r="I27">
        <f t="shared" si="4"/>
        <v>3.6935339470411055</v>
      </c>
      <c r="J27">
        <f t="shared" si="5"/>
        <v>35.678470611572266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33.914039611816406</v>
      </c>
      <c r="P27" s="1">
        <v>35.678470611572266</v>
      </c>
      <c r="Q27" s="1">
        <v>33.885448455810547</v>
      </c>
      <c r="R27" s="1">
        <v>398.76593017578125</v>
      </c>
      <c r="S27" s="1">
        <v>398.922119140625</v>
      </c>
      <c r="T27" s="1">
        <v>21.169252395629883</v>
      </c>
      <c r="U27" s="1">
        <v>21.433231353759766</v>
      </c>
      <c r="V27" s="1">
        <v>40.316703796386719</v>
      </c>
      <c r="W27" s="1">
        <v>40.819450378417969</v>
      </c>
      <c r="X27" s="1">
        <v>499.66470336914062</v>
      </c>
      <c r="Y27" s="1">
        <v>1500.0970458984375</v>
      </c>
      <c r="Z27" s="1">
        <v>2.8343971818685532E-2</v>
      </c>
      <c r="AA27" s="1">
        <v>101.2703857421875</v>
      </c>
      <c r="AB27" s="1">
        <v>1.9924386739730835</v>
      </c>
      <c r="AC27" s="1">
        <v>-4.5426543802022934E-2</v>
      </c>
      <c r="AD27" s="1">
        <v>0.40150314569473267</v>
      </c>
      <c r="AE27" s="1">
        <v>1.8115641549229622E-2</v>
      </c>
      <c r="AF27" s="1">
        <v>0.36884000897407532</v>
      </c>
      <c r="AG27" s="1">
        <v>1.8030934035778046E-2</v>
      </c>
      <c r="AH27" s="1">
        <v>0.66666668653488159</v>
      </c>
      <c r="AI27" s="1">
        <v>-0.21956524252891541</v>
      </c>
      <c r="AJ27" s="1">
        <v>2.737391471862793</v>
      </c>
      <c r="AK27" s="1">
        <v>1</v>
      </c>
      <c r="AL27" s="1">
        <v>0</v>
      </c>
      <c r="AM27" s="1">
        <v>0.15999999642372131</v>
      </c>
      <c r="AN27" s="1">
        <v>111115</v>
      </c>
      <c r="AO27">
        <f t="shared" si="8"/>
        <v>0.83277450561523436</v>
      </c>
      <c r="AP27">
        <f t="shared" si="9"/>
        <v>2.2464992005968057E-4</v>
      </c>
      <c r="AQ27">
        <f t="shared" si="10"/>
        <v>308.82847061157224</v>
      </c>
      <c r="AR27">
        <f t="shared" si="11"/>
        <v>307.06403961181638</v>
      </c>
      <c r="AS27">
        <f t="shared" si="12"/>
        <v>240.01552197898491</v>
      </c>
      <c r="AT27">
        <f t="shared" si="13"/>
        <v>2.3295256889580767</v>
      </c>
      <c r="AU27">
        <f t="shared" si="14"/>
        <v>5.8640855539379046</v>
      </c>
      <c r="AV27">
        <f t="shared" si="15"/>
        <v>57.905235681303694</v>
      </c>
      <c r="AW27">
        <f t="shared" si="16"/>
        <v>36.472004327543928</v>
      </c>
      <c r="AX27">
        <f t="shared" si="17"/>
        <v>34.796255111694336</v>
      </c>
      <c r="AY27">
        <f t="shared" si="18"/>
        <v>5.5849539987538073</v>
      </c>
      <c r="AZ27">
        <f t="shared" si="19"/>
        <v>5.9151734021431653E-3</v>
      </c>
      <c r="BA27">
        <f t="shared" si="20"/>
        <v>2.1705516068967992</v>
      </c>
      <c r="BB27">
        <f t="shared" si="21"/>
        <v>3.4144023918570081</v>
      </c>
      <c r="BC27">
        <f t="shared" si="22"/>
        <v>3.6980905979028273E-3</v>
      </c>
      <c r="BD27">
        <f t="shared" si="23"/>
        <v>43.855905433589221</v>
      </c>
      <c r="BE27">
        <f t="shared" si="24"/>
        <v>1.0855691678890593</v>
      </c>
      <c r="BF27">
        <f t="shared" si="25"/>
        <v>34.549124645923513</v>
      </c>
      <c r="BG27">
        <f t="shared" si="26"/>
        <v>399.02654829915457</v>
      </c>
      <c r="BH27">
        <f t="shared" si="27"/>
        <v>-1.9021362058294493E-4</v>
      </c>
    </row>
    <row r="28" spans="1:60" x14ac:dyDescent="0.2">
      <c r="A28" s="1">
        <v>12</v>
      </c>
      <c r="B28" s="1" t="s">
        <v>90</v>
      </c>
      <c r="C28" s="1">
        <v>417.99999461323023</v>
      </c>
      <c r="D28" s="1">
        <v>0</v>
      </c>
      <c r="E28">
        <f t="shared" si="0"/>
        <v>0.43075629360102824</v>
      </c>
      <c r="F28">
        <f t="shared" si="1"/>
        <v>5.7782690080520061E-3</v>
      </c>
      <c r="G28">
        <f t="shared" si="2"/>
        <v>259.15726444819882</v>
      </c>
      <c r="H28">
        <f t="shared" si="3"/>
        <v>0.21855740134584081</v>
      </c>
      <c r="I28">
        <f t="shared" si="4"/>
        <v>3.6862055092800907</v>
      </c>
      <c r="J28">
        <f t="shared" si="5"/>
        <v>35.648906707763672</v>
      </c>
      <c r="K28" s="1">
        <v>6</v>
      </c>
      <c r="L28">
        <f t="shared" si="6"/>
        <v>1.4200000166893005</v>
      </c>
      <c r="M28" s="1">
        <v>1</v>
      </c>
      <c r="N28">
        <f t="shared" si="7"/>
        <v>2.8400000333786011</v>
      </c>
      <c r="O28" s="1">
        <v>33.910190582275391</v>
      </c>
      <c r="P28" s="1">
        <v>35.648906707763672</v>
      </c>
      <c r="Q28" s="1">
        <v>33.880298614501953</v>
      </c>
      <c r="R28" s="1">
        <v>399.20037841796875</v>
      </c>
      <c r="S28" s="1">
        <v>398.57852172851562</v>
      </c>
      <c r="T28" s="1">
        <v>21.15452766418457</v>
      </c>
      <c r="U28" s="1">
        <v>21.411352157592773</v>
      </c>
      <c r="V28" s="1">
        <v>40.297271728515625</v>
      </c>
      <c r="W28" s="1">
        <v>40.786502838134766</v>
      </c>
      <c r="X28" s="1">
        <v>499.66680908203125</v>
      </c>
      <c r="Y28" s="1">
        <v>1500.32763671875</v>
      </c>
      <c r="Z28" s="1">
        <v>2.0076895132660866E-2</v>
      </c>
      <c r="AA28" s="1">
        <v>101.27027130126953</v>
      </c>
      <c r="AB28" s="1">
        <v>1.9924386739730835</v>
      </c>
      <c r="AC28" s="1">
        <v>-4.5426543802022934E-2</v>
      </c>
      <c r="AD28" s="1">
        <v>0.40150314569473267</v>
      </c>
      <c r="AE28" s="1">
        <v>1.8115641549229622E-2</v>
      </c>
      <c r="AF28" s="1">
        <v>0.36884000897407532</v>
      </c>
      <c r="AG28" s="1">
        <v>1.8030934035778046E-2</v>
      </c>
      <c r="AH28" s="1">
        <v>0.66666668653488159</v>
      </c>
      <c r="AI28" s="1">
        <v>-0.21956524252891541</v>
      </c>
      <c r="AJ28" s="1">
        <v>2.737391471862793</v>
      </c>
      <c r="AK28" s="1">
        <v>1</v>
      </c>
      <c r="AL28" s="1">
        <v>0</v>
      </c>
      <c r="AM28" s="1">
        <v>0.15999999642372131</v>
      </c>
      <c r="AN28" s="1">
        <v>111115</v>
      </c>
      <c r="AO28">
        <f t="shared" si="8"/>
        <v>0.83277801513671867</v>
      </c>
      <c r="AP28">
        <f t="shared" si="9"/>
        <v>2.1855740134584081E-4</v>
      </c>
      <c r="AQ28">
        <f t="shared" si="10"/>
        <v>308.79890670776365</v>
      </c>
      <c r="AR28">
        <f t="shared" si="11"/>
        <v>307.06019058227537</v>
      </c>
      <c r="AS28">
        <f t="shared" si="12"/>
        <v>240.05241650941025</v>
      </c>
      <c r="AT28">
        <f t="shared" si="13"/>
        <v>2.3367108490759629</v>
      </c>
      <c r="AU28">
        <f t="shared" si="14"/>
        <v>5.8545389512065338</v>
      </c>
      <c r="AV28">
        <f t="shared" si="15"/>
        <v>57.811032556532126</v>
      </c>
      <c r="AW28">
        <f t="shared" si="16"/>
        <v>36.399680398939353</v>
      </c>
      <c r="AX28">
        <f t="shared" si="17"/>
        <v>34.779548645019531</v>
      </c>
      <c r="AY28">
        <f t="shared" si="18"/>
        <v>5.5797815315293366</v>
      </c>
      <c r="AZ28">
        <f t="shared" si="19"/>
        <v>5.7665364030555404E-3</v>
      </c>
      <c r="BA28">
        <f t="shared" si="20"/>
        <v>2.1683334419264431</v>
      </c>
      <c r="BB28">
        <f t="shared" si="21"/>
        <v>3.4114480896028936</v>
      </c>
      <c r="BC28">
        <f t="shared" si="22"/>
        <v>3.6051375199545139E-3</v>
      </c>
      <c r="BD28">
        <f t="shared" si="23"/>
        <v>26.244926480363951</v>
      </c>
      <c r="BE28">
        <f t="shared" si="24"/>
        <v>0.65020378751045438</v>
      </c>
      <c r="BF28">
        <f t="shared" si="25"/>
        <v>34.572995766386541</v>
      </c>
      <c r="BG28">
        <f t="shared" si="26"/>
        <v>398.37376081671044</v>
      </c>
      <c r="BH28">
        <f t="shared" si="27"/>
        <v>3.7383324354699855E-4</v>
      </c>
    </row>
    <row r="29" spans="1:60" x14ac:dyDescent="0.2">
      <c r="A29" s="1">
        <v>13</v>
      </c>
      <c r="B29" s="1" t="s">
        <v>91</v>
      </c>
      <c r="C29" s="1">
        <v>422.99999450147152</v>
      </c>
      <c r="D29" s="1">
        <v>0</v>
      </c>
      <c r="E29">
        <f t="shared" si="0"/>
        <v>0.58805864426651355</v>
      </c>
      <c r="F29">
        <f t="shared" si="1"/>
        <v>5.0634707921624984E-3</v>
      </c>
      <c r="G29">
        <f t="shared" si="2"/>
        <v>194.62030707233819</v>
      </c>
      <c r="H29">
        <f t="shared" si="3"/>
        <v>0.19118836801084318</v>
      </c>
      <c r="I29">
        <f t="shared" si="4"/>
        <v>3.6790311141455532</v>
      </c>
      <c r="J29">
        <f t="shared" si="5"/>
        <v>35.619842529296875</v>
      </c>
      <c r="K29" s="1">
        <v>6</v>
      </c>
      <c r="L29">
        <f t="shared" si="6"/>
        <v>1.4200000166893005</v>
      </c>
      <c r="M29" s="1">
        <v>1</v>
      </c>
      <c r="N29">
        <f t="shared" si="7"/>
        <v>2.8400000333786011</v>
      </c>
      <c r="O29" s="1">
        <v>33.904712677001953</v>
      </c>
      <c r="P29" s="1">
        <v>35.619842529296875</v>
      </c>
      <c r="Q29" s="1">
        <v>33.876518249511719</v>
      </c>
      <c r="R29" s="1">
        <v>399.47036743164062</v>
      </c>
      <c r="S29" s="1">
        <v>398.67269897460938</v>
      </c>
      <c r="T29" s="1">
        <v>21.165370941162109</v>
      </c>
      <c r="U29" s="1">
        <v>21.390039443969727</v>
      </c>
      <c r="V29" s="1">
        <v>40.329524993896484</v>
      </c>
      <c r="W29" s="1">
        <v>40.757621765136719</v>
      </c>
      <c r="X29" s="1">
        <v>499.66641235351562</v>
      </c>
      <c r="Y29" s="1">
        <v>1500.6712646484375</v>
      </c>
      <c r="Z29" s="1">
        <v>0.19486904144287109</v>
      </c>
      <c r="AA29" s="1">
        <v>101.2684326171875</v>
      </c>
      <c r="AB29" s="1">
        <v>1.9924386739730835</v>
      </c>
      <c r="AC29" s="1">
        <v>-4.5426543802022934E-2</v>
      </c>
      <c r="AD29" s="1">
        <v>0.40150314569473267</v>
      </c>
      <c r="AE29" s="1">
        <v>1.8115641549229622E-2</v>
      </c>
      <c r="AF29" s="1">
        <v>0.36884000897407532</v>
      </c>
      <c r="AG29" s="1">
        <v>1.8030934035778046E-2</v>
      </c>
      <c r="AH29" s="1">
        <v>0.66666668653488159</v>
      </c>
      <c r="AI29" s="1">
        <v>-0.21956524252891541</v>
      </c>
      <c r="AJ29" s="1">
        <v>2.737391471862793</v>
      </c>
      <c r="AK29" s="1">
        <v>1</v>
      </c>
      <c r="AL29" s="1">
        <v>0</v>
      </c>
      <c r="AM29" s="1">
        <v>0.15999999642372131</v>
      </c>
      <c r="AN29" s="1">
        <v>111115</v>
      </c>
      <c r="AO29">
        <f t="shared" si="8"/>
        <v>0.83277735392252605</v>
      </c>
      <c r="AP29">
        <f t="shared" si="9"/>
        <v>1.9118836801084319E-4</v>
      </c>
      <c r="AQ29">
        <f t="shared" si="10"/>
        <v>308.76984252929685</v>
      </c>
      <c r="AR29">
        <f t="shared" si="11"/>
        <v>307.05471267700193</v>
      </c>
      <c r="AS29">
        <f t="shared" si="12"/>
        <v>240.10739697693134</v>
      </c>
      <c r="AT29">
        <f t="shared" si="13"/>
        <v>2.3543119353870834</v>
      </c>
      <c r="AU29">
        <f t="shared" si="14"/>
        <v>5.8451668822561844</v>
      </c>
      <c r="AV29">
        <f t="shared" si="15"/>
        <v>57.719535408945688</v>
      </c>
      <c r="AW29">
        <f t="shared" si="16"/>
        <v>36.329495964975962</v>
      </c>
      <c r="AX29">
        <f t="shared" si="17"/>
        <v>34.762277603149414</v>
      </c>
      <c r="AY29">
        <f t="shared" si="18"/>
        <v>5.5744386448902858</v>
      </c>
      <c r="AZ29">
        <f t="shared" si="19"/>
        <v>5.0544591351553703E-3</v>
      </c>
      <c r="BA29">
        <f t="shared" si="20"/>
        <v>2.1661357681106312</v>
      </c>
      <c r="BB29">
        <f t="shared" si="21"/>
        <v>3.4083028767796546</v>
      </c>
      <c r="BC29">
        <f t="shared" si="22"/>
        <v>3.1598453664022875E-3</v>
      </c>
      <c r="BD29">
        <f t="shared" si="23"/>
        <v>19.70889345269142</v>
      </c>
      <c r="BE29">
        <f t="shared" si="24"/>
        <v>0.48817064116229625</v>
      </c>
      <c r="BF29">
        <f t="shared" si="25"/>
        <v>34.583044210118466</v>
      </c>
      <c r="BG29">
        <f t="shared" si="26"/>
        <v>398.39316405896523</v>
      </c>
      <c r="BH29">
        <f t="shared" si="27"/>
        <v>5.1047206447049273E-4</v>
      </c>
    </row>
    <row r="30" spans="1:60" x14ac:dyDescent="0.2">
      <c r="A30" s="1">
        <v>14</v>
      </c>
      <c r="B30" s="1" t="s">
        <v>92</v>
      </c>
      <c r="C30" s="1">
        <v>427.99999438971281</v>
      </c>
      <c r="D30" s="1">
        <v>0</v>
      </c>
      <c r="E30">
        <f t="shared" si="0"/>
        <v>0.40040854140312587</v>
      </c>
      <c r="F30">
        <f t="shared" si="1"/>
        <v>5.2203505764119246E-3</v>
      </c>
      <c r="G30">
        <f t="shared" si="2"/>
        <v>256.11212336480077</v>
      </c>
      <c r="H30">
        <f t="shared" si="3"/>
        <v>0.19648469630703397</v>
      </c>
      <c r="I30">
        <f t="shared" si="4"/>
        <v>3.6678004509211846</v>
      </c>
      <c r="J30">
        <f t="shared" si="5"/>
        <v>35.583377838134766</v>
      </c>
      <c r="K30" s="1">
        <v>6</v>
      </c>
      <c r="L30">
        <f t="shared" si="6"/>
        <v>1.4200000166893005</v>
      </c>
      <c r="M30" s="1">
        <v>1</v>
      </c>
      <c r="N30">
        <f t="shared" si="7"/>
        <v>2.8400000333786011</v>
      </c>
      <c r="O30" s="1">
        <v>33.897247314453125</v>
      </c>
      <c r="P30" s="1">
        <v>35.583377838134766</v>
      </c>
      <c r="Q30" s="1">
        <v>33.869270324707031</v>
      </c>
      <c r="R30" s="1">
        <v>399.3526611328125</v>
      </c>
      <c r="S30" s="1">
        <v>398.77777099609375</v>
      </c>
      <c r="T30" s="1">
        <v>21.153881072998047</v>
      </c>
      <c r="U30" s="1">
        <v>21.384771347045898</v>
      </c>
      <c r="V30" s="1">
        <v>40.324882507324219</v>
      </c>
      <c r="W30" s="1">
        <v>40.765018463134766</v>
      </c>
      <c r="X30" s="1">
        <v>499.67349243164062</v>
      </c>
      <c r="Y30" s="1">
        <v>1500.89697265625</v>
      </c>
      <c r="Z30" s="1">
        <v>0.2255730926990509</v>
      </c>
      <c r="AA30" s="1">
        <v>101.26956176757812</v>
      </c>
      <c r="AB30" s="1">
        <v>1.9924386739730835</v>
      </c>
      <c r="AC30" s="1">
        <v>-4.5426543802022934E-2</v>
      </c>
      <c r="AD30" s="1">
        <v>0.40150314569473267</v>
      </c>
      <c r="AE30" s="1">
        <v>1.8115641549229622E-2</v>
      </c>
      <c r="AF30" s="1">
        <v>0.36884000897407532</v>
      </c>
      <c r="AG30" s="1">
        <v>1.8030934035778046E-2</v>
      </c>
      <c r="AH30" s="1">
        <v>1</v>
      </c>
      <c r="AI30" s="1">
        <v>-0.21956524252891541</v>
      </c>
      <c r="AJ30" s="1">
        <v>2.737391471862793</v>
      </c>
      <c r="AK30" s="1">
        <v>1</v>
      </c>
      <c r="AL30" s="1">
        <v>0</v>
      </c>
      <c r="AM30" s="1">
        <v>0.15999999642372131</v>
      </c>
      <c r="AN30" s="1">
        <v>111115</v>
      </c>
      <c r="AO30">
        <f t="shared" si="8"/>
        <v>0.83278915405273424</v>
      </c>
      <c r="AP30">
        <f t="shared" si="9"/>
        <v>1.9648469630703397E-4</v>
      </c>
      <c r="AQ30">
        <f t="shared" si="10"/>
        <v>308.73337783813474</v>
      </c>
      <c r="AR30">
        <f t="shared" si="11"/>
        <v>307.0472473144531</v>
      </c>
      <c r="AS30">
        <f t="shared" si="12"/>
        <v>240.14351025737415</v>
      </c>
      <c r="AT30">
        <f t="shared" si="13"/>
        <v>2.3563568682235125</v>
      </c>
      <c r="AU30">
        <f t="shared" si="14"/>
        <v>5.8334268737363839</v>
      </c>
      <c r="AV30">
        <f t="shared" si="15"/>
        <v>57.602963535327355</v>
      </c>
      <c r="AW30">
        <f t="shared" si="16"/>
        <v>36.218192188281456</v>
      </c>
      <c r="AX30">
        <f t="shared" si="17"/>
        <v>34.740312576293945</v>
      </c>
      <c r="AY30">
        <f t="shared" si="18"/>
        <v>5.5676500742777142</v>
      </c>
      <c r="AZ30">
        <f t="shared" si="19"/>
        <v>5.2107723868648767E-3</v>
      </c>
      <c r="BA30">
        <f t="shared" si="20"/>
        <v>2.1656264228151993</v>
      </c>
      <c r="BB30">
        <f t="shared" si="21"/>
        <v>3.4020236514625148</v>
      </c>
      <c r="BC30">
        <f t="shared" si="22"/>
        <v>3.2575919299665324E-3</v>
      </c>
      <c r="BD30">
        <f t="shared" si="23"/>
        <v>25.93636249651728</v>
      </c>
      <c r="BE30">
        <f t="shared" si="24"/>
        <v>0.64224272763516077</v>
      </c>
      <c r="BF30">
        <f t="shared" si="25"/>
        <v>34.659232238307681</v>
      </c>
      <c r="BG30">
        <f t="shared" si="26"/>
        <v>398.58743595224126</v>
      </c>
      <c r="BH30">
        <f t="shared" si="27"/>
        <v>3.4817586744896346E-4</v>
      </c>
    </row>
    <row r="31" spans="1:60" x14ac:dyDescent="0.2">
      <c r="A31" s="1" t="s">
        <v>9</v>
      </c>
      <c r="B31" s="1" t="s">
        <v>93</v>
      </c>
    </row>
    <row r="32" spans="1:60" x14ac:dyDescent="0.2">
      <c r="A32" s="1" t="s">
        <v>9</v>
      </c>
      <c r="B32" s="1" t="s">
        <v>94</v>
      </c>
    </row>
    <row r="33" spans="1:60" x14ac:dyDescent="0.2">
      <c r="A33" s="1">
        <v>15</v>
      </c>
      <c r="B33" s="1" t="s">
        <v>95</v>
      </c>
      <c r="C33" s="1">
        <v>602.49999804422259</v>
      </c>
      <c r="D33" s="1">
        <v>0</v>
      </c>
      <c r="E33">
        <f>(R33-S33*(1000-T33)/(1000-U33))*AO33</f>
        <v>1.0967442702496815</v>
      </c>
      <c r="F33">
        <f>IF(AZ33&lt;&gt;0,1/(1/AZ33-1/N33),0)</f>
        <v>1.4094047008580057E-2</v>
      </c>
      <c r="G33">
        <f>((BC33-AP33/2)*S33-E33)/(BC33+AP33/2)</f>
        <v>255.20731236352685</v>
      </c>
      <c r="H33">
        <f>AP33*1000</f>
        <v>0.48954167045101971</v>
      </c>
      <c r="I33">
        <f>(AU33-BA33)</f>
        <v>3.3972128883199386</v>
      </c>
      <c r="J33">
        <f>(P33+AT33*D33)</f>
        <v>34.941810607910156</v>
      </c>
      <c r="K33" s="1">
        <v>6</v>
      </c>
      <c r="L33">
        <f>(K33*AI33+AJ33)</f>
        <v>1.4200000166893005</v>
      </c>
      <c r="M33" s="1">
        <v>1</v>
      </c>
      <c r="N33">
        <f>L33*(M33+1)*(M33+1)/(M33*M33+1)</f>
        <v>2.8400000333786011</v>
      </c>
      <c r="O33" s="1">
        <v>33.811546325683594</v>
      </c>
      <c r="P33" s="1">
        <v>34.941810607910156</v>
      </c>
      <c r="Q33" s="1">
        <v>33.805686950683594</v>
      </c>
      <c r="R33" s="1">
        <v>400.03488159179688</v>
      </c>
      <c r="S33" s="1">
        <v>398.48358154296875</v>
      </c>
      <c r="T33" s="1">
        <v>21.478078842163086</v>
      </c>
      <c r="U33" s="1">
        <v>22.052988052368164</v>
      </c>
      <c r="V33" s="1">
        <v>41.133518218994141</v>
      </c>
      <c r="W33" s="1">
        <v>42.234550476074219</v>
      </c>
      <c r="X33" s="1">
        <v>499.63973999023438</v>
      </c>
      <c r="Y33" s="1">
        <v>1504.7578125</v>
      </c>
      <c r="Z33" s="1">
        <v>0.32595604658126831</v>
      </c>
      <c r="AA33" s="1">
        <v>101.25534820556641</v>
      </c>
      <c r="AB33" s="1">
        <v>2.258303165435791</v>
      </c>
      <c r="AC33" s="1">
        <v>-6.0572035610675812E-2</v>
      </c>
      <c r="AD33" s="1">
        <v>0.12553784251213074</v>
      </c>
      <c r="AE33" s="1">
        <v>8.2847727462649345E-3</v>
      </c>
      <c r="AF33" s="1">
        <v>0.19829277694225311</v>
      </c>
      <c r="AG33" s="1">
        <v>8.8460696861147881E-3</v>
      </c>
      <c r="AH33" s="1">
        <v>0.3333333432674408</v>
      </c>
      <c r="AI33" s="1">
        <v>-0.21956524252891541</v>
      </c>
      <c r="AJ33" s="1">
        <v>2.737391471862793</v>
      </c>
      <c r="AK33" s="1">
        <v>1</v>
      </c>
      <c r="AL33" s="1">
        <v>0</v>
      </c>
      <c r="AM33" s="1">
        <v>0.15999999642372131</v>
      </c>
      <c r="AN33" s="1">
        <v>111115</v>
      </c>
      <c r="AO33">
        <f>X33*0.000001/(K33*0.0001)</f>
        <v>0.8327328999837238</v>
      </c>
      <c r="AP33">
        <f>(U33-T33)/(1000-U33)*AO33</f>
        <v>4.895416704510197E-4</v>
      </c>
      <c r="AQ33">
        <f>(P33+273.15)</f>
        <v>308.09181060791013</v>
      </c>
      <c r="AR33">
        <f>(O33+273.15)</f>
        <v>306.96154632568357</v>
      </c>
      <c r="AS33">
        <f>(Y33*AK33+Z33*AL33)*AM33</f>
        <v>240.76124461856671</v>
      </c>
      <c r="AT33">
        <f>((AS33+0.00000010773*(AR33^4-AQ33^4))-AP33*44100)/(L33*0.92*2*29.3+0.00000043092*AQ33^3)</f>
        <v>2.29939540771309</v>
      </c>
      <c r="AU33">
        <f>0.61365*EXP(17.502*J33/(240.97+J33))</f>
        <v>5.6301958725356727</v>
      </c>
      <c r="AV33">
        <f>AU33*1000/AA33</f>
        <v>55.603935716120112</v>
      </c>
      <c r="AW33">
        <f>(AV33-U33)</f>
        <v>33.550947663751948</v>
      </c>
      <c r="AX33">
        <f>IF(D33,P33,(O33+P33)/2)</f>
        <v>34.376678466796875</v>
      </c>
      <c r="AY33">
        <f>0.61365*EXP(17.502*AX33/(240.97+AX33))</f>
        <v>5.4563039646364819</v>
      </c>
      <c r="AZ33">
        <f>IF(AW33&lt;&gt;0,(1000-(AV33+U33)/2)/AW33*AP33,0)</f>
        <v>1.4024447985042222E-2</v>
      </c>
      <c r="BA33">
        <f>U33*AA33/1000</f>
        <v>2.232982984215734</v>
      </c>
      <c r="BB33">
        <f>(AY33-BA33)</f>
        <v>3.2233209804207479</v>
      </c>
      <c r="BC33">
        <f>1/(1.6/F33+1.37/N33)</f>
        <v>8.7715065692875425E-3</v>
      </c>
      <c r="BD33">
        <f>G33*AA33*0.001</f>
        <v>25.841105277975664</v>
      </c>
      <c r="BE33">
        <f>G33/S33</f>
        <v>0.64044624216470425</v>
      </c>
      <c r="BF33">
        <f>(1-AP33*AA33/AU33/F33)*100</f>
        <v>37.533321056818913</v>
      </c>
      <c r="BG33">
        <f>(S33-E33/(N33/1.35))</f>
        <v>397.96224184316753</v>
      </c>
      <c r="BH33">
        <f>E33*BF33/100/BG33</f>
        <v>1.0343809156832097E-3</v>
      </c>
    </row>
    <row r="34" spans="1:60" x14ac:dyDescent="0.2">
      <c r="A34" s="1">
        <v>16</v>
      </c>
      <c r="B34" s="1" t="s">
        <v>96</v>
      </c>
      <c r="C34" s="1">
        <v>606.49999795481563</v>
      </c>
      <c r="D34" s="1">
        <v>0</v>
      </c>
      <c r="E34">
        <f>(R34-S34*(1000-T34)/(1000-U34))*AO34</f>
        <v>1.2364611175812101</v>
      </c>
      <c r="F34">
        <f>IF(AZ34&lt;&gt;0,1/(1/AZ34-1/N34),0)</f>
        <v>8.8916614193885815E-3</v>
      </c>
      <c r="G34">
        <f>((BC34-AP34/2)*S34-E34)/(BC34+AP34/2)</f>
        <v>160.56639401062992</v>
      </c>
      <c r="H34">
        <f>AP34*1000</f>
        <v>0.31611627885778198</v>
      </c>
      <c r="I34">
        <f>(AU34-BA34)</f>
        <v>3.4704201627604259</v>
      </c>
      <c r="J34">
        <f>(P34+AT34*D34)</f>
        <v>35.113071441650391</v>
      </c>
      <c r="K34" s="1">
        <v>6</v>
      </c>
      <c r="L34">
        <f>(K34*AI34+AJ34)</f>
        <v>1.4200000166893005</v>
      </c>
      <c r="M34" s="1">
        <v>1</v>
      </c>
      <c r="N34">
        <f>L34*(M34+1)*(M34+1)/(M34*M34+1)</f>
        <v>2.8400000333786011</v>
      </c>
      <c r="O34" s="1">
        <v>33.816566467285156</v>
      </c>
      <c r="P34" s="1">
        <v>35.113071441650391</v>
      </c>
      <c r="Q34" s="1">
        <v>33.801914215087891</v>
      </c>
      <c r="R34" s="1">
        <v>401.2685546875</v>
      </c>
      <c r="S34" s="1">
        <v>399.63211059570312</v>
      </c>
      <c r="T34" s="1">
        <v>21.487583160400391</v>
      </c>
      <c r="U34" s="1">
        <v>21.858879089355469</v>
      </c>
      <c r="V34" s="1">
        <v>41.141788482666016</v>
      </c>
      <c r="W34" s="1">
        <v>41.852699279785156</v>
      </c>
      <c r="X34" s="1">
        <v>499.66558837890625</v>
      </c>
      <c r="Y34" s="1">
        <v>1502.3851318359375</v>
      </c>
      <c r="Z34" s="1">
        <v>0.25155556201934814</v>
      </c>
      <c r="AA34" s="1">
        <v>101.25930786132812</v>
      </c>
      <c r="AB34" s="1">
        <v>2.258303165435791</v>
      </c>
      <c r="AC34" s="1">
        <v>-6.0572035610675812E-2</v>
      </c>
      <c r="AD34" s="1">
        <v>0.12553784251213074</v>
      </c>
      <c r="AE34" s="1">
        <v>8.2847727462649345E-3</v>
      </c>
      <c r="AF34" s="1">
        <v>0.19829277694225311</v>
      </c>
      <c r="AG34" s="1">
        <v>8.8460696861147881E-3</v>
      </c>
      <c r="AH34" s="1">
        <v>0.3333333432674408</v>
      </c>
      <c r="AI34" s="1">
        <v>-0.21956524252891541</v>
      </c>
      <c r="AJ34" s="1">
        <v>2.737391471862793</v>
      </c>
      <c r="AK34" s="1">
        <v>1</v>
      </c>
      <c r="AL34" s="1">
        <v>0</v>
      </c>
      <c r="AM34" s="1">
        <v>0.15999999642372131</v>
      </c>
      <c r="AN34" s="1">
        <v>111115</v>
      </c>
      <c r="AO34">
        <f>X34*0.000001/(K34*0.0001)</f>
        <v>0.83277598063151026</v>
      </c>
      <c r="AP34">
        <f>(U34-T34)/(1000-U34)*AO34</f>
        <v>3.1611627885778199E-4</v>
      </c>
      <c r="AQ34">
        <f>(P34+273.15)</f>
        <v>308.26307144165037</v>
      </c>
      <c r="AR34">
        <f>(O34+273.15)</f>
        <v>306.96656646728513</v>
      </c>
      <c r="AS34">
        <f>(Y34*AK34+Z34*AL34)*AM34</f>
        <v>240.38161572080207</v>
      </c>
      <c r="AT34">
        <f>((AS34+0.00000010773*(AR34^4-AQ34^4))-AP34*44100)/(L34*0.92*2*29.3+0.00000043092*AQ34^3)</f>
        <v>2.3568382217185619</v>
      </c>
      <c r="AU34">
        <f>0.61365*EXP(17.502*J34/(240.97+J34))</f>
        <v>5.6838351299730192</v>
      </c>
      <c r="AV34">
        <f>AU34*1000/AA34</f>
        <v>56.131483120118475</v>
      </c>
      <c r="AW34">
        <f>(AV34-U34)</f>
        <v>34.272604030763006</v>
      </c>
      <c r="AX34">
        <f>IF(D34,P34,(O34+P34)/2)</f>
        <v>34.464818954467773</v>
      </c>
      <c r="AY34">
        <f>0.61365*EXP(17.502*AX34/(240.97+AX34))</f>
        <v>5.4831135908055941</v>
      </c>
      <c r="AZ34">
        <f>IF(AW34&lt;&gt;0,(1000-(AV34+U34)/2)/AW34*AP34,0)</f>
        <v>8.8639097000299937E-3</v>
      </c>
      <c r="BA34">
        <f>U34*AA34/1000</f>
        <v>2.2134149672125933</v>
      </c>
      <c r="BB34">
        <f>(AY34-BA34)</f>
        <v>3.2696986235930008</v>
      </c>
      <c r="BC34">
        <f>1/(1.6/F34+1.37/N34)</f>
        <v>5.5424302148259809E-3</v>
      </c>
      <c r="BD34">
        <f>G34*AA34*0.001</f>
        <v>16.258841923305688</v>
      </c>
      <c r="BE34">
        <f>G34/S34</f>
        <v>0.40178551661247902</v>
      </c>
      <c r="BF34">
        <f>(1-AP34*AA34/AU34/F34)*100</f>
        <v>36.663009090963826</v>
      </c>
      <c r="BG34">
        <f>(S34-E34/(N34/1.35))</f>
        <v>399.04435619812699</v>
      </c>
      <c r="BH34">
        <f>E34*BF34/100/BG34</f>
        <v>1.1360237149174337E-3</v>
      </c>
    </row>
    <row r="35" spans="1:60" x14ac:dyDescent="0.2">
      <c r="A35" s="1">
        <v>17</v>
      </c>
      <c r="B35" s="1" t="s">
        <v>97</v>
      </c>
      <c r="C35" s="1">
        <v>610.49999786540866</v>
      </c>
      <c r="D35" s="1">
        <v>0</v>
      </c>
      <c r="E35">
        <f>(R35-S35*(1000-T35)/(1000-U35))*AO35</f>
        <v>0.59417723631356434</v>
      </c>
      <c r="F35">
        <f>IF(AZ35&lt;&gt;0,1/(1/AZ35-1/N35),0)</f>
        <v>6.4141403307237744E-3</v>
      </c>
      <c r="G35">
        <f>((BC35-AP35/2)*S35-E35)/(BC35+AP35/2)</f>
        <v>233.70135327765558</v>
      </c>
      <c r="H35">
        <f>AP35*1000</f>
        <v>0.23149486921639989</v>
      </c>
      <c r="I35">
        <f>(AU35-BA35)</f>
        <v>3.5194474709561105</v>
      </c>
      <c r="J35">
        <f>(P35+AT35*D35)</f>
        <v>35.235084533691406</v>
      </c>
      <c r="K35" s="1">
        <v>6</v>
      </c>
      <c r="L35">
        <f>(K35*AI35+AJ35)</f>
        <v>1.4200000166893005</v>
      </c>
      <c r="M35" s="1">
        <v>1</v>
      </c>
      <c r="N35">
        <f>L35*(M35+1)*(M35+1)/(M35*M35+1)</f>
        <v>2.8400000333786011</v>
      </c>
      <c r="O35" s="1">
        <v>33.816226959228516</v>
      </c>
      <c r="P35" s="1">
        <v>35.235084533691406</v>
      </c>
      <c r="Q35" s="1">
        <v>33.795684814453125</v>
      </c>
      <c r="R35" s="1">
        <v>401.37796020507812</v>
      </c>
      <c r="S35" s="1">
        <v>400.5531005859375</v>
      </c>
      <c r="T35" s="1">
        <v>21.483133316040039</v>
      </c>
      <c r="U35" s="1">
        <v>21.755073547363281</v>
      </c>
      <c r="V35" s="1">
        <v>41.133472442626953</v>
      </c>
      <c r="W35" s="1">
        <v>41.654151916503906</v>
      </c>
      <c r="X35" s="1">
        <v>499.6510009765625</v>
      </c>
      <c r="Y35" s="1">
        <v>1499.6322021484375</v>
      </c>
      <c r="Z35" s="1">
        <v>0.27281218767166138</v>
      </c>
      <c r="AA35" s="1">
        <v>101.25788879394531</v>
      </c>
      <c r="AB35" s="1">
        <v>2.258303165435791</v>
      </c>
      <c r="AC35" s="1">
        <v>-6.0572035610675812E-2</v>
      </c>
      <c r="AD35" s="1">
        <v>0.12553784251213074</v>
      </c>
      <c r="AE35" s="1">
        <v>8.2847727462649345E-3</v>
      </c>
      <c r="AF35" s="1">
        <v>0.19829277694225311</v>
      </c>
      <c r="AG35" s="1">
        <v>8.8460696861147881E-3</v>
      </c>
      <c r="AH35" s="1">
        <v>0.3333333432674408</v>
      </c>
      <c r="AI35" s="1">
        <v>-0.21956524252891541</v>
      </c>
      <c r="AJ35" s="1">
        <v>2.737391471862793</v>
      </c>
      <c r="AK35" s="1">
        <v>1</v>
      </c>
      <c r="AL35" s="1">
        <v>0</v>
      </c>
      <c r="AM35" s="1">
        <v>0.15999999642372131</v>
      </c>
      <c r="AN35" s="1">
        <v>111115</v>
      </c>
      <c r="AO35">
        <f>X35*0.000001/(K35*0.0001)</f>
        <v>0.83275166829427083</v>
      </c>
      <c r="AP35">
        <f>(U35-T35)/(1000-U35)*AO35</f>
        <v>2.314948692163999E-4</v>
      </c>
      <c r="AQ35">
        <f>(P35+273.15)</f>
        <v>308.38508453369138</v>
      </c>
      <c r="AR35">
        <f>(O35+273.15)</f>
        <v>306.96622695922849</v>
      </c>
      <c r="AS35">
        <f>(Y35*AK35+Z35*AL35)*AM35</f>
        <v>239.94114698064732</v>
      </c>
      <c r="AT35">
        <f>((AS35+0.00000010773*(AR35^4-AQ35^4))-AP35*44100)/(L35*0.92*2*29.3+0.00000043092*AQ35^3)</f>
        <v>2.376017784440585</v>
      </c>
      <c r="AU35">
        <f>0.61365*EXP(17.502*J35/(240.97+J35))</f>
        <v>5.7223202889191231</v>
      </c>
      <c r="AV35">
        <f>AU35*1000/AA35</f>
        <v>56.51234049095924</v>
      </c>
      <c r="AW35">
        <f>(AV35-U35)</f>
        <v>34.757266943595958</v>
      </c>
      <c r="AX35">
        <f>IF(D35,P35,(O35+P35)/2)</f>
        <v>34.525655746459961</v>
      </c>
      <c r="AY35">
        <f>0.61365*EXP(17.502*AX35/(240.97+AX35))</f>
        <v>5.5016850084213225</v>
      </c>
      <c r="AZ35">
        <f>IF(AW35&lt;&gt;0,(1000-(AV35+U35)/2)/AW35*AP35,0)</f>
        <v>6.3996866378767479E-3</v>
      </c>
      <c r="BA35">
        <f>U35*AA35/1000</f>
        <v>2.2028728179630126</v>
      </c>
      <c r="BB35">
        <f>(AY35-BA35)</f>
        <v>3.2988121904583099</v>
      </c>
      <c r="BC35">
        <f>1/(1.6/F35+1.37/N35)</f>
        <v>4.0011002162514565E-3</v>
      </c>
      <c r="BD35">
        <f>G35*AA35*0.001</f>
        <v>23.664105641183379</v>
      </c>
      <c r="BE35">
        <f>G35/S35</f>
        <v>0.58344662152356908</v>
      </c>
      <c r="BF35">
        <f>(1-AP35*AA35/AU35/F35)*100</f>
        <v>36.135485011813003</v>
      </c>
      <c r="BG35">
        <f>(S35-E35/(N35/1.35))</f>
        <v>400.27065718467139</v>
      </c>
      <c r="BH35">
        <f>E35*BF35/100/BG35</f>
        <v>5.3640910798173581E-4</v>
      </c>
    </row>
    <row r="36" spans="1:60" x14ac:dyDescent="0.2">
      <c r="A36" s="1">
        <v>18</v>
      </c>
      <c r="B36" s="1" t="s">
        <v>98</v>
      </c>
      <c r="C36" s="1">
        <v>622.49999759718776</v>
      </c>
      <c r="D36" s="1">
        <v>0</v>
      </c>
      <c r="E36">
        <f>(R36-S36*(1000-T36)/(1000-U36))*AO36</f>
        <v>-0.81896768321565927</v>
      </c>
      <c r="F36">
        <f>IF(AZ36&lt;&gt;0,1/(1/AZ36-1/N36),0)</f>
        <v>3.5498822021658178E-3</v>
      </c>
      <c r="G36">
        <f>((BC36-AP36/2)*S36-E36)/(BC36+AP36/2)</f>
        <v>736.93748169770254</v>
      </c>
      <c r="H36">
        <f>AP36*1000</f>
        <v>0.12961806036712697</v>
      </c>
      <c r="I36">
        <f>(AU36-BA36)</f>
        <v>3.5567243235399983</v>
      </c>
      <c r="J36">
        <f>(P36+AT36*D36)</f>
        <v>35.314628601074219</v>
      </c>
      <c r="K36" s="1">
        <v>6</v>
      </c>
      <c r="L36">
        <f>(K36*AI36+AJ36)</f>
        <v>1.4200000166893005</v>
      </c>
      <c r="M36" s="1">
        <v>1</v>
      </c>
      <c r="N36">
        <f>L36*(M36+1)*(M36+1)/(M36*M36+1)</f>
        <v>2.8400000333786011</v>
      </c>
      <c r="O36" s="1">
        <v>33.808441162109375</v>
      </c>
      <c r="P36" s="1">
        <v>35.314628601074219</v>
      </c>
      <c r="Q36" s="1">
        <v>33.785957336425781</v>
      </c>
      <c r="R36" s="1">
        <v>399.76315307617188</v>
      </c>
      <c r="S36" s="1">
        <v>400.68423461914062</v>
      </c>
      <c r="T36" s="1">
        <v>21.483940124511719</v>
      </c>
      <c r="U36" s="1">
        <v>21.636222839355469</v>
      </c>
      <c r="V36" s="1">
        <v>41.152328491210938</v>
      </c>
      <c r="W36" s="1">
        <v>41.444026947021484</v>
      </c>
      <c r="X36" s="1">
        <v>499.65072631835938</v>
      </c>
      <c r="Y36" s="1">
        <v>1499.686279296875</v>
      </c>
      <c r="Z36" s="1">
        <v>0.35430312156677246</v>
      </c>
      <c r="AA36" s="1">
        <v>101.25646209716797</v>
      </c>
      <c r="AB36" s="1">
        <v>2.258303165435791</v>
      </c>
      <c r="AC36" s="1">
        <v>-6.0572035610675812E-2</v>
      </c>
      <c r="AD36" s="1">
        <v>0.12553784251213074</v>
      </c>
      <c r="AE36" s="1">
        <v>8.2847727462649345E-3</v>
      </c>
      <c r="AF36" s="1">
        <v>0.19829277694225311</v>
      </c>
      <c r="AG36" s="1">
        <v>8.8460696861147881E-3</v>
      </c>
      <c r="AH36" s="1">
        <v>0.66666668653488159</v>
      </c>
      <c r="AI36" s="1">
        <v>-0.21956524252891541</v>
      </c>
      <c r="AJ36" s="1">
        <v>2.737391471862793</v>
      </c>
      <c r="AK36" s="1">
        <v>1</v>
      </c>
      <c r="AL36" s="1">
        <v>0</v>
      </c>
      <c r="AM36" s="1">
        <v>0.15999999642372131</v>
      </c>
      <c r="AN36" s="1">
        <v>111115</v>
      </c>
      <c r="AO36">
        <f>X36*0.000001/(K36*0.0001)</f>
        <v>0.83275121053059875</v>
      </c>
      <c r="AP36">
        <f>(U36-T36)/(1000-U36)*AO36</f>
        <v>1.2961806036712698E-4</v>
      </c>
      <c r="AQ36">
        <f>(P36+273.15)</f>
        <v>308.4646286010742</v>
      </c>
      <c r="AR36">
        <f>(O36+273.15)</f>
        <v>306.95844116210935</v>
      </c>
      <c r="AS36">
        <f>(Y36*AK36+Z36*AL36)*AM36</f>
        <v>239.94979932420392</v>
      </c>
      <c r="AT36">
        <f>((AS36+0.00000010773*(AR36^4-AQ36^4))-AP36*44100)/(L36*0.92*2*29.3+0.00000043092*AQ36^3)</f>
        <v>2.4138582370199924</v>
      </c>
      <c r="AU36">
        <f>0.61365*EXP(17.502*J36/(240.97+J36))</f>
        <v>5.7475317013990752</v>
      </c>
      <c r="AV36">
        <f>AU36*1000/AA36</f>
        <v>56.762122459736105</v>
      </c>
      <c r="AW36">
        <f>(AV36-U36)</f>
        <v>35.125899620380636</v>
      </c>
      <c r="AX36">
        <f>IF(D36,P36,(O36+P36)/2)</f>
        <v>34.561534881591797</v>
      </c>
      <c r="AY36">
        <f>0.61365*EXP(17.502*AX36/(240.97+AX36))</f>
        <v>5.5126633116883701</v>
      </c>
      <c r="AZ36">
        <f>IF(AW36&lt;&gt;0,(1000-(AV36+U36)/2)/AW36*AP36,0)</f>
        <v>3.5454505361063602E-3</v>
      </c>
      <c r="BA36">
        <f>U36*AA36/1000</f>
        <v>2.1908073778590769</v>
      </c>
      <c r="BB36">
        <f>(AY36-BA36)</f>
        <v>3.3218559338292932</v>
      </c>
      <c r="BC36">
        <f>1/(1.6/F36+1.37/N36)</f>
        <v>2.2163043168808025E-3</v>
      </c>
      <c r="BD36">
        <f>G36*AA36*0.001</f>
        <v>74.619682183505844</v>
      </c>
      <c r="BE36">
        <f>G36/S36</f>
        <v>1.8391975975750037</v>
      </c>
      <c r="BF36">
        <f>(1-AP36*AA36/AU36/F36)*100</f>
        <v>35.673051496076944</v>
      </c>
      <c r="BG36">
        <f>(S36-E36/(N36/1.35))</f>
        <v>401.07353263299518</v>
      </c>
      <c r="BH36">
        <f>E36*BF36/100/BG36</f>
        <v>-7.2842194659871709E-4</v>
      </c>
    </row>
    <row r="37" spans="1:60" x14ac:dyDescent="0.2">
      <c r="A37" s="1" t="s">
        <v>9</v>
      </c>
      <c r="B37" s="1" t="s">
        <v>99</v>
      </c>
    </row>
    <row r="38" spans="1:60" x14ac:dyDescent="0.2">
      <c r="A38" s="1">
        <v>19</v>
      </c>
      <c r="B38" s="1" t="s">
        <v>100</v>
      </c>
      <c r="C38" s="1">
        <v>695.49999596551061</v>
      </c>
      <c r="D38" s="1">
        <v>0</v>
      </c>
      <c r="E38">
        <f>(R38-S38*(1000-T38)/(1000-U38))*AO38</f>
        <v>-0.25568796558101903</v>
      </c>
      <c r="F38">
        <f>IF(AZ38&lt;&gt;0,1/(1/AZ38-1/N38),0)</f>
        <v>3.2152677623797539E-3</v>
      </c>
      <c r="G38">
        <f>((BC38-AP38/2)*S38-E38)/(BC38+AP38/2)</f>
        <v>501.37759849565788</v>
      </c>
      <c r="H38">
        <f>AP38*1000</f>
        <v>0.11722868951468898</v>
      </c>
      <c r="I38">
        <f>(AU38-BA38)</f>
        <v>3.5510587228594424</v>
      </c>
      <c r="J38">
        <f>(P38+AT38*D38)</f>
        <v>35.302696228027344</v>
      </c>
      <c r="K38" s="1">
        <v>6</v>
      </c>
      <c r="L38">
        <f>(K38*AI38+AJ38)</f>
        <v>1.4200000166893005</v>
      </c>
      <c r="M38" s="1">
        <v>1</v>
      </c>
      <c r="N38">
        <f>L38*(M38+1)*(M38+1)/(M38*M38+1)</f>
        <v>2.8400000333786011</v>
      </c>
      <c r="O38" s="1">
        <v>33.787654876708984</v>
      </c>
      <c r="P38" s="1">
        <v>35.302696228027344</v>
      </c>
      <c r="Q38" s="1">
        <v>33.776519775390625</v>
      </c>
      <c r="R38" s="1">
        <v>400.09359741210938</v>
      </c>
      <c r="S38" s="1">
        <v>400.34426879882812</v>
      </c>
      <c r="T38" s="1">
        <v>21.517559051513672</v>
      </c>
      <c r="U38" s="1">
        <v>21.655277252197266</v>
      </c>
      <c r="V38" s="1">
        <v>41.263641357421875</v>
      </c>
      <c r="W38" s="1">
        <v>41.527740478515625</v>
      </c>
      <c r="X38" s="1">
        <v>499.67282104492188</v>
      </c>
      <c r="Y38" s="1">
        <v>1499.5823974609375</v>
      </c>
      <c r="Z38" s="1">
        <v>7.9125881195068359E-2</v>
      </c>
      <c r="AA38" s="1">
        <v>101.25406646728516</v>
      </c>
      <c r="AB38" s="1">
        <v>2.258303165435791</v>
      </c>
      <c r="AC38" s="1">
        <v>-6.0572035610675812E-2</v>
      </c>
      <c r="AD38" s="1">
        <v>0.12553784251213074</v>
      </c>
      <c r="AE38" s="1">
        <v>8.2847727462649345E-3</v>
      </c>
      <c r="AF38" s="1">
        <v>0.19829277694225311</v>
      </c>
      <c r="AG38" s="1">
        <v>8.8460696861147881E-3</v>
      </c>
      <c r="AH38" s="1">
        <v>0.66666668653488159</v>
      </c>
      <c r="AI38" s="1">
        <v>-0.21956524252891541</v>
      </c>
      <c r="AJ38" s="1">
        <v>2.737391471862793</v>
      </c>
      <c r="AK38" s="1">
        <v>1</v>
      </c>
      <c r="AL38" s="1">
        <v>0</v>
      </c>
      <c r="AM38" s="1">
        <v>0.15999999642372131</v>
      </c>
      <c r="AN38" s="1">
        <v>111115</v>
      </c>
      <c r="AO38">
        <f>X38*0.000001/(K38*0.0001)</f>
        <v>0.83278803507486976</v>
      </c>
      <c r="AP38">
        <f>(U38-T38)/(1000-U38)*AO38</f>
        <v>1.1722868951468898E-4</v>
      </c>
      <c r="AQ38">
        <f>(P38+273.15)</f>
        <v>308.45269622802732</v>
      </c>
      <c r="AR38">
        <f>(O38+273.15)</f>
        <v>306.93765487670896</v>
      </c>
      <c r="AS38">
        <f>(Y38*AK38+Z38*AL38)*AM38</f>
        <v>239.93317823082543</v>
      </c>
      <c r="AT38">
        <f>((AS38+0.00000010773*(AR38^4-AQ38^4))-AP38*44100)/(L38*0.92*2*29.3+0.00000043092*AQ38^3)</f>
        <v>2.4186245452954602</v>
      </c>
      <c r="AU38">
        <f>0.61365*EXP(17.502*J38/(240.97+J38))</f>
        <v>5.7437436051209128</v>
      </c>
      <c r="AV38">
        <f>AU38*1000/AA38</f>
        <v>56.726053634366345</v>
      </c>
      <c r="AW38">
        <f>(AV38-U38)</f>
        <v>35.070776382169079</v>
      </c>
      <c r="AX38">
        <f>IF(D38,P38,(O38+P38)/2)</f>
        <v>34.545175552368164</v>
      </c>
      <c r="AY38">
        <f>0.61365*EXP(17.502*AX38/(240.97+AX38))</f>
        <v>5.507655321849013</v>
      </c>
      <c r="AZ38">
        <f>IF(AW38&lt;&gt;0,(1000-(AV38+U38)/2)/AW38*AP38,0)</f>
        <v>3.2116317567703122E-3</v>
      </c>
      <c r="BA38">
        <f>U38*AA38/1000</f>
        <v>2.1926848822614704</v>
      </c>
      <c r="BB38">
        <f>(AY38-BA38)</f>
        <v>3.3149704395875426</v>
      </c>
      <c r="BC38">
        <f>1/(1.6/F38+1.37/N38)</f>
        <v>2.0075962039935447E-3</v>
      </c>
      <c r="BD38">
        <f>G38*AA38*0.001</f>
        <v>50.766520683287155</v>
      </c>
      <c r="BE38">
        <f>G38/S38</f>
        <v>1.252366119789762</v>
      </c>
      <c r="BF38">
        <f>(1-AP38*AA38/AU38/F38)*100</f>
        <v>35.726168083508881</v>
      </c>
      <c r="BG38">
        <f>(S38-E38/(N38/1.35))</f>
        <v>400.46581061202443</v>
      </c>
      <c r="BH38">
        <f>E38*BF38/100/BG38</f>
        <v>-2.2810314871368046E-4</v>
      </c>
    </row>
    <row r="39" spans="1:60" x14ac:dyDescent="0.2">
      <c r="A39" s="1">
        <v>20</v>
      </c>
      <c r="B39" s="1" t="s">
        <v>101</v>
      </c>
      <c r="C39" s="1">
        <v>701.49999583140016</v>
      </c>
      <c r="D39" s="1">
        <v>0</v>
      </c>
      <c r="E39">
        <f>(R39-S39*(1000-T39)/(1000-U39))*AO39</f>
        <v>-1.4231983979097538E-2</v>
      </c>
      <c r="F39">
        <f>IF(AZ39&lt;&gt;0,1/(1/AZ39-1/N39),0)</f>
        <v>2.196556525452649E-3</v>
      </c>
      <c r="G39">
        <f>((BC39-AP39/2)*S39-E39)/(BC39+AP39/2)</f>
        <v>387.98907165731868</v>
      </c>
      <c r="H39">
        <f>AP39*1000</f>
        <v>8.0177656985690793E-2</v>
      </c>
      <c r="I39">
        <f>(AU39-BA39)</f>
        <v>3.5536864144639071</v>
      </c>
      <c r="J39">
        <f>(P39+AT39*D39)</f>
        <v>35.318149566650391</v>
      </c>
      <c r="K39" s="1">
        <v>6</v>
      </c>
      <c r="L39">
        <f>(K39*AI39+AJ39)</f>
        <v>1.4200000166893005</v>
      </c>
      <c r="M39" s="1">
        <v>1</v>
      </c>
      <c r="N39">
        <f>L39*(M39+1)*(M39+1)/(M39*M39+1)</f>
        <v>2.8400000333786011</v>
      </c>
      <c r="O39" s="1">
        <v>33.788478851318359</v>
      </c>
      <c r="P39" s="1">
        <v>35.318149566650391</v>
      </c>
      <c r="Q39" s="1">
        <v>33.778453826904297</v>
      </c>
      <c r="R39" s="1">
        <v>400.68170166015625</v>
      </c>
      <c r="S39" s="1">
        <v>400.66021728515625</v>
      </c>
      <c r="T39" s="1">
        <v>21.583654403686523</v>
      </c>
      <c r="U39" s="1">
        <v>21.67784309387207</v>
      </c>
      <c r="V39" s="1">
        <v>41.388362884521484</v>
      </c>
      <c r="W39" s="1">
        <v>41.568977355957031</v>
      </c>
      <c r="X39" s="1">
        <v>499.67514038085938</v>
      </c>
      <c r="Y39" s="1">
        <v>1499.5179443359375</v>
      </c>
      <c r="Z39" s="1">
        <v>9.6842534840106964E-2</v>
      </c>
      <c r="AA39" s="1">
        <v>101.25377655029297</v>
      </c>
      <c r="AB39" s="1">
        <v>2.258303165435791</v>
      </c>
      <c r="AC39" s="1">
        <v>-6.0572035610675812E-2</v>
      </c>
      <c r="AD39" s="1">
        <v>0.12553784251213074</v>
      </c>
      <c r="AE39" s="1">
        <v>8.2847727462649345E-3</v>
      </c>
      <c r="AF39" s="1">
        <v>0.19829277694225311</v>
      </c>
      <c r="AG39" s="1">
        <v>8.8460696861147881E-3</v>
      </c>
      <c r="AH39" s="1">
        <v>1</v>
      </c>
      <c r="AI39" s="1">
        <v>-0.21956524252891541</v>
      </c>
      <c r="AJ39" s="1">
        <v>2.737391471862793</v>
      </c>
      <c r="AK39" s="1">
        <v>1</v>
      </c>
      <c r="AL39" s="1">
        <v>0</v>
      </c>
      <c r="AM39" s="1">
        <v>0.15999999642372131</v>
      </c>
      <c r="AN39" s="1">
        <v>111115</v>
      </c>
      <c r="AO39">
        <f>X39*0.000001/(K39*0.0001)</f>
        <v>0.8327919006347656</v>
      </c>
      <c r="AP39">
        <f>(U39-T39)/(1000-U39)*AO39</f>
        <v>8.0177656985690787E-5</v>
      </c>
      <c r="AQ39">
        <f>(P39+273.15)</f>
        <v>308.46814956665037</v>
      </c>
      <c r="AR39">
        <f>(O39+273.15)</f>
        <v>306.93847885131834</v>
      </c>
      <c r="AS39">
        <f>(Y39*AK39+Z39*AL39)*AM39</f>
        <v>239.92286573105594</v>
      </c>
      <c r="AT39">
        <f>((AS39+0.00000010773*(AR39^4-AQ39^4))-AP39*44100)/(L39*0.92*2*29.3+0.00000043092*AQ39^3)</f>
        <v>2.4346987023835962</v>
      </c>
      <c r="AU39">
        <f>0.61365*EXP(17.502*J39/(240.97+J39))</f>
        <v>5.7486498951831413</v>
      </c>
      <c r="AV39">
        <f>AU39*1000/AA39</f>
        <v>56.774671434875067</v>
      </c>
      <c r="AW39">
        <f>(AV39-U39)</f>
        <v>35.096828341002997</v>
      </c>
      <c r="AX39">
        <f>IF(D39,P39,(O39+P39)/2)</f>
        <v>34.553314208984375</v>
      </c>
      <c r="AY39">
        <f>0.61365*EXP(17.502*AX39/(240.97+AX39))</f>
        <v>5.510146268623056</v>
      </c>
      <c r="AZ39">
        <f>IF(AW39&lt;&gt;0,(1000-(AV39+U39)/2)/AW39*AP39,0)</f>
        <v>2.194858943875552E-3</v>
      </c>
      <c r="BA39">
        <f>U39*AA39/1000</f>
        <v>2.1949634807192342</v>
      </c>
      <c r="BB39">
        <f>(AY39-BA39)</f>
        <v>3.3151827879038218</v>
      </c>
      <c r="BC39">
        <f>1/(1.6/F39+1.37/N39)</f>
        <v>1.3719392560788202E-3</v>
      </c>
      <c r="BD39">
        <f>G39*AA39*0.001</f>
        <v>39.285358765545752</v>
      </c>
      <c r="BE39">
        <f>G39/S39</f>
        <v>0.96837433545637175</v>
      </c>
      <c r="BF39">
        <f>(1-AP39*AA39/AU39/F39)*100</f>
        <v>35.708087123476929</v>
      </c>
      <c r="BG39">
        <f>(S39-E39/(N39/1.35))</f>
        <v>400.66698248872876</v>
      </c>
      <c r="BH39">
        <f>E39*BF39/100/BG39</f>
        <v>-1.2683773459667067E-5</v>
      </c>
    </row>
    <row r="40" spans="1:60" x14ac:dyDescent="0.2">
      <c r="A40" s="1">
        <v>21</v>
      </c>
      <c r="B40" s="1" t="s">
        <v>102</v>
      </c>
      <c r="C40" s="1">
        <v>706.49999571964145</v>
      </c>
      <c r="D40" s="1">
        <v>0</v>
      </c>
      <c r="E40">
        <f>(R40-S40*(1000-T40)/(1000-U40))*AO40</f>
        <v>-4.0426222138847646E-2</v>
      </c>
      <c r="F40">
        <f>IF(AZ40&lt;&gt;0,1/(1/AZ40-1/N40),0)</f>
        <v>2.5629051878090924E-3</v>
      </c>
      <c r="G40">
        <f>((BC40-AP40/2)*S40-E40)/(BC40+AP40/2)</f>
        <v>402.55595130842539</v>
      </c>
      <c r="H40">
        <f>AP40*1000</f>
        <v>9.3516227301834148E-2</v>
      </c>
      <c r="I40">
        <f>(AU40-BA40)</f>
        <v>3.5527921706396319</v>
      </c>
      <c r="J40">
        <f>(P40+AT40*D40)</f>
        <v>35.322517395019531</v>
      </c>
      <c r="K40" s="1">
        <v>6</v>
      </c>
      <c r="L40">
        <f>(K40*AI40+AJ40)</f>
        <v>1.4200000166893005</v>
      </c>
      <c r="M40" s="1">
        <v>1</v>
      </c>
      <c r="N40">
        <f>L40*(M40+1)*(M40+1)/(M40*M40+1)</f>
        <v>2.8400000333786011</v>
      </c>
      <c r="O40" s="1">
        <v>33.789863586425781</v>
      </c>
      <c r="P40" s="1">
        <v>35.322517395019531</v>
      </c>
      <c r="Q40" s="1">
        <v>33.780792236328125</v>
      </c>
      <c r="R40" s="1">
        <v>400.7628173828125</v>
      </c>
      <c r="S40" s="1">
        <v>400.766357421875</v>
      </c>
      <c r="T40" s="1">
        <v>21.590545654296875</v>
      </c>
      <c r="U40" s="1">
        <v>21.700403213500977</v>
      </c>
      <c r="V40" s="1">
        <v>41.398323059082031</v>
      </c>
      <c r="W40" s="1">
        <v>41.608970642089844</v>
      </c>
      <c r="X40" s="1">
        <v>499.66641235351562</v>
      </c>
      <c r="Y40" s="1">
        <v>1499.3687744140625</v>
      </c>
      <c r="Z40" s="1">
        <v>0.13699755072593689</v>
      </c>
      <c r="AA40" s="1">
        <v>101.25365447998047</v>
      </c>
      <c r="AB40" s="1">
        <v>2.258303165435791</v>
      </c>
      <c r="AC40" s="1">
        <v>-6.0572035610675812E-2</v>
      </c>
      <c r="AD40" s="1">
        <v>0.12553784251213074</v>
      </c>
      <c r="AE40" s="1">
        <v>8.2847727462649345E-3</v>
      </c>
      <c r="AF40" s="1">
        <v>0.19829277694225311</v>
      </c>
      <c r="AG40" s="1">
        <v>8.8460696861147881E-3</v>
      </c>
      <c r="AH40" s="1">
        <v>0.66666668653488159</v>
      </c>
      <c r="AI40" s="1">
        <v>-0.21956524252891541</v>
      </c>
      <c r="AJ40" s="1">
        <v>2.737391471862793</v>
      </c>
      <c r="AK40" s="1">
        <v>1</v>
      </c>
      <c r="AL40" s="1">
        <v>0</v>
      </c>
      <c r="AM40" s="1">
        <v>0.15999999642372131</v>
      </c>
      <c r="AN40" s="1">
        <v>111115</v>
      </c>
      <c r="AO40">
        <f>X40*0.000001/(K40*0.0001)</f>
        <v>0.83277735392252605</v>
      </c>
      <c r="AP40">
        <f>(U40-T40)/(1000-U40)*AO40</f>
        <v>9.3516227301834151E-5</v>
      </c>
      <c r="AQ40">
        <f>(P40+273.15)</f>
        <v>308.47251739501951</v>
      </c>
      <c r="AR40">
        <f>(O40+273.15)</f>
        <v>306.93986358642576</v>
      </c>
      <c r="AS40">
        <f>(Y40*AK40+Z40*AL40)*AM40</f>
        <v>239.89899854408941</v>
      </c>
      <c r="AT40">
        <f>((AS40+0.00000010773*(AR40^4-AQ40^4))-AP40*44100)/(L40*0.92*2*29.3+0.00000043092*AQ40^3)</f>
        <v>2.4273963490974499</v>
      </c>
      <c r="AU40">
        <f>0.61365*EXP(17.502*J40/(240.97+J40))</f>
        <v>5.7500372996957179</v>
      </c>
      <c r="AV40">
        <f>AU40*1000/AA40</f>
        <v>56.788442147859421</v>
      </c>
      <c r="AW40">
        <f>(AV40-U40)</f>
        <v>35.088038934358444</v>
      </c>
      <c r="AX40">
        <f>IF(D40,P40,(O40+P40)/2)</f>
        <v>34.556190490722656</v>
      </c>
      <c r="AY40">
        <f>0.61365*EXP(17.502*AX40/(240.97+AX40))</f>
        <v>5.5110268280411949</v>
      </c>
      <c r="AZ40">
        <f>IF(AW40&lt;&gt;0,(1000-(AV40+U40)/2)/AW40*AP40,0)</f>
        <v>2.5605944270120028E-3</v>
      </c>
      <c r="BA40">
        <f>U40*AA40/1000</f>
        <v>2.1972451290560859</v>
      </c>
      <c r="BB40">
        <f>(AY40-BA40)</f>
        <v>3.313781698985109</v>
      </c>
      <c r="BC40">
        <f>1/(1.6/F40+1.37/N40)</f>
        <v>1.6005789640020486E-3</v>
      </c>
      <c r="BD40">
        <f>G40*AA40*0.001</f>
        <v>40.760261202643143</v>
      </c>
      <c r="BE40">
        <f>G40/S40</f>
        <v>1.0044654294289141</v>
      </c>
      <c r="BF40">
        <f>(1-AP40*AA40/AU40/F40)*100</f>
        <v>35.746841280989941</v>
      </c>
      <c r="BG40">
        <f>(S40-E40/(N40/1.35))</f>
        <v>400.78557411175035</v>
      </c>
      <c r="BH40">
        <f>E40*BF40/100/BG40</f>
        <v>-3.6056930182434436E-5</v>
      </c>
    </row>
    <row r="41" spans="1:60" x14ac:dyDescent="0.2">
      <c r="A41" s="1" t="s">
        <v>9</v>
      </c>
      <c r="B41" s="1" t="s">
        <v>103</v>
      </c>
    </row>
    <row r="42" spans="1:60" x14ac:dyDescent="0.2">
      <c r="A42" s="1">
        <v>22</v>
      </c>
      <c r="B42" s="1" t="s">
        <v>104</v>
      </c>
      <c r="C42" s="1">
        <v>777.49999413266778</v>
      </c>
      <c r="D42" s="1">
        <v>0</v>
      </c>
      <c r="E42">
        <f>(R42-S42*(1000-T42)/(1000-U42))*AO42</f>
        <v>0.61099058607989731</v>
      </c>
      <c r="F42">
        <f>IF(AZ42&lt;&gt;0,1/(1/AZ42-1/N42),0)</f>
        <v>6.8717221639670936E-3</v>
      </c>
      <c r="G42">
        <f>((BC42-AP42/2)*S42-E42)/(BC42+AP42/2)</f>
        <v>240.38439050938146</v>
      </c>
      <c r="H42">
        <f>AP42*1000</f>
        <v>0.22921255485899503</v>
      </c>
      <c r="I42">
        <f>(AU42-BA42)</f>
        <v>3.2575208388838677</v>
      </c>
      <c r="J42">
        <f>(P42+AT42*D42)</f>
        <v>34.385391235351562</v>
      </c>
      <c r="K42" s="1">
        <v>6</v>
      </c>
      <c r="L42">
        <f>(K42*AI42+AJ42)</f>
        <v>1.4200000166893005</v>
      </c>
      <c r="M42" s="1">
        <v>1</v>
      </c>
      <c r="N42">
        <f>L42*(M42+1)*(M42+1)/(M42*M42+1)</f>
        <v>2.8400000333786011</v>
      </c>
      <c r="O42" s="1">
        <v>33.785301208496094</v>
      </c>
      <c r="P42" s="1">
        <v>34.385391235351562</v>
      </c>
      <c r="Q42" s="1">
        <v>33.785266876220703</v>
      </c>
      <c r="R42" s="1">
        <v>400.91058349609375</v>
      </c>
      <c r="S42" s="1">
        <v>400.06680297851562</v>
      </c>
      <c r="T42" s="1">
        <v>21.472404479980469</v>
      </c>
      <c r="U42" s="1">
        <v>21.741655349731445</v>
      </c>
      <c r="V42" s="1">
        <v>41.182411193847656</v>
      </c>
      <c r="W42" s="1">
        <v>41.698814392089844</v>
      </c>
      <c r="X42" s="1">
        <v>499.67324829101562</v>
      </c>
      <c r="Y42" s="1">
        <v>1500.5758056640625</v>
      </c>
      <c r="Z42" s="1">
        <v>3.6611407995223999E-2</v>
      </c>
      <c r="AA42" s="1">
        <v>101.25393676757812</v>
      </c>
      <c r="AB42" s="1">
        <v>2.258303165435791</v>
      </c>
      <c r="AC42" s="1">
        <v>-6.0572035610675812E-2</v>
      </c>
      <c r="AD42" s="1">
        <v>0.12553784251213074</v>
      </c>
      <c r="AE42" s="1">
        <v>8.2847727462649345E-3</v>
      </c>
      <c r="AF42" s="1">
        <v>0.19829277694225311</v>
      </c>
      <c r="AG42" s="1">
        <v>8.8460696861147881E-3</v>
      </c>
      <c r="AH42" s="1">
        <v>0.66666668653488159</v>
      </c>
      <c r="AI42" s="1">
        <v>-0.21956524252891541</v>
      </c>
      <c r="AJ42" s="1">
        <v>2.737391471862793</v>
      </c>
      <c r="AK42" s="1">
        <v>1</v>
      </c>
      <c r="AL42" s="1">
        <v>0</v>
      </c>
      <c r="AM42" s="1">
        <v>0.15999999642372131</v>
      </c>
      <c r="AN42" s="1">
        <v>111115</v>
      </c>
      <c r="AO42">
        <f>X42*0.000001/(K42*0.0001)</f>
        <v>0.8327887471516926</v>
      </c>
      <c r="AP42">
        <f>(U42-T42)/(1000-U42)*AO42</f>
        <v>2.2921255485899503E-4</v>
      </c>
      <c r="AQ42">
        <f>(P42+273.15)</f>
        <v>307.53539123535154</v>
      </c>
      <c r="AR42">
        <f>(O42+273.15)</f>
        <v>306.93530120849607</v>
      </c>
      <c r="AS42">
        <f>(Y42*AK42+Z42*AL42)*AM42</f>
        <v>240.09212353977273</v>
      </c>
      <c r="AT42">
        <f>((AS42+0.00000010773*(AR42^4-AQ42^4))-AP42*44100)/(L42*0.92*2*29.3+0.00000043092*AQ42^3)</f>
        <v>2.4973329669395135</v>
      </c>
      <c r="AU42">
        <f>0.61365*EXP(17.502*J42/(240.97+J42))</f>
        <v>5.4589490348880521</v>
      </c>
      <c r="AV42">
        <f>AU42*1000/AA42</f>
        <v>53.913449779426522</v>
      </c>
      <c r="AW42">
        <f>(AV42-U42)</f>
        <v>32.171794429695076</v>
      </c>
      <c r="AX42">
        <f>IF(D42,P42,(O42+P42)/2)</f>
        <v>34.085346221923828</v>
      </c>
      <c r="AY42">
        <f>0.61365*EXP(17.502*AX42/(240.97+AX42))</f>
        <v>5.3684988622918759</v>
      </c>
      <c r="AZ42">
        <f>IF(AW42&lt;&gt;0,(1000-(AV42+U42)/2)/AW42*AP42,0)</f>
        <v>6.8551353383024599E-3</v>
      </c>
      <c r="BA42">
        <f>U42*AA42/1000</f>
        <v>2.2014281960041844</v>
      </c>
      <c r="BB42">
        <f>(AY42-BA42)</f>
        <v>3.1670706662876915</v>
      </c>
      <c r="BC42">
        <f>1/(1.6/F42+1.37/N42)</f>
        <v>4.285946727997445E-3</v>
      </c>
      <c r="BD42">
        <f>G42*AA42*0.001</f>
        <v>24.339865876549716</v>
      </c>
      <c r="BE42">
        <f>G42/S42</f>
        <v>0.60086062807438334</v>
      </c>
      <c r="BF42">
        <f>(1-AP42*AA42/AU42/F42)*100</f>
        <v>38.130630818605319</v>
      </c>
      <c r="BG42">
        <f>(S42-E42/(N42/1.35))</f>
        <v>399.77636731601086</v>
      </c>
      <c r="BH42">
        <f>E42*BF42/100/BG42</f>
        <v>5.827622234868111E-4</v>
      </c>
    </row>
    <row r="43" spans="1:60" x14ac:dyDescent="0.2">
      <c r="A43" s="1">
        <v>23</v>
      </c>
      <c r="B43" s="1" t="s">
        <v>105</v>
      </c>
      <c r="C43" s="1">
        <v>780.49999406561255</v>
      </c>
      <c r="D43" s="1">
        <v>0</v>
      </c>
      <c r="E43">
        <f>(R43-S43*(1000-T43)/(1000-U43))*AO43</f>
        <v>0.67885656431542007</v>
      </c>
      <c r="F43">
        <f>IF(AZ43&lt;&gt;0,1/(1/AZ43-1/N43),0)</f>
        <v>5.9951004586731261E-3</v>
      </c>
      <c r="G43">
        <f>((BC43-AP43/2)*S43-E43)/(BC43+AP43/2)</f>
        <v>202.73061399199111</v>
      </c>
      <c r="H43">
        <f>AP43*1000</f>
        <v>0.19964911068305527</v>
      </c>
      <c r="I43">
        <f>(AU43-BA43)</f>
        <v>3.2513693066446523</v>
      </c>
      <c r="J43">
        <f>(P43+AT43*D43)</f>
        <v>34.359981536865234</v>
      </c>
      <c r="K43" s="1">
        <v>6</v>
      </c>
      <c r="L43">
        <f>(K43*AI43+AJ43)</f>
        <v>1.4200000166893005</v>
      </c>
      <c r="M43" s="1">
        <v>1</v>
      </c>
      <c r="N43">
        <f>L43*(M43+1)*(M43+1)/(M43*M43+1)</f>
        <v>2.8400000333786011</v>
      </c>
      <c r="O43" s="1">
        <v>33.781776428222656</v>
      </c>
      <c r="P43" s="1">
        <v>34.359981536865234</v>
      </c>
      <c r="Q43" s="1">
        <v>33.783348083496094</v>
      </c>
      <c r="R43" s="1">
        <v>401.24127197265625</v>
      </c>
      <c r="S43" s="1">
        <v>400.33001708984375</v>
      </c>
      <c r="T43" s="1">
        <v>21.491981506347656</v>
      </c>
      <c r="U43" s="1">
        <v>21.726539611816406</v>
      </c>
      <c r="V43" s="1">
        <v>41.227531433105469</v>
      </c>
      <c r="W43" s="1">
        <v>41.677482604980469</v>
      </c>
      <c r="X43" s="1">
        <v>499.60693359375</v>
      </c>
      <c r="Y43" s="1">
        <v>1500.4404296875</v>
      </c>
      <c r="Z43" s="1">
        <v>4.8418715596199036E-2</v>
      </c>
      <c r="AA43" s="1">
        <v>101.25260925292969</v>
      </c>
      <c r="AB43" s="1">
        <v>2.258303165435791</v>
      </c>
      <c r="AC43" s="1">
        <v>-6.0572035610675812E-2</v>
      </c>
      <c r="AD43" s="1">
        <v>0.12553784251213074</v>
      </c>
      <c r="AE43" s="1">
        <v>8.2847727462649345E-3</v>
      </c>
      <c r="AF43" s="1">
        <v>0.19829277694225311</v>
      </c>
      <c r="AG43" s="1">
        <v>8.8460696861147881E-3</v>
      </c>
      <c r="AH43" s="1">
        <v>0.66666668653488159</v>
      </c>
      <c r="AI43" s="1">
        <v>-0.21956524252891541</v>
      </c>
      <c r="AJ43" s="1">
        <v>2.737391471862793</v>
      </c>
      <c r="AK43" s="1">
        <v>1</v>
      </c>
      <c r="AL43" s="1">
        <v>0</v>
      </c>
      <c r="AM43" s="1">
        <v>0.15999999642372131</v>
      </c>
      <c r="AN43" s="1">
        <v>111115</v>
      </c>
      <c r="AO43">
        <f>X43*0.000001/(K43*0.0001)</f>
        <v>0.8326782226562498</v>
      </c>
      <c r="AP43">
        <f>(U43-T43)/(1000-U43)*AO43</f>
        <v>1.9964911068305526E-4</v>
      </c>
      <c r="AQ43">
        <f>(P43+273.15)</f>
        <v>307.50998153686521</v>
      </c>
      <c r="AR43">
        <f>(O43+273.15)</f>
        <v>306.93177642822263</v>
      </c>
      <c r="AS43">
        <f>(Y43*AK43+Z43*AL43)*AM43</f>
        <v>240.07046338400687</v>
      </c>
      <c r="AT43">
        <f>((AS43+0.00000010773*(AR43^4-AQ43^4))-AP43*44100)/(L43*0.92*2*29.3+0.00000043092*AQ43^3)</f>
        <v>2.5148931992523571</v>
      </c>
      <c r="AU43">
        <f>0.61365*EXP(17.502*J43/(240.97+J43))</f>
        <v>5.4512381323781973</v>
      </c>
      <c r="AV43">
        <f>AU43*1000/AA43</f>
        <v>53.838001534962608</v>
      </c>
      <c r="AW43">
        <f>(AV43-U43)</f>
        <v>32.111461923146202</v>
      </c>
      <c r="AX43">
        <f>IF(D43,P43,(O43+P43)/2)</f>
        <v>34.070878982543945</v>
      </c>
      <c r="AY43">
        <f>0.61365*EXP(17.502*AX43/(240.97+AX43))</f>
        <v>5.3641707678506743</v>
      </c>
      <c r="AZ43">
        <f>IF(AW43&lt;&gt;0,(1000-(AV43+U43)/2)/AW43*AP43,0)</f>
        <v>5.9824717548913582E-3</v>
      </c>
      <c r="BA43">
        <f>U43*AA43/1000</f>
        <v>2.199868825733545</v>
      </c>
      <c r="BB43">
        <f>(AY43-BA43)</f>
        <v>3.1643019421171292</v>
      </c>
      <c r="BC43">
        <f>1/(1.6/F43+1.37/N43)</f>
        <v>3.740177409803E-3</v>
      </c>
      <c r="BD43">
        <f>G43*AA43*0.001</f>
        <v>20.527003642137597</v>
      </c>
      <c r="BE43">
        <f>G43/S43</f>
        <v>0.50640872614479326</v>
      </c>
      <c r="BF43">
        <f>(1-AP43*AA43/AU43/F43)*100</f>
        <v>38.143978312580295</v>
      </c>
      <c r="BG43">
        <f>(S43-E43/(N43/1.35))</f>
        <v>400.00732119158505</v>
      </c>
      <c r="BH43">
        <f>E43*BF43/100/BG43</f>
        <v>6.4734540331570529E-4</v>
      </c>
    </row>
    <row r="44" spans="1:60" x14ac:dyDescent="0.2">
      <c r="A44" s="1">
        <v>24</v>
      </c>
      <c r="B44" s="1" t="s">
        <v>106</v>
      </c>
      <c r="C44" s="1">
        <v>784.49999397620559</v>
      </c>
      <c r="D44" s="1">
        <v>0</v>
      </c>
      <c r="E44">
        <f>(R44-S44*(1000-T44)/(1000-U44))*AO44</f>
        <v>0.20889679520445414</v>
      </c>
      <c r="F44">
        <f>IF(AZ44&lt;&gt;0,1/(1/AZ44-1/N44),0)</f>
        <v>5.3209740707689654E-3</v>
      </c>
      <c r="G44">
        <f>((BC44-AP44/2)*S44-E44)/(BC44+AP44/2)</f>
        <v>318.43844091108019</v>
      </c>
      <c r="H44">
        <f>AP44*1000</f>
        <v>0.17740881785604362</v>
      </c>
      <c r="I44">
        <f>(AU44-BA44)</f>
        <v>3.2544520391960212</v>
      </c>
      <c r="J44">
        <f>(P44+AT44*D44)</f>
        <v>34.365802764892578</v>
      </c>
      <c r="K44" s="1">
        <v>6</v>
      </c>
      <c r="L44">
        <f>(K44*AI44+AJ44)</f>
        <v>1.4200000166893005</v>
      </c>
      <c r="M44" s="1">
        <v>1</v>
      </c>
      <c r="N44">
        <f>L44*(M44+1)*(M44+1)/(M44*M44+1)</f>
        <v>2.8400000333786011</v>
      </c>
      <c r="O44" s="1">
        <v>33.781700134277344</v>
      </c>
      <c r="P44" s="1">
        <v>34.365802764892578</v>
      </c>
      <c r="Q44" s="1">
        <v>33.783580780029297</v>
      </c>
      <c r="R44" s="1">
        <v>400.89877319335938</v>
      </c>
      <c r="S44" s="1">
        <v>400.56259155273438</v>
      </c>
      <c r="T44" s="1">
        <v>21.505010604858398</v>
      </c>
      <c r="U44" s="1">
        <v>21.713420867919922</v>
      </c>
      <c r="V44" s="1">
        <v>41.252918243408203</v>
      </c>
      <c r="W44" s="1">
        <v>41.6527099609375</v>
      </c>
      <c r="X44" s="1">
        <v>499.65869140625</v>
      </c>
      <c r="Y44" s="1">
        <v>1500.412109375</v>
      </c>
      <c r="Z44" s="1">
        <v>0.1901441216468811</v>
      </c>
      <c r="AA44" s="1">
        <v>101.25312805175781</v>
      </c>
      <c r="AB44" s="1">
        <v>2.258303165435791</v>
      </c>
      <c r="AC44" s="1">
        <v>-6.0572035610675812E-2</v>
      </c>
      <c r="AD44" s="1">
        <v>0.12553784251213074</v>
      </c>
      <c r="AE44" s="1">
        <v>8.2847727462649345E-3</v>
      </c>
      <c r="AF44" s="1">
        <v>0.19829277694225311</v>
      </c>
      <c r="AG44" s="1">
        <v>8.8460696861147881E-3</v>
      </c>
      <c r="AH44" s="1">
        <v>0.66666668653488159</v>
      </c>
      <c r="AI44" s="1">
        <v>-0.21956524252891541</v>
      </c>
      <c r="AJ44" s="1">
        <v>2.737391471862793</v>
      </c>
      <c r="AK44" s="1">
        <v>1</v>
      </c>
      <c r="AL44" s="1">
        <v>0</v>
      </c>
      <c r="AM44" s="1">
        <v>0.15999999642372131</v>
      </c>
      <c r="AN44" s="1">
        <v>111115</v>
      </c>
      <c r="AO44">
        <f>X44*0.000001/(K44*0.0001)</f>
        <v>0.83276448567708328</v>
      </c>
      <c r="AP44">
        <f>(U44-T44)/(1000-U44)*AO44</f>
        <v>1.7740881785604362E-4</v>
      </c>
      <c r="AQ44">
        <f>(P44+273.15)</f>
        <v>307.51580276489256</v>
      </c>
      <c r="AR44">
        <f>(O44+273.15)</f>
        <v>306.93170013427732</v>
      </c>
      <c r="AS44">
        <f>(Y44*AK44+Z44*AL44)*AM44</f>
        <v>240.06593213410815</v>
      </c>
      <c r="AT44">
        <f>((AS44+0.00000010773*(AR44^4-AQ44^4))-AP44*44100)/(L44*0.92*2*29.3+0.00000043092*AQ44^3)</f>
        <v>2.5250022523467872</v>
      </c>
      <c r="AU44">
        <f>0.61365*EXP(17.502*J44/(240.97+J44))</f>
        <v>5.4530038227772275</v>
      </c>
      <c r="AV44">
        <f>AU44*1000/AA44</f>
        <v>53.855164059620975</v>
      </c>
      <c r="AW44">
        <f>(AV44-U44)</f>
        <v>32.141743191701053</v>
      </c>
      <c r="AX44">
        <f>IF(D44,P44,(O44+P44)/2)</f>
        <v>34.073751449584961</v>
      </c>
      <c r="AY44">
        <f>0.61365*EXP(17.502*AX44/(240.97+AX44))</f>
        <v>5.3650298685079489</v>
      </c>
      <c r="AZ44">
        <f>IF(AW44&lt;&gt;0,(1000-(AV44+U44)/2)/AW44*AP44,0)</f>
        <v>5.3110234307576377E-3</v>
      </c>
      <c r="BA44">
        <f>U44*AA44/1000</f>
        <v>2.1985517835812063</v>
      </c>
      <c r="BB44">
        <f>(AY44-BA44)</f>
        <v>3.1664780849267427</v>
      </c>
      <c r="BC44">
        <f>1/(1.6/F44+1.37/N44)</f>
        <v>3.3202822151257735E-3</v>
      </c>
      <c r="BD44">
        <f>G44*AA44*0.001</f>
        <v>32.242888234171716</v>
      </c>
      <c r="BE44">
        <f>G44/S44</f>
        <v>0.79497798253374219</v>
      </c>
      <c r="BF44">
        <f>(1-AP44*AA44/AU44/F44)*100</f>
        <v>38.090584152709717</v>
      </c>
      <c r="BG44">
        <f>(S44-E44/(N44/1.35))</f>
        <v>400.46329202096973</v>
      </c>
      <c r="BH44">
        <f>E44*BF44/100/BG44</f>
        <v>1.986948895318468E-4</v>
      </c>
    </row>
    <row r="45" spans="1:60" x14ac:dyDescent="0.2">
      <c r="A45" s="1" t="s">
        <v>9</v>
      </c>
      <c r="B45" s="1" t="s">
        <v>107</v>
      </c>
    </row>
    <row r="46" spans="1:60" x14ac:dyDescent="0.2">
      <c r="A46" s="1" t="s">
        <v>9</v>
      </c>
      <c r="B46" s="1" t="s">
        <v>108</v>
      </c>
    </row>
    <row r="47" spans="1:60" x14ac:dyDescent="0.2">
      <c r="A47" s="1">
        <v>25</v>
      </c>
      <c r="B47" s="1" t="s">
        <v>109</v>
      </c>
      <c r="C47" s="1">
        <v>1062.9999967589974</v>
      </c>
      <c r="D47" s="1">
        <v>0</v>
      </c>
      <c r="E47">
        <f t="shared" ref="E47:E52" si="28">(R47-S47*(1000-T47)/(1000-U47))*AO47</f>
        <v>1.290790612002138</v>
      </c>
      <c r="F47">
        <f t="shared" ref="F47:F52" si="29">IF(AZ47&lt;&gt;0,1/(1/AZ47-1/N47),0)</f>
        <v>5.4252870948988301E-3</v>
      </c>
      <c r="G47">
        <f t="shared" ref="G47:G52" si="30">((BC47-AP47/2)*S47-E47)/(BC47+AP47/2)</f>
        <v>8.0127783739701073</v>
      </c>
      <c r="H47">
        <f t="shared" ref="H47:H52" si="31">AP47*1000</f>
        <v>0.18501369222917904</v>
      </c>
      <c r="I47">
        <f t="shared" ref="I47:I52" si="32">(AU47-BA47)</f>
        <v>3.3276561380636767</v>
      </c>
      <c r="J47">
        <f t="shared" ref="J47:J52" si="33">(P47+AT47*D47)</f>
        <v>34.579822540283203</v>
      </c>
      <c r="K47" s="1">
        <v>6</v>
      </c>
      <c r="L47">
        <f t="shared" ref="L47:L52" si="34">(K47*AI47+AJ47)</f>
        <v>1.4200000166893005</v>
      </c>
      <c r="M47" s="1">
        <v>1</v>
      </c>
      <c r="N47">
        <f t="shared" ref="N47:N52" si="35">L47*(M47+1)*(M47+1)/(M47*M47+1)</f>
        <v>2.8400000333786011</v>
      </c>
      <c r="O47" s="1">
        <v>33.455520629882812</v>
      </c>
      <c r="P47" s="1">
        <v>34.579822540283203</v>
      </c>
      <c r="Q47" s="1">
        <v>33.465423583984375</v>
      </c>
      <c r="R47" s="1">
        <v>402.1107177734375</v>
      </c>
      <c r="S47" s="1">
        <v>400.4716796875</v>
      </c>
      <c r="T47" s="1">
        <v>21.418800354003906</v>
      </c>
      <c r="U47" s="1">
        <v>21.63616943359375</v>
      </c>
      <c r="V47" s="1">
        <v>41.841770172119141</v>
      </c>
      <c r="W47" s="1">
        <v>42.266403198242188</v>
      </c>
      <c r="X47" s="1">
        <v>499.640625</v>
      </c>
      <c r="Y47" s="1">
        <v>1499.6220703125</v>
      </c>
      <c r="Z47" s="1">
        <v>0.13227136433124542</v>
      </c>
      <c r="AA47" s="1">
        <v>101.24759674072266</v>
      </c>
      <c r="AB47" s="1">
        <v>2.2482795715332031</v>
      </c>
      <c r="AC47" s="1">
        <v>-6.4561828970909119E-2</v>
      </c>
      <c r="AD47" s="1">
        <v>0.49939253926277161</v>
      </c>
      <c r="AE47" s="1">
        <v>1.0043153539299965E-2</v>
      </c>
      <c r="AF47" s="1">
        <v>0.49901676177978516</v>
      </c>
      <c r="AG47" s="1">
        <v>8.877897635102272E-3</v>
      </c>
      <c r="AH47" s="1">
        <v>0.66666668653488159</v>
      </c>
      <c r="AI47" s="1">
        <v>-0.21956524252891541</v>
      </c>
      <c r="AJ47" s="1">
        <v>2.737391471862793</v>
      </c>
      <c r="AK47" s="1">
        <v>1</v>
      </c>
      <c r="AL47" s="1">
        <v>0</v>
      </c>
      <c r="AM47" s="1">
        <v>0.15999999642372131</v>
      </c>
      <c r="AN47" s="1">
        <v>111115</v>
      </c>
      <c r="AO47">
        <f t="shared" ref="AO47:AO52" si="36">X47*0.000001/(K47*0.0001)</f>
        <v>0.83273437499999992</v>
      </c>
      <c r="AP47">
        <f t="shared" ref="AP47:AP52" si="37">(U47-T47)/(1000-U47)*AO47</f>
        <v>1.8501369222917905E-4</v>
      </c>
      <c r="AQ47">
        <f t="shared" ref="AQ47:AQ52" si="38">(P47+273.15)</f>
        <v>307.72982254028318</v>
      </c>
      <c r="AR47">
        <f t="shared" ref="AR47:AR52" si="39">(O47+273.15)</f>
        <v>306.60552062988279</v>
      </c>
      <c r="AS47">
        <f t="shared" ref="AS47:AS52" si="40">(Y47*AK47+Z47*AL47)*AM47</f>
        <v>239.93952588693355</v>
      </c>
      <c r="AT47">
        <f t="shared" ref="AT47:AT52" si="41">((AS47+0.00000010773*(AR47^4-AQ47^4))-AP47*44100)/(L47*0.92*2*29.3+0.00000043092*AQ47^3)</f>
        <v>2.443415422670896</v>
      </c>
      <c r="AU47">
        <f t="shared" ref="AU47:AU52" si="42">0.61365*EXP(17.502*J47/(240.97+J47))</f>
        <v>5.5182662958901263</v>
      </c>
      <c r="AV47">
        <f t="shared" ref="AV47:AV52" si="43">AU47*1000/AA47</f>
        <v>54.502689185022724</v>
      </c>
      <c r="AW47">
        <f t="shared" ref="AW47:AW52" si="44">(AV47-U47)</f>
        <v>32.866519751428974</v>
      </c>
      <c r="AX47">
        <f t="shared" ref="AX47:AX52" si="45">IF(D47,P47,(O47+P47)/2)</f>
        <v>34.017671585083008</v>
      </c>
      <c r="AY47">
        <f t="shared" ref="AY47:AY52" si="46">0.61365*EXP(17.502*AX47/(240.97+AX47))</f>
        <v>5.3482790557218829</v>
      </c>
      <c r="AZ47">
        <f t="shared" ref="AZ47:AZ52" si="47">IF(AW47&lt;&gt;0,(1000-(AV47+U47)/2)/AW47*AP47,0)</f>
        <v>5.4149428627552933E-3</v>
      </c>
      <c r="BA47">
        <f t="shared" ref="BA47:BA52" si="48">U47*AA47/1000</f>
        <v>2.1906101578264496</v>
      </c>
      <c r="BB47">
        <f t="shared" ref="BB47:BB52" si="49">(AY47-BA47)</f>
        <v>3.1576688978954333</v>
      </c>
      <c r="BC47">
        <f t="shared" ref="BC47:BC52" si="50">1/(1.6/F47+1.37/N47)</f>
        <v>3.3852671361449117E-3</v>
      </c>
      <c r="BD47">
        <f t="shared" ref="BD47:BD52" si="51">G47*AA47*0.001</f>
        <v>0.81127455358050882</v>
      </c>
      <c r="BE47">
        <f t="shared" ref="BE47:BE52" si="52">G47/S47</f>
        <v>2.00083521017584E-2</v>
      </c>
      <c r="BF47">
        <f t="shared" ref="BF47:BF52" si="53">(1-AP47*AA47/AU47/F47)*100</f>
        <v>37.430423702225092</v>
      </c>
      <c r="BG47">
        <f t="shared" ref="BG47:BG52" si="54">(S47-E47/(N47/1.35))</f>
        <v>399.8580996502738</v>
      </c>
      <c r="BH47">
        <f t="shared" ref="BH47:BH52" si="55">E47*BF47/100/BG47</f>
        <v>1.208299633303711E-3</v>
      </c>
    </row>
    <row r="48" spans="1:60" x14ac:dyDescent="0.2">
      <c r="A48" s="1">
        <v>26</v>
      </c>
      <c r="B48" s="1" t="s">
        <v>110</v>
      </c>
      <c r="C48" s="1">
        <v>1071.9999965578318</v>
      </c>
      <c r="D48" s="1">
        <v>0</v>
      </c>
      <c r="E48">
        <f t="shared" si="28"/>
        <v>2.1719108154704441E-2</v>
      </c>
      <c r="F48">
        <f t="shared" si="29"/>
        <v>4.3884521692055039E-3</v>
      </c>
      <c r="G48">
        <f t="shared" si="30"/>
        <v>371.07917833790083</v>
      </c>
      <c r="H48">
        <f t="shared" si="31"/>
        <v>0.15002693142653106</v>
      </c>
      <c r="I48">
        <f t="shared" si="32"/>
        <v>3.3345394875028114</v>
      </c>
      <c r="J48">
        <f t="shared" si="33"/>
        <v>34.602924346923828</v>
      </c>
      <c r="K48" s="1">
        <v>6</v>
      </c>
      <c r="L48">
        <f t="shared" si="34"/>
        <v>1.4200000166893005</v>
      </c>
      <c r="M48" s="1">
        <v>1</v>
      </c>
      <c r="N48">
        <f t="shared" si="35"/>
        <v>2.8400000333786011</v>
      </c>
      <c r="O48" s="1">
        <v>33.456653594970703</v>
      </c>
      <c r="P48" s="1">
        <v>34.602924346923828</v>
      </c>
      <c r="Q48" s="1">
        <v>33.465042114257812</v>
      </c>
      <c r="R48" s="1">
        <v>400.2264404296875</v>
      </c>
      <c r="S48" s="1">
        <v>400.12826538085938</v>
      </c>
      <c r="T48" s="1">
        <v>21.462116241455078</v>
      </c>
      <c r="U48" s="1">
        <v>21.638389587402344</v>
      </c>
      <c r="V48" s="1">
        <v>41.923286437988281</v>
      </c>
      <c r="W48" s="1">
        <v>42.267612457275391</v>
      </c>
      <c r="X48" s="1">
        <v>499.6124267578125</v>
      </c>
      <c r="Y48" s="1">
        <v>1499.5653076171875</v>
      </c>
      <c r="Z48" s="1">
        <v>0.30706101655960083</v>
      </c>
      <c r="AA48" s="1">
        <v>101.24652862548828</v>
      </c>
      <c r="AB48" s="1">
        <v>2.2482795715332031</v>
      </c>
      <c r="AC48" s="1">
        <v>-6.4561828970909119E-2</v>
      </c>
      <c r="AD48" s="1">
        <v>0.49939253926277161</v>
      </c>
      <c r="AE48" s="1">
        <v>1.0043153539299965E-2</v>
      </c>
      <c r="AF48" s="1">
        <v>0.49901676177978516</v>
      </c>
      <c r="AG48" s="1">
        <v>8.877897635102272E-3</v>
      </c>
      <c r="AH48" s="1">
        <v>0.66666668653488159</v>
      </c>
      <c r="AI48" s="1">
        <v>-0.21956524252891541</v>
      </c>
      <c r="AJ48" s="1">
        <v>2.737391471862793</v>
      </c>
      <c r="AK48" s="1">
        <v>1</v>
      </c>
      <c r="AL48" s="1">
        <v>0</v>
      </c>
      <c r="AM48" s="1">
        <v>0.15999999642372131</v>
      </c>
      <c r="AN48" s="1">
        <v>111115</v>
      </c>
      <c r="AO48">
        <f t="shared" si="36"/>
        <v>0.83268737792968728</v>
      </c>
      <c r="AP48">
        <f t="shared" si="37"/>
        <v>1.5002693142653105E-4</v>
      </c>
      <c r="AQ48">
        <f t="shared" si="38"/>
        <v>307.75292434692381</v>
      </c>
      <c r="AR48">
        <f t="shared" si="39"/>
        <v>306.60665359497068</v>
      </c>
      <c r="AS48">
        <f t="shared" si="40"/>
        <v>239.93044385588655</v>
      </c>
      <c r="AT48">
        <f t="shared" si="41"/>
        <v>2.4574518257359999</v>
      </c>
      <c r="AU48">
        <f t="shared" si="42"/>
        <v>5.5253513182732101</v>
      </c>
      <c r="AV48">
        <f t="shared" si="43"/>
        <v>54.573242098121995</v>
      </c>
      <c r="AW48">
        <f t="shared" si="44"/>
        <v>32.934852510719651</v>
      </c>
      <c r="AX48">
        <f t="shared" si="45"/>
        <v>34.029788970947266</v>
      </c>
      <c r="AY48">
        <f t="shared" si="46"/>
        <v>5.3518946094929651</v>
      </c>
      <c r="AZ48">
        <f t="shared" si="47"/>
        <v>4.3816814652249273E-3</v>
      </c>
      <c r="BA48">
        <f t="shared" si="48"/>
        <v>2.1908118307703988</v>
      </c>
      <c r="BB48">
        <f t="shared" si="49"/>
        <v>3.1610827787225664</v>
      </c>
      <c r="BC48">
        <f t="shared" si="50"/>
        <v>2.7391584174141651E-3</v>
      </c>
      <c r="BD48">
        <f t="shared" si="51"/>
        <v>37.570478651910946</v>
      </c>
      <c r="BE48">
        <f t="shared" si="52"/>
        <v>0.92740056237889523</v>
      </c>
      <c r="BF48">
        <f t="shared" si="53"/>
        <v>37.356198883421513</v>
      </c>
      <c r="BG48">
        <f t="shared" si="54"/>
        <v>400.11794115703395</v>
      </c>
      <c r="BH48">
        <f t="shared" si="55"/>
        <v>2.0277604184693482E-5</v>
      </c>
    </row>
    <row r="49" spans="1:60" x14ac:dyDescent="0.2">
      <c r="A49" s="1">
        <v>27</v>
      </c>
      <c r="B49" s="1" t="s">
        <v>111</v>
      </c>
      <c r="C49" s="1">
        <v>1077.9999964237213</v>
      </c>
      <c r="D49" s="1">
        <v>0</v>
      </c>
      <c r="E49">
        <f t="shared" si="28"/>
        <v>0.21121150501860178</v>
      </c>
      <c r="F49">
        <f t="shared" si="29"/>
        <v>4.8432317257433924E-3</v>
      </c>
      <c r="G49">
        <f t="shared" si="30"/>
        <v>310.2839559529325</v>
      </c>
      <c r="H49">
        <f t="shared" si="31"/>
        <v>0.16508495873782159</v>
      </c>
      <c r="I49">
        <f t="shared" si="32"/>
        <v>3.3254056374714867</v>
      </c>
      <c r="J49">
        <f t="shared" si="33"/>
        <v>34.576442718505859</v>
      </c>
      <c r="K49" s="1">
        <v>6</v>
      </c>
      <c r="L49">
        <f t="shared" si="34"/>
        <v>1.4200000166893005</v>
      </c>
      <c r="M49" s="1">
        <v>1</v>
      </c>
      <c r="N49">
        <f t="shared" si="35"/>
        <v>2.8400000333786011</v>
      </c>
      <c r="O49" s="1">
        <v>33.460872650146484</v>
      </c>
      <c r="P49" s="1">
        <v>34.576442718505859</v>
      </c>
      <c r="Q49" s="1">
        <v>33.466453552246094</v>
      </c>
      <c r="R49" s="1">
        <v>399.87832641601562</v>
      </c>
      <c r="S49" s="1">
        <v>399.5455322265625</v>
      </c>
      <c r="T49" s="1">
        <v>21.454034805297852</v>
      </c>
      <c r="U49" s="1">
        <v>21.647958755493164</v>
      </c>
      <c r="V49" s="1">
        <v>41.898445129394531</v>
      </c>
      <c r="W49" s="1">
        <v>42.277164459228516</v>
      </c>
      <c r="X49" s="1">
        <v>499.715087890625</v>
      </c>
      <c r="Y49" s="1">
        <v>1499.4486083984375</v>
      </c>
      <c r="Z49" s="1">
        <v>0.21730926632881165</v>
      </c>
      <c r="AA49" s="1">
        <v>101.24856567382812</v>
      </c>
      <c r="AB49" s="1">
        <v>2.2482795715332031</v>
      </c>
      <c r="AC49" s="1">
        <v>-6.4561828970909119E-2</v>
      </c>
      <c r="AD49" s="1">
        <v>0.49939253926277161</v>
      </c>
      <c r="AE49" s="1">
        <v>1.0043153539299965E-2</v>
      </c>
      <c r="AF49" s="1">
        <v>0.49901676177978516</v>
      </c>
      <c r="AG49" s="1">
        <v>8.877897635102272E-3</v>
      </c>
      <c r="AH49" s="1">
        <v>0.66666668653488159</v>
      </c>
      <c r="AI49" s="1">
        <v>-0.21956524252891541</v>
      </c>
      <c r="AJ49" s="1">
        <v>2.737391471862793</v>
      </c>
      <c r="AK49" s="1">
        <v>1</v>
      </c>
      <c r="AL49" s="1">
        <v>0</v>
      </c>
      <c r="AM49" s="1">
        <v>0.15999999642372131</v>
      </c>
      <c r="AN49" s="1">
        <v>111115</v>
      </c>
      <c r="AO49">
        <f t="shared" si="36"/>
        <v>0.83285847981770822</v>
      </c>
      <c r="AP49">
        <f t="shared" si="37"/>
        <v>1.6508495873782158E-4</v>
      </c>
      <c r="AQ49">
        <f t="shared" si="38"/>
        <v>307.72644271850584</v>
      </c>
      <c r="AR49">
        <f t="shared" si="39"/>
        <v>306.61087265014646</v>
      </c>
      <c r="AS49">
        <f t="shared" si="40"/>
        <v>239.9117719813039</v>
      </c>
      <c r="AT49">
        <f t="shared" si="41"/>
        <v>2.454199940040485</v>
      </c>
      <c r="AU49">
        <f t="shared" si="42"/>
        <v>5.5172304112313588</v>
      </c>
      <c r="AV49">
        <f t="shared" si="43"/>
        <v>54.491936498192928</v>
      </c>
      <c r="AW49">
        <f t="shared" si="44"/>
        <v>32.843977742699764</v>
      </c>
      <c r="AX49">
        <f t="shared" si="45"/>
        <v>34.018657684326172</v>
      </c>
      <c r="AY49">
        <f t="shared" si="46"/>
        <v>5.3485732060110891</v>
      </c>
      <c r="AZ49">
        <f t="shared" si="47"/>
        <v>4.8349863176968483E-3</v>
      </c>
      <c r="BA49">
        <f t="shared" si="48"/>
        <v>2.1918247737598722</v>
      </c>
      <c r="BB49">
        <f t="shared" si="49"/>
        <v>3.1567484322512169</v>
      </c>
      <c r="BC49">
        <f t="shared" si="50"/>
        <v>3.0226061667903599E-3</v>
      </c>
      <c r="BD49">
        <f t="shared" si="51"/>
        <v>31.41580549183568</v>
      </c>
      <c r="BE49">
        <f t="shared" si="52"/>
        <v>0.77659223023669255</v>
      </c>
      <c r="BF49">
        <f t="shared" si="53"/>
        <v>37.448170667164796</v>
      </c>
      <c r="BG49">
        <f t="shared" si="54"/>
        <v>399.44513239261045</v>
      </c>
      <c r="BH49">
        <f t="shared" si="55"/>
        <v>1.9801178798772252E-4</v>
      </c>
    </row>
    <row r="50" spans="1:60" x14ac:dyDescent="0.2">
      <c r="A50" s="1">
        <v>28</v>
      </c>
      <c r="B50" s="1" t="s">
        <v>112</v>
      </c>
      <c r="C50" s="1">
        <v>1084.9999962672591</v>
      </c>
      <c r="D50" s="1">
        <v>0</v>
      </c>
      <c r="E50">
        <f t="shared" si="28"/>
        <v>0.69793092119779687</v>
      </c>
      <c r="F50">
        <f t="shared" si="29"/>
        <v>4.2177706261404563E-3</v>
      </c>
      <c r="G50">
        <f t="shared" si="30"/>
        <v>119.93540124260299</v>
      </c>
      <c r="H50">
        <f t="shared" si="31"/>
        <v>0.14411933693565487</v>
      </c>
      <c r="I50">
        <f t="shared" si="32"/>
        <v>3.3326986083766941</v>
      </c>
      <c r="J50">
        <f t="shared" si="33"/>
        <v>34.604450225830078</v>
      </c>
      <c r="K50" s="1">
        <v>6</v>
      </c>
      <c r="L50">
        <f t="shared" si="34"/>
        <v>1.4200000166893005</v>
      </c>
      <c r="M50" s="1">
        <v>1</v>
      </c>
      <c r="N50">
        <f t="shared" si="35"/>
        <v>2.8400000333786011</v>
      </c>
      <c r="O50" s="1">
        <v>33.460681915283203</v>
      </c>
      <c r="P50" s="1">
        <v>34.604450225830078</v>
      </c>
      <c r="Q50" s="1">
        <v>33.464202880859375</v>
      </c>
      <c r="R50" s="1">
        <v>400.14749145507812</v>
      </c>
      <c r="S50" s="1">
        <v>399.2403564453125</v>
      </c>
      <c r="T50" s="1">
        <v>21.491365432739258</v>
      </c>
      <c r="U50" s="1">
        <v>21.660669326782227</v>
      </c>
      <c r="V50" s="1">
        <v>41.971977233886719</v>
      </c>
      <c r="W50" s="1">
        <v>42.302619934082031</v>
      </c>
      <c r="X50" s="1">
        <v>499.68472290039062</v>
      </c>
      <c r="Y50" s="1">
        <v>1499.457763671875</v>
      </c>
      <c r="Z50" s="1">
        <v>0.24683550000190735</v>
      </c>
      <c r="AA50" s="1">
        <v>101.24899291992188</v>
      </c>
      <c r="AB50" s="1">
        <v>2.2482795715332031</v>
      </c>
      <c r="AC50" s="1">
        <v>-6.4561828970909119E-2</v>
      </c>
      <c r="AD50" s="1">
        <v>0.49939253926277161</v>
      </c>
      <c r="AE50" s="1">
        <v>1.0043153539299965E-2</v>
      </c>
      <c r="AF50" s="1">
        <v>0.49901676177978516</v>
      </c>
      <c r="AG50" s="1">
        <v>8.877897635102272E-3</v>
      </c>
      <c r="AH50" s="1">
        <v>0.66666668653488159</v>
      </c>
      <c r="AI50" s="1">
        <v>-0.21956524252891541</v>
      </c>
      <c r="AJ50" s="1">
        <v>2.737391471862793</v>
      </c>
      <c r="AK50" s="1">
        <v>1</v>
      </c>
      <c r="AL50" s="1">
        <v>0</v>
      </c>
      <c r="AM50" s="1">
        <v>0.15999999642372131</v>
      </c>
      <c r="AN50" s="1">
        <v>111115</v>
      </c>
      <c r="AO50">
        <f t="shared" si="36"/>
        <v>0.83280787150065094</v>
      </c>
      <c r="AP50">
        <f t="shared" si="37"/>
        <v>1.4411933693565487E-4</v>
      </c>
      <c r="AQ50">
        <f t="shared" si="38"/>
        <v>307.75445022583006</v>
      </c>
      <c r="AR50">
        <f t="shared" si="39"/>
        <v>306.61068191528318</v>
      </c>
      <c r="AS50">
        <f t="shared" si="40"/>
        <v>239.91323682502116</v>
      </c>
      <c r="AT50">
        <f t="shared" si="41"/>
        <v>2.4605234307355035</v>
      </c>
      <c r="AU50">
        <f t="shared" si="42"/>
        <v>5.5258195636848368</v>
      </c>
      <c r="AV50">
        <f t="shared" si="43"/>
        <v>54.576538534612624</v>
      </c>
      <c r="AW50">
        <f t="shared" si="44"/>
        <v>32.915869207830397</v>
      </c>
      <c r="AX50">
        <f t="shared" si="45"/>
        <v>34.032566070556641</v>
      </c>
      <c r="AY50">
        <f t="shared" si="46"/>
        <v>5.3527235324942541</v>
      </c>
      <c r="AZ50">
        <f t="shared" si="47"/>
        <v>4.2115159753785894E-3</v>
      </c>
      <c r="BA50">
        <f t="shared" si="48"/>
        <v>2.1931209553081428</v>
      </c>
      <c r="BB50">
        <f t="shared" si="49"/>
        <v>3.1596025771861114</v>
      </c>
      <c r="BC50">
        <f t="shared" si="50"/>
        <v>2.6327587122098707E-3</v>
      </c>
      <c r="BD50">
        <f t="shared" si="51"/>
        <v>12.143338591260299</v>
      </c>
      <c r="BE50">
        <f t="shared" si="52"/>
        <v>0.30040901253185714</v>
      </c>
      <c r="BF50">
        <f t="shared" si="53"/>
        <v>37.391498410047305</v>
      </c>
      <c r="BG50">
        <f t="shared" si="54"/>
        <v>398.90859351131837</v>
      </c>
      <c r="BH50">
        <f t="shared" si="55"/>
        <v>6.5420207422906321E-4</v>
      </c>
    </row>
    <row r="51" spans="1:60" x14ac:dyDescent="0.2">
      <c r="A51" s="1">
        <v>29</v>
      </c>
      <c r="B51" s="1" t="s">
        <v>113</v>
      </c>
      <c r="C51" s="1">
        <v>1087.9999962002039</v>
      </c>
      <c r="D51" s="1">
        <v>0</v>
      </c>
      <c r="E51">
        <f t="shared" si="28"/>
        <v>0.68319862877640636</v>
      </c>
      <c r="F51">
        <f t="shared" si="29"/>
        <v>3.7856424713009003E-3</v>
      </c>
      <c r="G51">
        <f t="shared" si="30"/>
        <v>96.631710552917525</v>
      </c>
      <c r="H51">
        <f t="shared" si="31"/>
        <v>0.12981351874347699</v>
      </c>
      <c r="I51">
        <f t="shared" si="32"/>
        <v>3.3438300153029243</v>
      </c>
      <c r="J51">
        <f t="shared" si="33"/>
        <v>34.644657135009766</v>
      </c>
      <c r="K51" s="1">
        <v>6</v>
      </c>
      <c r="L51">
        <f t="shared" si="34"/>
        <v>1.4200000166893005</v>
      </c>
      <c r="M51" s="1">
        <v>1</v>
      </c>
      <c r="N51">
        <f t="shared" si="35"/>
        <v>2.8400000333786011</v>
      </c>
      <c r="O51" s="1">
        <v>33.459186553955078</v>
      </c>
      <c r="P51" s="1">
        <v>34.644657135009766</v>
      </c>
      <c r="Q51" s="1">
        <v>33.463287353515625</v>
      </c>
      <c r="R51" s="1">
        <v>400.2188720703125</v>
      </c>
      <c r="S51" s="1">
        <v>399.336181640625</v>
      </c>
      <c r="T51" s="1">
        <v>21.520038604736328</v>
      </c>
      <c r="U51" s="1">
        <v>21.672550201416016</v>
      </c>
      <c r="V51" s="1">
        <v>42.031806945800781</v>
      </c>
      <c r="W51" s="1">
        <v>42.329681396484375</v>
      </c>
      <c r="X51" s="1">
        <v>499.6346435546875</v>
      </c>
      <c r="Y51" s="1">
        <v>1499.49609375</v>
      </c>
      <c r="Z51" s="1">
        <v>0.21140240132808685</v>
      </c>
      <c r="AA51" s="1">
        <v>101.24974822998047</v>
      </c>
      <c r="AB51" s="1">
        <v>2.2482795715332031</v>
      </c>
      <c r="AC51" s="1">
        <v>-6.4561828970909119E-2</v>
      </c>
      <c r="AD51" s="1">
        <v>0.49939253926277161</v>
      </c>
      <c r="AE51" s="1">
        <v>1.0043153539299965E-2</v>
      </c>
      <c r="AF51" s="1">
        <v>0.49901676177978516</v>
      </c>
      <c r="AG51" s="1">
        <v>8.877897635102272E-3</v>
      </c>
      <c r="AH51" s="1">
        <v>0.66666668653488159</v>
      </c>
      <c r="AI51" s="1">
        <v>-0.21956524252891541</v>
      </c>
      <c r="AJ51" s="1">
        <v>2.737391471862793</v>
      </c>
      <c r="AK51" s="1">
        <v>1</v>
      </c>
      <c r="AL51" s="1">
        <v>0</v>
      </c>
      <c r="AM51" s="1">
        <v>0.15999999642372131</v>
      </c>
      <c r="AN51" s="1">
        <v>111115</v>
      </c>
      <c r="AO51">
        <f t="shared" si="36"/>
        <v>0.83272440592447905</v>
      </c>
      <c r="AP51">
        <f t="shared" si="37"/>
        <v>1.2981351874347699E-4</v>
      </c>
      <c r="AQ51">
        <f t="shared" si="38"/>
        <v>307.79465713500974</v>
      </c>
      <c r="AR51">
        <f t="shared" si="39"/>
        <v>306.60918655395506</v>
      </c>
      <c r="AS51">
        <f t="shared" si="40"/>
        <v>239.91936963738408</v>
      </c>
      <c r="AT51">
        <f t="shared" si="41"/>
        <v>2.461659081799878</v>
      </c>
      <c r="AU51">
        <f t="shared" si="42"/>
        <v>5.5381702666979082</v>
      </c>
      <c r="AV51">
        <f t="shared" si="43"/>
        <v>54.698113955981505</v>
      </c>
      <c r="AW51">
        <f t="shared" si="44"/>
        <v>33.025563754565489</v>
      </c>
      <c r="AX51">
        <f t="shared" si="45"/>
        <v>34.051921844482422</v>
      </c>
      <c r="AY51">
        <f t="shared" si="46"/>
        <v>5.3585040450401644</v>
      </c>
      <c r="AZ51">
        <f t="shared" si="47"/>
        <v>3.7806030307262393E-3</v>
      </c>
      <c r="BA51">
        <f t="shared" si="48"/>
        <v>2.1943402513949839</v>
      </c>
      <c r="BB51">
        <f t="shared" si="49"/>
        <v>3.1641637936451805</v>
      </c>
      <c r="BC51">
        <f t="shared" si="50"/>
        <v>2.3633291402684283E-3</v>
      </c>
      <c r="BD51">
        <f t="shared" si="51"/>
        <v>9.7839363645152471</v>
      </c>
      <c r="BE51">
        <f t="shared" si="52"/>
        <v>0.24198085471724021</v>
      </c>
      <c r="BF51">
        <f t="shared" si="53"/>
        <v>37.308599041477351</v>
      </c>
      <c r="BG51">
        <f t="shared" si="54"/>
        <v>399.01142173287565</v>
      </c>
      <c r="BH51">
        <f t="shared" si="55"/>
        <v>6.3880837285330155E-4</v>
      </c>
    </row>
    <row r="52" spans="1:60" x14ac:dyDescent="0.2">
      <c r="A52" s="1">
        <v>30</v>
      </c>
      <c r="B52" s="1" t="s">
        <v>114</v>
      </c>
      <c r="C52" s="1">
        <v>1093.9999960660934</v>
      </c>
      <c r="D52" s="1">
        <v>0</v>
      </c>
      <c r="E52">
        <f t="shared" si="28"/>
        <v>0.4236960394078208</v>
      </c>
      <c r="F52">
        <f t="shared" si="29"/>
        <v>3.9236594106731894E-3</v>
      </c>
      <c r="G52">
        <f t="shared" si="30"/>
        <v>209.62835700749034</v>
      </c>
      <c r="H52">
        <f t="shared" si="31"/>
        <v>0.13370951227121963</v>
      </c>
      <c r="I52">
        <f t="shared" si="32"/>
        <v>3.3234278311956893</v>
      </c>
      <c r="J52">
        <f t="shared" si="33"/>
        <v>34.588382720947266</v>
      </c>
      <c r="K52" s="1">
        <v>6</v>
      </c>
      <c r="L52">
        <f t="shared" si="34"/>
        <v>1.4200000166893005</v>
      </c>
      <c r="M52" s="1">
        <v>1</v>
      </c>
      <c r="N52">
        <f t="shared" si="35"/>
        <v>2.8400000333786011</v>
      </c>
      <c r="O52" s="1">
        <v>33.458484649658203</v>
      </c>
      <c r="P52" s="1">
        <v>34.588382720947266</v>
      </c>
      <c r="Q52" s="1">
        <v>33.457160949707031</v>
      </c>
      <c r="R52" s="1">
        <v>399.7999267578125</v>
      </c>
      <c r="S52" s="1">
        <v>399.22698974609375</v>
      </c>
      <c r="T52" s="1">
        <v>21.546360015869141</v>
      </c>
      <c r="U52" s="1">
        <v>21.703451156616211</v>
      </c>
      <c r="V52" s="1">
        <v>42.084754943847656</v>
      </c>
      <c r="W52" s="1">
        <v>42.391586303710938</v>
      </c>
      <c r="X52" s="1">
        <v>499.6114501953125</v>
      </c>
      <c r="Y52" s="1">
        <v>1499.43896484375</v>
      </c>
      <c r="Z52" s="1">
        <v>0.22438803315162659</v>
      </c>
      <c r="AA52" s="1">
        <v>101.24946594238281</v>
      </c>
      <c r="AB52" s="1">
        <v>2.2482795715332031</v>
      </c>
      <c r="AC52" s="1">
        <v>-6.4561828970909119E-2</v>
      </c>
      <c r="AD52" s="1">
        <v>0.49939253926277161</v>
      </c>
      <c r="AE52" s="1">
        <v>1.0043153539299965E-2</v>
      </c>
      <c r="AF52" s="1">
        <v>0.49901676177978516</v>
      </c>
      <c r="AG52" s="1">
        <v>8.877897635102272E-3</v>
      </c>
      <c r="AH52" s="1">
        <v>1</v>
      </c>
      <c r="AI52" s="1">
        <v>-0.21956524252891541</v>
      </c>
      <c r="AJ52" s="1">
        <v>2.737391471862793</v>
      </c>
      <c r="AK52" s="1">
        <v>1</v>
      </c>
      <c r="AL52" s="1">
        <v>0</v>
      </c>
      <c r="AM52" s="1">
        <v>0.15999999642372131</v>
      </c>
      <c r="AN52" s="1">
        <v>111115</v>
      </c>
      <c r="AO52">
        <f t="shared" si="36"/>
        <v>0.83268575032552083</v>
      </c>
      <c r="AP52">
        <f t="shared" si="37"/>
        <v>1.3370951227121964E-4</v>
      </c>
      <c r="AQ52">
        <f t="shared" si="38"/>
        <v>307.73838272094724</v>
      </c>
      <c r="AR52">
        <f t="shared" si="39"/>
        <v>306.60848464965818</v>
      </c>
      <c r="AS52">
        <f t="shared" si="40"/>
        <v>239.91022901258839</v>
      </c>
      <c r="AT52">
        <f t="shared" si="41"/>
        <v>2.467653821204268</v>
      </c>
      <c r="AU52">
        <f t="shared" si="42"/>
        <v>5.5208906699096714</v>
      </c>
      <c r="AV52">
        <f t="shared" si="43"/>
        <v>54.527602872013155</v>
      </c>
      <c r="AW52">
        <f t="shared" si="44"/>
        <v>32.824151715396944</v>
      </c>
      <c r="AX52">
        <f t="shared" si="45"/>
        <v>34.023433685302734</v>
      </c>
      <c r="AY52">
        <f t="shared" si="46"/>
        <v>5.3499980710985335</v>
      </c>
      <c r="AZ52">
        <f t="shared" si="47"/>
        <v>3.9182460786593952E-3</v>
      </c>
      <c r="BA52">
        <f t="shared" si="48"/>
        <v>2.1974628387139821</v>
      </c>
      <c r="BB52">
        <f t="shared" si="49"/>
        <v>3.1525352323845515</v>
      </c>
      <c r="BC52">
        <f t="shared" si="50"/>
        <v>2.4493895785480473E-3</v>
      </c>
      <c r="BD52">
        <f t="shared" si="51"/>
        <v>21.224759193387559</v>
      </c>
      <c r="BE52">
        <f t="shared" si="52"/>
        <v>0.52508563396681385</v>
      </c>
      <c r="BF52">
        <f t="shared" si="53"/>
        <v>37.50365817025795</v>
      </c>
      <c r="BG52">
        <f t="shared" si="54"/>
        <v>399.02558494099588</v>
      </c>
      <c r="BH52">
        <f t="shared" si="55"/>
        <v>3.9822387410052261E-4</v>
      </c>
    </row>
    <row r="53" spans="1:60" x14ac:dyDescent="0.2">
      <c r="A53" s="1" t="s">
        <v>9</v>
      </c>
      <c r="B53" s="1" t="s">
        <v>115</v>
      </c>
    </row>
    <row r="54" spans="1:60" x14ac:dyDescent="0.2">
      <c r="A54" s="1">
        <v>31</v>
      </c>
      <c r="B54" s="1" t="s">
        <v>116</v>
      </c>
      <c r="C54" s="1">
        <v>1145.9999949038029</v>
      </c>
      <c r="D54" s="1">
        <v>0</v>
      </c>
      <c r="E54">
        <f>(R54-S54*(1000-T54)/(1000-U54))*AO54</f>
        <v>-0.33958545371763937</v>
      </c>
      <c r="F54">
        <f>IF(AZ54&lt;&gt;0,1/(1/AZ54-1/N54),0)</f>
        <v>6.3805170494647886E-3</v>
      </c>
      <c r="G54">
        <f>((BC54-AP54/2)*S54-E54)/(BC54+AP54/2)</f>
        <v>458.14490362725269</v>
      </c>
      <c r="H54">
        <f>AP54*1000</f>
        <v>0.22269068868839878</v>
      </c>
      <c r="I54">
        <f>(AU54-BA54)</f>
        <v>3.4050028536629116</v>
      </c>
      <c r="J54">
        <f>(P54+AT54*D54)</f>
        <v>34.868251800537109</v>
      </c>
      <c r="K54" s="1">
        <v>6</v>
      </c>
      <c r="L54">
        <f>(K54*AI54+AJ54)</f>
        <v>1.4200000166893005</v>
      </c>
      <c r="M54" s="1">
        <v>1</v>
      </c>
      <c r="N54">
        <f>L54*(M54+1)*(M54+1)/(M54*M54+1)</f>
        <v>2.8400000333786011</v>
      </c>
      <c r="O54" s="1">
        <v>33.412914276123047</v>
      </c>
      <c r="P54" s="1">
        <v>34.868251800537109</v>
      </c>
      <c r="Q54" s="1">
        <v>33.413223266601562</v>
      </c>
      <c r="R54" s="1">
        <v>396.43927001953125</v>
      </c>
      <c r="S54" s="1">
        <v>396.740966796875</v>
      </c>
      <c r="T54" s="1">
        <v>21.490268707275391</v>
      </c>
      <c r="U54" s="1">
        <v>21.751871109008789</v>
      </c>
      <c r="V54" s="1">
        <v>42.081020355224609</v>
      </c>
      <c r="W54" s="1">
        <v>42.593273162841797</v>
      </c>
      <c r="X54" s="1">
        <v>499.6439208984375</v>
      </c>
      <c r="Y54" s="1">
        <v>1501.7431640625</v>
      </c>
      <c r="Z54" s="1">
        <v>1.6533864662051201E-2</v>
      </c>
      <c r="AA54" s="1">
        <v>101.24598693847656</v>
      </c>
      <c r="AB54" s="1">
        <v>2.2482795715332031</v>
      </c>
      <c r="AC54" s="1">
        <v>-6.4561828970909119E-2</v>
      </c>
      <c r="AD54" s="1">
        <v>0.49939253926277161</v>
      </c>
      <c r="AE54" s="1">
        <v>1.0043153539299965E-2</v>
      </c>
      <c r="AF54" s="1">
        <v>0.49901676177978516</v>
      </c>
      <c r="AG54" s="1">
        <v>8.877897635102272E-3</v>
      </c>
      <c r="AH54" s="1">
        <v>0.66666668653488159</v>
      </c>
      <c r="AI54" s="1">
        <v>-0.21956524252891541</v>
      </c>
      <c r="AJ54" s="1">
        <v>2.737391471862793</v>
      </c>
      <c r="AK54" s="1">
        <v>1</v>
      </c>
      <c r="AL54" s="1">
        <v>0</v>
      </c>
      <c r="AM54" s="1">
        <v>0.15999999642372131</v>
      </c>
      <c r="AN54" s="1">
        <v>111115</v>
      </c>
      <c r="AO54">
        <f>X54*0.000001/(K54*0.0001)</f>
        <v>0.83273986816406242</v>
      </c>
      <c r="AP54">
        <f>(U54-T54)/(1000-U54)*AO54</f>
        <v>2.2269068868839879E-4</v>
      </c>
      <c r="AQ54">
        <f>(P54+273.15)</f>
        <v>308.01825180053709</v>
      </c>
      <c r="AR54">
        <f>(O54+273.15)</f>
        <v>306.56291427612302</v>
      </c>
      <c r="AS54">
        <f>(Y54*AK54+Z54*AL54)*AM54</f>
        <v>240.27890087934793</v>
      </c>
      <c r="AT54">
        <f>((AS54+0.00000010773*(AR54^4-AQ54^4))-AP54*44100)/(L54*0.92*2*29.3+0.00000043092*AQ54^3)</f>
        <v>2.3809946770345474</v>
      </c>
      <c r="AU54">
        <f>0.61365*EXP(17.502*J54/(240.97+J54))</f>
        <v>5.607292511853041</v>
      </c>
      <c r="AV54">
        <f>AU54*1000/AA54</f>
        <v>55.382861893186792</v>
      </c>
      <c r="AW54">
        <f>(AV54-U54)</f>
        <v>33.630990784178003</v>
      </c>
      <c r="AX54">
        <f>IF(D54,P54,(O54+P54)/2)</f>
        <v>34.140583038330078</v>
      </c>
      <c r="AY54">
        <f>0.61365*EXP(17.502*AX54/(240.97+AX54))</f>
        <v>5.3850517379756386</v>
      </c>
      <c r="AZ54">
        <f>IF(AW54&lt;&gt;0,(1000-(AV54+U54)/2)/AW54*AP54,0)</f>
        <v>6.3662143246192337E-3</v>
      </c>
      <c r="BA54">
        <f>U54*AA54/1000</f>
        <v>2.2022896581901295</v>
      </c>
      <c r="BB54">
        <f>(AY54-BA54)</f>
        <v>3.1827620797855092</v>
      </c>
      <c r="BC54">
        <f>1/(1.6/F54+1.37/N54)</f>
        <v>3.9801664960896427E-3</v>
      </c>
      <c r="BD54">
        <f>G54*AA54*0.001</f>
        <v>46.385332928574428</v>
      </c>
      <c r="BE54">
        <f>G54/S54</f>
        <v>1.1547708504269878</v>
      </c>
      <c r="BF54">
        <f>(1-AP54*AA54/AU54/F54)*100</f>
        <v>36.981103978133198</v>
      </c>
      <c r="BG54">
        <f>(S54-E54/(N54/1.35))</f>
        <v>396.90238945783653</v>
      </c>
      <c r="BH54">
        <f>E54*BF54/100/BG54</f>
        <v>-3.1640638370930346E-4</v>
      </c>
    </row>
    <row r="55" spans="1:60" x14ac:dyDescent="0.2">
      <c r="A55" s="1">
        <v>32</v>
      </c>
      <c r="B55" s="1" t="s">
        <v>117</v>
      </c>
      <c r="C55" s="1">
        <v>1163.9999945014715</v>
      </c>
      <c r="D55" s="1">
        <v>0</v>
      </c>
      <c r="E55">
        <f>(R55-S55*(1000-T55)/(1000-U55))*AO55</f>
        <v>1.0547600846444123</v>
      </c>
      <c r="F55">
        <f>IF(AZ55&lt;&gt;0,1/(1/AZ55-1/N55),0)</f>
        <v>6.3547716608822512E-3</v>
      </c>
      <c r="G55">
        <f>((BC55-AP55/2)*S55-E55)/(BC55+AP55/2)</f>
        <v>118.42820930273356</v>
      </c>
      <c r="H55">
        <f>AP55*1000</f>
        <v>0.2229694075317018</v>
      </c>
      <c r="I55">
        <f>(AU55-BA55)</f>
        <v>3.4231447649528683</v>
      </c>
      <c r="J55">
        <f>(P55+AT55*D55)</f>
        <v>34.883678436279297</v>
      </c>
      <c r="K55" s="1">
        <v>6</v>
      </c>
      <c r="L55">
        <f>(K55*AI55+AJ55)</f>
        <v>1.4200000166893005</v>
      </c>
      <c r="M55" s="1">
        <v>1</v>
      </c>
      <c r="N55">
        <f>L55*(M55+1)*(M55+1)/(M55*M55+1)</f>
        <v>2.8400000333786011</v>
      </c>
      <c r="O55" s="1">
        <v>33.408000946044922</v>
      </c>
      <c r="P55" s="1">
        <v>34.883678436279297</v>
      </c>
      <c r="Q55" s="1">
        <v>33.410804748535156</v>
      </c>
      <c r="R55" s="1">
        <v>400.4305419921875</v>
      </c>
      <c r="S55" s="1">
        <v>399.05718994140625</v>
      </c>
      <c r="T55" s="1">
        <v>21.358427047729492</v>
      </c>
      <c r="U55" s="1">
        <v>21.620370864868164</v>
      </c>
      <c r="V55" s="1">
        <v>41.833766937255859</v>
      </c>
      <c r="W55" s="1">
        <v>42.346828460693359</v>
      </c>
      <c r="X55" s="1">
        <v>499.68438720703125</v>
      </c>
      <c r="Y55" s="1">
        <v>1500.506103515625</v>
      </c>
      <c r="Z55" s="1">
        <v>3.0706053599715233E-2</v>
      </c>
      <c r="AA55" s="1">
        <v>101.24452972412109</v>
      </c>
      <c r="AB55" s="1">
        <v>2.2482795715332031</v>
      </c>
      <c r="AC55" s="1">
        <v>-6.4561828970909119E-2</v>
      </c>
      <c r="AD55" s="1">
        <v>0.49939253926277161</v>
      </c>
      <c r="AE55" s="1">
        <v>1.0043153539299965E-2</v>
      </c>
      <c r="AF55" s="1">
        <v>0.49901676177978516</v>
      </c>
      <c r="AG55" s="1">
        <v>8.877897635102272E-3</v>
      </c>
      <c r="AH55" s="1">
        <v>0.66666668653488159</v>
      </c>
      <c r="AI55" s="1">
        <v>-0.21956524252891541</v>
      </c>
      <c r="AJ55" s="1">
        <v>2.737391471862793</v>
      </c>
      <c r="AK55" s="1">
        <v>1</v>
      </c>
      <c r="AL55" s="1">
        <v>0</v>
      </c>
      <c r="AM55" s="1">
        <v>0.15999999642372131</v>
      </c>
      <c r="AN55" s="1">
        <v>111115</v>
      </c>
      <c r="AO55">
        <f>X55*0.000001/(K55*0.0001)</f>
        <v>0.83280731201171865</v>
      </c>
      <c r="AP55">
        <f>(U55-T55)/(1000-U55)*AO55</f>
        <v>2.229694075317018E-4</v>
      </c>
      <c r="AQ55">
        <f>(P55+273.15)</f>
        <v>308.03367843627927</v>
      </c>
      <c r="AR55">
        <f>(O55+273.15)</f>
        <v>306.5580009460449</v>
      </c>
      <c r="AS55">
        <f>(Y55*AK55+Z55*AL55)*AM55</f>
        <v>240.080971196272</v>
      </c>
      <c r="AT55">
        <f>((AS55+0.00000010773*(AR55^4-AQ55^4))-AP55*44100)/(L55*0.92*2*29.3+0.00000043092*AQ55^3)</f>
        <v>2.3757225866535996</v>
      </c>
      <c r="AU55">
        <f>0.61365*EXP(17.502*J55/(240.97+J55))</f>
        <v>5.6120890456275347</v>
      </c>
      <c r="AV55">
        <f>AU55*1000/AA55</f>
        <v>55.431034752393913</v>
      </c>
      <c r="AW55">
        <f>(AV55-U55)</f>
        <v>33.810663887525749</v>
      </c>
      <c r="AX55">
        <f>IF(D55,P55,(O55+P55)/2)</f>
        <v>34.145839691162109</v>
      </c>
      <c r="AY55">
        <f>0.61365*EXP(17.502*AX55/(240.97+AX55))</f>
        <v>5.386629314906318</v>
      </c>
      <c r="AZ55">
        <f>IF(AW55&lt;&gt;0,(1000-(AV55+U55)/2)/AW55*AP55,0)</f>
        <v>6.3405839978437377E-3</v>
      </c>
      <c r="BA55">
        <f>U55*AA55/1000</f>
        <v>2.1889442806746664</v>
      </c>
      <c r="BB55">
        <f>(AY55-BA55)</f>
        <v>3.1976850342316516</v>
      </c>
      <c r="BC55">
        <f>1/(1.6/F55+1.37/N55)</f>
        <v>3.9641372339753083E-3</v>
      </c>
      <c r="BD55">
        <f>G55*AA55*0.001</f>
        <v>11.990208356925043</v>
      </c>
      <c r="BE55">
        <f>G55/S55</f>
        <v>0.29677001765116029</v>
      </c>
      <c r="BF55">
        <f>(1-AP55*AA55/AU55/F55)*100</f>
        <v>36.701656629869419</v>
      </c>
      <c r="BG55">
        <f>(S55-E55/(N55/1.35))</f>
        <v>398.5558075126969</v>
      </c>
      <c r="BH55">
        <f>E55*BF55/100/BG55</f>
        <v>9.7129289609656447E-4</v>
      </c>
    </row>
    <row r="56" spans="1:60" x14ac:dyDescent="0.2">
      <c r="A56" s="1">
        <v>33</v>
      </c>
      <c r="B56" s="1" t="s">
        <v>118</v>
      </c>
      <c r="C56" s="1">
        <v>1168.9999943897128</v>
      </c>
      <c r="D56" s="1">
        <v>0</v>
      </c>
      <c r="E56">
        <f>(R56-S56*(1000-T56)/(1000-U56))*AO56</f>
        <v>0.60460107894098525</v>
      </c>
      <c r="F56">
        <f>IF(AZ56&lt;&gt;0,1/(1/AZ56-1/N56),0)</f>
        <v>5.4550457020808608E-3</v>
      </c>
      <c r="G56">
        <f>((BC56-AP56/2)*S56-E56)/(BC56+AP56/2)</f>
        <v>204.93129163209395</v>
      </c>
      <c r="H56">
        <f>AP56*1000</f>
        <v>0.19136889153307515</v>
      </c>
      <c r="I56">
        <f>(AU56-BA56)</f>
        <v>3.4216665299000399</v>
      </c>
      <c r="J56">
        <f>(P56+AT56*D56)</f>
        <v>34.868118286132812</v>
      </c>
      <c r="K56" s="1">
        <v>6</v>
      </c>
      <c r="L56">
        <f>(K56*AI56+AJ56)</f>
        <v>1.4200000166893005</v>
      </c>
      <c r="M56" s="1">
        <v>1</v>
      </c>
      <c r="N56">
        <f>L56*(M56+1)*(M56+1)/(M56*M56+1)</f>
        <v>2.8400000333786011</v>
      </c>
      <c r="O56" s="1">
        <v>33.406429290771484</v>
      </c>
      <c r="P56" s="1">
        <v>34.868118286132812</v>
      </c>
      <c r="Q56" s="1">
        <v>33.409114837646484</v>
      </c>
      <c r="R56" s="1">
        <v>400.36669921875</v>
      </c>
      <c r="S56" s="1">
        <v>399.54888916015625</v>
      </c>
      <c r="T56" s="1">
        <v>21.362171173095703</v>
      </c>
      <c r="U56" s="1">
        <v>21.587003707885742</v>
      </c>
      <c r="V56" s="1">
        <v>41.845134735107422</v>
      </c>
      <c r="W56" s="1">
        <v>42.285545349121094</v>
      </c>
      <c r="X56" s="1">
        <v>499.6727294921875</v>
      </c>
      <c r="Y56" s="1">
        <v>1500.441162109375</v>
      </c>
      <c r="Z56" s="1">
        <v>4.7239977866411209E-3</v>
      </c>
      <c r="AA56" s="1">
        <v>101.24538421630859</v>
      </c>
      <c r="AB56" s="1">
        <v>2.2482795715332031</v>
      </c>
      <c r="AC56" s="1">
        <v>-6.4561828970909119E-2</v>
      </c>
      <c r="AD56" s="1">
        <v>0.49939253926277161</v>
      </c>
      <c r="AE56" s="1">
        <v>1.0043153539299965E-2</v>
      </c>
      <c r="AF56" s="1">
        <v>0.49901676177978516</v>
      </c>
      <c r="AG56" s="1">
        <v>8.877897635102272E-3</v>
      </c>
      <c r="AH56" s="1">
        <v>0.66666668653488159</v>
      </c>
      <c r="AI56" s="1">
        <v>-0.21956524252891541</v>
      </c>
      <c r="AJ56" s="1">
        <v>2.737391471862793</v>
      </c>
      <c r="AK56" s="1">
        <v>1</v>
      </c>
      <c r="AL56" s="1">
        <v>0</v>
      </c>
      <c r="AM56" s="1">
        <v>0.15999999642372131</v>
      </c>
      <c r="AN56" s="1">
        <v>111115</v>
      </c>
      <c r="AO56">
        <f>X56*0.000001/(K56*0.0001)</f>
        <v>0.8327878824869791</v>
      </c>
      <c r="AP56">
        <f>(U56-T56)/(1000-U56)*AO56</f>
        <v>1.9136889153307515E-4</v>
      </c>
      <c r="AQ56">
        <f>(P56+273.15)</f>
        <v>308.01811828613279</v>
      </c>
      <c r="AR56">
        <f>(O56+273.15)</f>
        <v>306.55642929077146</v>
      </c>
      <c r="AS56">
        <f>(Y56*AK56+Z56*AL56)*AM56</f>
        <v>240.07058057150425</v>
      </c>
      <c r="AT56">
        <f>((AS56+0.00000010773*(AR56^4-AQ56^4))-AP56*44100)/(L56*0.92*2*29.3+0.00000043092*AQ56^3)</f>
        <v>2.3932684458476086</v>
      </c>
      <c r="AU56">
        <f>0.61365*EXP(17.502*J56/(240.97+J56))</f>
        <v>5.6072510143838104</v>
      </c>
      <c r="AV56">
        <f>AU56*1000/AA56</f>
        <v>55.382781721723127</v>
      </c>
      <c r="AW56">
        <f>(AV56-U56)</f>
        <v>33.795778013837385</v>
      </c>
      <c r="AX56">
        <f>IF(D56,P56,(O56+P56)/2)</f>
        <v>34.137273788452148</v>
      </c>
      <c r="AY56">
        <f>0.61365*EXP(17.502*AX56/(240.97+AX56))</f>
        <v>5.3840588032803485</v>
      </c>
      <c r="AZ56">
        <f>IF(AW56&lt;&gt;0,(1000-(AV56+U56)/2)/AW56*AP56,0)</f>
        <v>5.4445877883957826E-3</v>
      </c>
      <c r="BA56">
        <f>U56*AA56/1000</f>
        <v>2.1855844844837704</v>
      </c>
      <c r="BB56">
        <f>(AY56-BA56)</f>
        <v>3.1984743187965781</v>
      </c>
      <c r="BC56">
        <f>1/(1.6/F56+1.37/N56)</f>
        <v>3.4038054031646833E-3</v>
      </c>
      <c r="BD56">
        <f>G56*AA56*0.001</f>
        <v>20.748347359235737</v>
      </c>
      <c r="BE56">
        <f>G56/S56</f>
        <v>0.51290667348082331</v>
      </c>
      <c r="BF56">
        <f>(1-AP56*AA56/AU56/F56)*100</f>
        <v>36.657065006797588</v>
      </c>
      <c r="BG56">
        <f>(S56-E56/(N56/1.35))</f>
        <v>399.26149076333326</v>
      </c>
      <c r="BH56">
        <f>E56*BF56/100/BG56</f>
        <v>5.5509738771819018E-4</v>
      </c>
    </row>
    <row r="57" spans="1:60" x14ac:dyDescent="0.2">
      <c r="A57" s="1">
        <v>34</v>
      </c>
      <c r="B57" s="1" t="s">
        <v>119</v>
      </c>
      <c r="C57" s="1">
        <v>1173.9999942779541</v>
      </c>
      <c r="D57" s="1">
        <v>0</v>
      </c>
      <c r="E57">
        <f>(R57-S57*(1000-T57)/(1000-U57))*AO57</f>
        <v>0.19619177811353686</v>
      </c>
      <c r="F57">
        <f>IF(AZ57&lt;&gt;0,1/(1/AZ57-1/N57),0)</f>
        <v>5.134103042117576E-3</v>
      </c>
      <c r="G57">
        <f>((BC57-AP57/2)*S57-E57)/(BC57+AP57/2)</f>
        <v>318.21819867359119</v>
      </c>
      <c r="H57">
        <f>AP57*1000</f>
        <v>0.18016432858831535</v>
      </c>
      <c r="I57">
        <f>(AU57-BA57)</f>
        <v>3.4223120853287452</v>
      </c>
      <c r="J57">
        <f>(P57+AT57*D57)</f>
        <v>34.87005615234375</v>
      </c>
      <c r="K57" s="1">
        <v>6</v>
      </c>
      <c r="L57">
        <f>(K57*AI57+AJ57)</f>
        <v>1.4200000166893005</v>
      </c>
      <c r="M57" s="1">
        <v>1</v>
      </c>
      <c r="N57">
        <f>L57*(M57+1)*(M57+1)/(M57*M57+1)</f>
        <v>2.8400000333786011</v>
      </c>
      <c r="O57" s="1">
        <v>33.403366088867188</v>
      </c>
      <c r="P57" s="1">
        <v>34.87005615234375</v>
      </c>
      <c r="Q57" s="1">
        <v>33.405982971191406</v>
      </c>
      <c r="R57" s="1">
        <v>399.96023559570312</v>
      </c>
      <c r="S57" s="1">
        <v>399.63818359375</v>
      </c>
      <c r="T57" s="1">
        <v>21.374858856201172</v>
      </c>
      <c r="U57" s="1">
        <v>21.58653450012207</v>
      </c>
      <c r="V57" s="1">
        <v>41.87725830078125</v>
      </c>
      <c r="W57" s="1">
        <v>42.291969299316406</v>
      </c>
      <c r="X57" s="1">
        <v>499.65655517578125</v>
      </c>
      <c r="Y57" s="1">
        <v>1500.7650146484375</v>
      </c>
      <c r="Z57" s="1">
        <v>8.7393559515476227E-2</v>
      </c>
      <c r="AA57" s="1">
        <v>101.24558258056641</v>
      </c>
      <c r="AB57" s="1">
        <v>2.2482795715332031</v>
      </c>
      <c r="AC57" s="1">
        <v>-6.4561828970909119E-2</v>
      </c>
      <c r="AD57" s="1">
        <v>0.49939253926277161</v>
      </c>
      <c r="AE57" s="1">
        <v>1.0043153539299965E-2</v>
      </c>
      <c r="AF57" s="1">
        <v>0.49901676177978516</v>
      </c>
      <c r="AG57" s="1">
        <v>8.877897635102272E-3</v>
      </c>
      <c r="AH57" s="1">
        <v>0.66666668653488159</v>
      </c>
      <c r="AI57" s="1">
        <v>-0.21956524252891541</v>
      </c>
      <c r="AJ57" s="1">
        <v>2.737391471862793</v>
      </c>
      <c r="AK57" s="1">
        <v>1</v>
      </c>
      <c r="AL57" s="1">
        <v>0</v>
      </c>
      <c r="AM57" s="1">
        <v>0.15999999642372131</v>
      </c>
      <c r="AN57" s="1">
        <v>111115</v>
      </c>
      <c r="AO57">
        <f>X57*0.000001/(K57*0.0001)</f>
        <v>0.83276092529296863</v>
      </c>
      <c r="AP57">
        <f>(U57-T57)/(1000-U57)*AO57</f>
        <v>1.8016432858831535E-4</v>
      </c>
      <c r="AQ57">
        <f>(P57+273.15)</f>
        <v>308.02005615234373</v>
      </c>
      <c r="AR57">
        <f>(O57+273.15)</f>
        <v>306.55336608886716</v>
      </c>
      <c r="AS57">
        <f>(Y57*AK57+Z57*AL57)*AM57</f>
        <v>240.12239697659606</v>
      </c>
      <c r="AT57">
        <f>((AS57+0.00000010773*(AR57^4-AQ57^4))-AP57*44100)/(L57*0.92*2*29.3+0.00000043092*AQ57^3)</f>
        <v>2.3986856943589516</v>
      </c>
      <c r="AU57">
        <f>0.61365*EXP(17.502*J57/(240.97+J57))</f>
        <v>5.6078533466891001</v>
      </c>
      <c r="AV57">
        <f>AU57*1000/AA57</f>
        <v>55.388622434234485</v>
      </c>
      <c r="AW57">
        <f>(AV57-U57)</f>
        <v>33.802087934112414</v>
      </c>
      <c r="AX57">
        <f>IF(D57,P57,(O57+P57)/2)</f>
        <v>34.136711120605469</v>
      </c>
      <c r="AY57">
        <f>0.61365*EXP(17.502*AX57/(240.97+AX57))</f>
        <v>5.3838899916037066</v>
      </c>
      <c r="AZ57">
        <f>IF(AW57&lt;&gt;0,(1000-(AV57+U57)/2)/AW57*AP57,0)</f>
        <v>5.1248384476263505E-3</v>
      </c>
      <c r="BA57">
        <f>U57*AA57/1000</f>
        <v>2.1855412613603549</v>
      </c>
      <c r="BB57">
        <f>(AY57-BA57)</f>
        <v>3.1983487302433518</v>
      </c>
      <c r="BC57">
        <f>1/(1.6/F57+1.37/N57)</f>
        <v>3.2038551092382645E-3</v>
      </c>
      <c r="BD57">
        <f>G57*AA57*0.001</f>
        <v>32.218186912446164</v>
      </c>
      <c r="BE57">
        <f>G57/S57</f>
        <v>0.79626575171574232</v>
      </c>
      <c r="BF57">
        <f>(1-AP57*AA57/AU57/F57)*100</f>
        <v>36.644596266645927</v>
      </c>
      <c r="BG57">
        <f>(S57-E57/(N57/1.35))</f>
        <v>399.54492341863016</v>
      </c>
      <c r="BH57">
        <f>E57*BF57/100/BG57</f>
        <v>1.7993892747507524E-4</v>
      </c>
    </row>
    <row r="58" spans="1:60" x14ac:dyDescent="0.2">
      <c r="A58" s="1">
        <v>35</v>
      </c>
      <c r="B58" s="1" t="s">
        <v>120</v>
      </c>
      <c r="C58" s="1">
        <v>1182.9999940767884</v>
      </c>
      <c r="D58" s="1">
        <v>0</v>
      </c>
      <c r="E58">
        <f>(R58-S58*(1000-T58)/(1000-U58))*AO58</f>
        <v>2.4001641962093336E-2</v>
      </c>
      <c r="F58">
        <f>IF(AZ58&lt;&gt;0,1/(1/AZ58-1/N58),0)</f>
        <v>4.8768809919117187E-3</v>
      </c>
      <c r="G58">
        <f>((BC58-AP58/2)*S58-E58)/(BC58+AP58/2)</f>
        <v>369.67506269992151</v>
      </c>
      <c r="H58">
        <f>AP58*1000</f>
        <v>0.17093538083749815</v>
      </c>
      <c r="I58">
        <f>(AU58-BA58)</f>
        <v>3.4180922661294137</v>
      </c>
      <c r="J58">
        <f>(P58+AT58*D58)</f>
        <v>34.852813720703125</v>
      </c>
      <c r="K58" s="1">
        <v>6</v>
      </c>
      <c r="L58">
        <f>(K58*AI58+AJ58)</f>
        <v>1.4200000166893005</v>
      </c>
      <c r="M58" s="1">
        <v>1</v>
      </c>
      <c r="N58">
        <f>L58*(M58+1)*(M58+1)/(M58*M58+1)</f>
        <v>2.8400000333786011</v>
      </c>
      <c r="O58" s="1">
        <v>33.397731781005859</v>
      </c>
      <c r="P58" s="1">
        <v>34.852813720703125</v>
      </c>
      <c r="Q58" s="1">
        <v>33.402267456054688</v>
      </c>
      <c r="R58" s="1">
        <v>399.261474609375</v>
      </c>
      <c r="S58" s="1">
        <v>399.15072631835938</v>
      </c>
      <c r="T58" s="1">
        <v>21.374311447143555</v>
      </c>
      <c r="U58" s="1">
        <v>21.575138092041016</v>
      </c>
      <c r="V58" s="1">
        <v>41.889717102050781</v>
      </c>
      <c r="W58" s="1">
        <v>42.283302307128906</v>
      </c>
      <c r="X58" s="1">
        <v>499.677001953125</v>
      </c>
      <c r="Y58" s="1">
        <v>1500.8377685546875</v>
      </c>
      <c r="Z58" s="1">
        <v>9.5663100481033325E-2</v>
      </c>
      <c r="AA58" s="1">
        <v>101.246337890625</v>
      </c>
      <c r="AB58" s="1">
        <v>2.2482795715332031</v>
      </c>
      <c r="AC58" s="1">
        <v>-6.4561828970909119E-2</v>
      </c>
      <c r="AD58" s="1">
        <v>0.49939253926277161</v>
      </c>
      <c r="AE58" s="1">
        <v>1.0043153539299965E-2</v>
      </c>
      <c r="AF58" s="1">
        <v>0.49901676177978516</v>
      </c>
      <c r="AG58" s="1">
        <v>8.877897635102272E-3</v>
      </c>
      <c r="AH58" s="1">
        <v>0.66666668653488159</v>
      </c>
      <c r="AI58" s="1">
        <v>-0.21956524252891541</v>
      </c>
      <c r="AJ58" s="1">
        <v>2.737391471862793</v>
      </c>
      <c r="AK58" s="1">
        <v>1</v>
      </c>
      <c r="AL58" s="1">
        <v>0</v>
      </c>
      <c r="AM58" s="1">
        <v>0.15999999642372131</v>
      </c>
      <c r="AN58" s="1">
        <v>111115</v>
      </c>
      <c r="AO58">
        <f>X58*0.000001/(K58*0.0001)</f>
        <v>0.83279500325520817</v>
      </c>
      <c r="AP58">
        <f>(U58-T58)/(1000-U58)*AO58</f>
        <v>1.7093538083749816E-4</v>
      </c>
      <c r="AQ58">
        <f>(P58+273.15)</f>
        <v>308.0028137207031</v>
      </c>
      <c r="AR58">
        <f>(O58+273.15)</f>
        <v>306.54773178100584</v>
      </c>
      <c r="AS58">
        <f>(Y58*AK58+Z58*AL58)*AM58</f>
        <v>240.13403760133588</v>
      </c>
      <c r="AT58">
        <f>((AS58+0.00000010773*(AR58^4-AQ58^4))-AP58*44100)/(L58*0.92*2*29.3+0.00000043092*AQ58^3)</f>
        <v>2.4050896208604855</v>
      </c>
      <c r="AU58">
        <f>0.61365*EXP(17.502*J58/(240.97+J58))</f>
        <v>5.6024959874330928</v>
      </c>
      <c r="AV58">
        <f>AU58*1000/AA58</f>
        <v>55.335295124307514</v>
      </c>
      <c r="AW58">
        <f>(AV58-U58)</f>
        <v>33.760157032266498</v>
      </c>
      <c r="AX58">
        <f>IF(D58,P58,(O58+P58)/2)</f>
        <v>34.125272750854492</v>
      </c>
      <c r="AY58">
        <f>0.61365*EXP(17.502*AX58/(240.97+AX58))</f>
        <v>5.3804592481355629</v>
      </c>
      <c r="AZ58">
        <f>IF(AW58&lt;&gt;0,(1000-(AV58+U58)/2)/AW58*AP58,0)</f>
        <v>4.8685207116868946E-3</v>
      </c>
      <c r="BA58">
        <f>U58*AA58/1000</f>
        <v>2.1844037213036791</v>
      </c>
      <c r="BB58">
        <f>(AY58-BA58)</f>
        <v>3.1960555268318838</v>
      </c>
      <c r="BC58">
        <f>1/(1.6/F58+1.37/N58)</f>
        <v>3.0435754609352177E-3</v>
      </c>
      <c r="BD58">
        <f>G58*AA58*0.001</f>
        <v>37.428246307854238</v>
      </c>
      <c r="BE58">
        <f>G58/S58</f>
        <v>0.92615405240443349</v>
      </c>
      <c r="BF58">
        <f>(1-AP58*AA58/AU58/F58)*100</f>
        <v>36.658612048099407</v>
      </c>
      <c r="BG58">
        <f>(S58-E58/(N58/1.35))</f>
        <v>399.1393170872791</v>
      </c>
      <c r="BH58">
        <f>E58*BF58/100/BG58</f>
        <v>2.2044104490296658E-5</v>
      </c>
    </row>
    <row r="59" spans="1:60" x14ac:dyDescent="0.2">
      <c r="A59" s="1" t="s">
        <v>9</v>
      </c>
      <c r="B59" s="1" t="s">
        <v>121</v>
      </c>
    </row>
    <row r="60" spans="1:60" x14ac:dyDescent="0.2">
      <c r="A60" s="1">
        <v>36</v>
      </c>
      <c r="B60" s="1" t="s">
        <v>122</v>
      </c>
      <c r="C60" s="1">
        <v>1248.9999926015735</v>
      </c>
      <c r="D60" s="1">
        <v>0</v>
      </c>
      <c r="E60">
        <f>(R60-S60*(1000-T60)/(1000-U60))*AO60</f>
        <v>0.40428035906782184</v>
      </c>
      <c r="F60">
        <f>IF(AZ60&lt;&gt;0,1/(1/AZ60-1/N60),0)</f>
        <v>7.5878301034389582E-3</v>
      </c>
      <c r="G60">
        <f>((BC60-AP60/2)*S60-E60)/(BC60+AP60/2)</f>
        <v>295.47980398900444</v>
      </c>
      <c r="H60">
        <f>AP60*1000</f>
        <v>0.25923343453453784</v>
      </c>
      <c r="I60">
        <f>(AU60-BA60)</f>
        <v>3.3370115075767259</v>
      </c>
      <c r="J60">
        <f>(P60+AT60*D60)</f>
        <v>34.529510498046875</v>
      </c>
      <c r="K60" s="1">
        <v>6</v>
      </c>
      <c r="L60">
        <f>(K60*AI60+AJ60)</f>
        <v>1.4200000166893005</v>
      </c>
      <c r="M60" s="1">
        <v>1</v>
      </c>
      <c r="N60">
        <f>L60*(M60+1)*(M60+1)/(M60*M60+1)</f>
        <v>2.8400000333786011</v>
      </c>
      <c r="O60" s="1">
        <v>33.244461059570312</v>
      </c>
      <c r="P60" s="1">
        <v>34.529510498046875</v>
      </c>
      <c r="Q60" s="1">
        <v>33.251956939697266</v>
      </c>
      <c r="R60" s="1">
        <v>400.58425903320312</v>
      </c>
      <c r="S60" s="1">
        <v>399.97427368164062</v>
      </c>
      <c r="T60" s="1">
        <v>21.086645126342773</v>
      </c>
      <c r="U60" s="1">
        <v>21.39128303527832</v>
      </c>
      <c r="V60" s="1">
        <v>41.683757781982422</v>
      </c>
      <c r="W60" s="1">
        <v>42.285961151123047</v>
      </c>
      <c r="X60" s="1">
        <v>499.6517333984375</v>
      </c>
      <c r="Y60" s="1">
        <v>1498.7681884765625</v>
      </c>
      <c r="Z60" s="1">
        <v>0.29761061072349548</v>
      </c>
      <c r="AA60" s="1">
        <v>101.24928283691406</v>
      </c>
      <c r="AB60" s="1">
        <v>2.2482795715332031</v>
      </c>
      <c r="AC60" s="1">
        <v>-6.4561828970909119E-2</v>
      </c>
      <c r="AD60" s="1">
        <v>0.49939253926277161</v>
      </c>
      <c r="AE60" s="1">
        <v>1.0043153539299965E-2</v>
      </c>
      <c r="AF60" s="1">
        <v>0.49901676177978516</v>
      </c>
      <c r="AG60" s="1">
        <v>8.877897635102272E-3</v>
      </c>
      <c r="AH60" s="1">
        <v>0.3333333432674408</v>
      </c>
      <c r="AI60" s="1">
        <v>-0.21956524252891541</v>
      </c>
      <c r="AJ60" s="1">
        <v>2.737391471862793</v>
      </c>
      <c r="AK60" s="1">
        <v>1</v>
      </c>
      <c r="AL60" s="1">
        <v>0</v>
      </c>
      <c r="AM60" s="1">
        <v>0.15999999642372131</v>
      </c>
      <c r="AN60" s="1">
        <v>111115</v>
      </c>
      <c r="AO60">
        <f>X60*0.000001/(K60*0.0001)</f>
        <v>0.83275288899739575</v>
      </c>
      <c r="AP60">
        <f>(U60-T60)/(1000-U60)*AO60</f>
        <v>2.5923343453453784E-4</v>
      </c>
      <c r="AQ60">
        <f>(P60+273.15)</f>
        <v>307.67951049804685</v>
      </c>
      <c r="AR60">
        <f>(O60+273.15)</f>
        <v>306.39446105957029</v>
      </c>
      <c r="AS60">
        <f>(Y60*AK60+Z60*AL60)*AM60</f>
        <v>239.80290479623727</v>
      </c>
      <c r="AT60">
        <f>((AS60+0.00000010773*(AR60^4-AQ60^4))-AP60*44100)/(L60*0.92*2*29.3+0.00000043092*AQ60^3)</f>
        <v>2.3830183630173898</v>
      </c>
      <c r="AU60">
        <f>0.61365*EXP(17.502*J60/(240.97+J60))</f>
        <v>5.5028635738601022</v>
      </c>
      <c r="AV60">
        <f>AU60*1000/AA60</f>
        <v>54.349654828901521</v>
      </c>
      <c r="AW60">
        <f>(AV60-U60)</f>
        <v>32.958371793623201</v>
      </c>
      <c r="AX60">
        <f>IF(D60,P60,(O60+P60)/2)</f>
        <v>33.886985778808594</v>
      </c>
      <c r="AY60">
        <f>0.61365*EXP(17.502*AX60/(240.97+AX60))</f>
        <v>5.3094201457451007</v>
      </c>
      <c r="AZ60">
        <f>IF(AW60&lt;&gt;0,(1000-(AV60+U60)/2)/AW60*AP60,0)</f>
        <v>7.56761117835608E-3</v>
      </c>
      <c r="BA60">
        <f>U60*AA60/1000</f>
        <v>2.1658520662833762</v>
      </c>
      <c r="BB60">
        <f>(AY60-BA60)</f>
        <v>3.1435680794617245</v>
      </c>
      <c r="BC60">
        <f>1/(1.6/F60+1.37/N60)</f>
        <v>4.7315693842931638E-3</v>
      </c>
      <c r="BD60">
        <f>G60*AA60*0.001</f>
        <v>29.917118246678637</v>
      </c>
      <c r="BE60">
        <f>G60/S60</f>
        <v>0.73874702307526774</v>
      </c>
      <c r="BF60">
        <f>(1-AP60*AA60/AU60/F60)*100</f>
        <v>37.139674527269797</v>
      </c>
      <c r="BG60">
        <f>(S60-E60/(N60/1.35))</f>
        <v>399.78209816110297</v>
      </c>
      <c r="BH60">
        <f>E60*BF60/100/BG60</f>
        <v>3.7557562038448343E-4</v>
      </c>
    </row>
    <row r="61" spans="1:60" x14ac:dyDescent="0.2">
      <c r="A61" s="1">
        <v>37</v>
      </c>
      <c r="B61" s="1" t="s">
        <v>123</v>
      </c>
      <c r="C61" s="1">
        <v>1251.9999925345182</v>
      </c>
      <c r="D61" s="1">
        <v>0</v>
      </c>
      <c r="E61">
        <f>(R61-S61*(1000-T61)/(1000-U61))*AO61</f>
        <v>0.43687461809801104</v>
      </c>
      <c r="F61">
        <f>IF(AZ61&lt;&gt;0,1/(1/AZ61-1/N61),0)</f>
        <v>6.8148661379213013E-3</v>
      </c>
      <c r="G61">
        <f>((BC61-AP61/2)*S61-E61)/(BC61+AP61/2)</f>
        <v>278.6922886511457</v>
      </c>
      <c r="H61">
        <f>AP61*1000</f>
        <v>0.23331141933220481</v>
      </c>
      <c r="I61">
        <f>(AU61-BA61)</f>
        <v>3.3430632919975549</v>
      </c>
      <c r="J61">
        <f>(P61+AT61*D61)</f>
        <v>34.537391662597656</v>
      </c>
      <c r="K61" s="1">
        <v>6</v>
      </c>
      <c r="L61">
        <f>(K61*AI61+AJ61)</f>
        <v>1.4200000166893005</v>
      </c>
      <c r="M61" s="1">
        <v>1</v>
      </c>
      <c r="N61">
        <f>L61*(M61+1)*(M61+1)/(M61*M61+1)</f>
        <v>2.8400000333786011</v>
      </c>
      <c r="O61" s="1">
        <v>33.241458892822266</v>
      </c>
      <c r="P61" s="1">
        <v>34.537391662597656</v>
      </c>
      <c r="Q61" s="1">
        <v>33.245437622070312</v>
      </c>
      <c r="R61" s="1">
        <v>400.73892211914062</v>
      </c>
      <c r="S61" s="1">
        <v>400.10220336914062</v>
      </c>
      <c r="T61" s="1">
        <v>21.081279754638672</v>
      </c>
      <c r="U61" s="1">
        <v>21.35546875</v>
      </c>
      <c r="V61" s="1">
        <v>41.679866790771484</v>
      </c>
      <c r="W61" s="1">
        <v>42.221969604492188</v>
      </c>
      <c r="X61" s="1">
        <v>499.645751953125</v>
      </c>
      <c r="Y61" s="1">
        <v>1498.917236328125</v>
      </c>
      <c r="Z61" s="1">
        <v>0.19840645790100098</v>
      </c>
      <c r="AA61" s="1">
        <v>101.24856567382812</v>
      </c>
      <c r="AB61" s="1">
        <v>2.2482795715332031</v>
      </c>
      <c r="AC61" s="1">
        <v>-6.4561828970909119E-2</v>
      </c>
      <c r="AD61" s="1">
        <v>0.49939253926277161</v>
      </c>
      <c r="AE61" s="1">
        <v>1.0043153539299965E-2</v>
      </c>
      <c r="AF61" s="1">
        <v>0.49901676177978516</v>
      </c>
      <c r="AG61" s="1">
        <v>8.877897635102272E-3</v>
      </c>
      <c r="AH61" s="1">
        <v>0.3333333432674408</v>
      </c>
      <c r="AI61" s="1">
        <v>-0.21956524252891541</v>
      </c>
      <c r="AJ61" s="1">
        <v>2.737391471862793</v>
      </c>
      <c r="AK61" s="1">
        <v>1</v>
      </c>
      <c r="AL61" s="1">
        <v>0</v>
      </c>
      <c r="AM61" s="1">
        <v>0.15999999642372131</v>
      </c>
      <c r="AN61" s="1">
        <v>111115</v>
      </c>
      <c r="AO61">
        <f>X61*0.000001/(K61*0.0001)</f>
        <v>0.83274291992187477</v>
      </c>
      <c r="AP61">
        <f>(U61-T61)/(1000-U61)*AO61</f>
        <v>2.333114193322048E-4</v>
      </c>
      <c r="AQ61">
        <f>(P61+273.15)</f>
        <v>307.68739166259763</v>
      </c>
      <c r="AR61">
        <f>(O61+273.15)</f>
        <v>306.39145889282224</v>
      </c>
      <c r="AS61">
        <f>(Y61*AK61+Z61*AL61)*AM61</f>
        <v>239.82675245195423</v>
      </c>
      <c r="AT61">
        <f>((AS61+0.00000010773*(AR61^4-AQ61^4))-AP61*44100)/(L61*0.92*2*29.3+0.00000043092*AQ61^3)</f>
        <v>2.3945614638408492</v>
      </c>
      <c r="AU61">
        <f>0.61365*EXP(17.502*J61/(240.97+J61))</f>
        <v>5.5052738722273142</v>
      </c>
      <c r="AV61">
        <f>AU61*1000/AA61</f>
        <v>54.373845551180779</v>
      </c>
      <c r="AW61">
        <f>(AV61-U61)</f>
        <v>33.018376801180779</v>
      </c>
      <c r="AX61">
        <f>IF(D61,P61,(O61+P61)/2)</f>
        <v>33.889425277709961</v>
      </c>
      <c r="AY61">
        <f>0.61365*EXP(17.502*AX61/(240.97+AX61))</f>
        <v>5.310143266016965</v>
      </c>
      <c r="AZ61">
        <f>IF(AW61&lt;&gt;0,(1000-(AV61+U61)/2)/AW61*AP61,0)</f>
        <v>6.7985523268316956E-3</v>
      </c>
      <c r="BA61">
        <f>U61*AA61/1000</f>
        <v>2.1622105802297593</v>
      </c>
      <c r="BB61">
        <f>(AY61-BA61)</f>
        <v>3.1479326857872056</v>
      </c>
      <c r="BC61">
        <f>1/(1.6/F61+1.37/N61)</f>
        <v>4.2505578929097993E-3</v>
      </c>
      <c r="BD61">
        <f>G61*AA61*0.001</f>
        <v>28.217194490284992</v>
      </c>
      <c r="BE61">
        <f>G61/S61</f>
        <v>0.69655274653416444</v>
      </c>
      <c r="BF61">
        <f>(1-AP61*AA61/AU61/F61)*100</f>
        <v>37.036535463255291</v>
      </c>
      <c r="BG61">
        <f>(S61-E61/(N61/1.35))</f>
        <v>399.89453409889393</v>
      </c>
      <c r="BH61">
        <f>E61*BF61/100/BG61</f>
        <v>4.0461473979991195E-4</v>
      </c>
    </row>
    <row r="62" spans="1:60" x14ac:dyDescent="0.2">
      <c r="A62" s="1">
        <v>38</v>
      </c>
      <c r="B62" s="1" t="s">
        <v>124</v>
      </c>
      <c r="C62" s="1">
        <v>1255.9999924451113</v>
      </c>
      <c r="D62" s="1">
        <v>0</v>
      </c>
      <c r="E62">
        <f>(R62-S62*(1000-T62)/(1000-U62))*AO62</f>
        <v>0.36098585355069501</v>
      </c>
      <c r="F62">
        <f>IF(AZ62&lt;&gt;0,1/(1/AZ62-1/N62),0)</f>
        <v>5.5176613784320185E-3</v>
      </c>
      <c r="G62">
        <f>((BC62-AP62/2)*S62-E62)/(BC62+AP62/2)</f>
        <v>276.81274000168014</v>
      </c>
      <c r="H62">
        <f>AP62*1000</f>
        <v>0.18850379554871469</v>
      </c>
      <c r="I62">
        <f>(AU62-BA62)</f>
        <v>3.3347566893233531</v>
      </c>
      <c r="J62">
        <f>(P62+AT62*D62)</f>
        <v>34.499248504638672</v>
      </c>
      <c r="K62" s="1">
        <v>6</v>
      </c>
      <c r="L62">
        <f>(K62*AI62+AJ62)</f>
        <v>1.4200000166893005</v>
      </c>
      <c r="M62" s="1">
        <v>1</v>
      </c>
      <c r="N62">
        <f>L62*(M62+1)*(M62+1)/(M62*M62+1)</f>
        <v>2.8400000333786011</v>
      </c>
      <c r="O62" s="1">
        <v>33.236431121826172</v>
      </c>
      <c r="P62" s="1">
        <v>34.499248504638672</v>
      </c>
      <c r="Q62" s="1">
        <v>33.237598419189453</v>
      </c>
      <c r="R62" s="1">
        <v>400.72308349609375</v>
      </c>
      <c r="S62" s="1">
        <v>400.198974609375</v>
      </c>
      <c r="T62" s="1">
        <v>21.100940704345703</v>
      </c>
      <c r="U62" s="1">
        <v>21.322490692138672</v>
      </c>
      <c r="V62" s="1">
        <v>41.730293273925781</v>
      </c>
      <c r="W62" s="1">
        <v>42.168445587158203</v>
      </c>
      <c r="X62" s="1">
        <v>499.61932373046875</v>
      </c>
      <c r="Y62" s="1">
        <v>1498.8604736328125</v>
      </c>
      <c r="Z62" s="1">
        <v>7.6764121651649475E-2</v>
      </c>
      <c r="AA62" s="1">
        <v>101.24803924560547</v>
      </c>
      <c r="AB62" s="1">
        <v>2.2482795715332031</v>
      </c>
      <c r="AC62" s="1">
        <v>-6.4561828970909119E-2</v>
      </c>
      <c r="AD62" s="1">
        <v>0.49939253926277161</v>
      </c>
      <c r="AE62" s="1">
        <v>1.0043153539299965E-2</v>
      </c>
      <c r="AF62" s="1">
        <v>0.49901676177978516</v>
      </c>
      <c r="AG62" s="1">
        <v>8.877897635102272E-3</v>
      </c>
      <c r="AH62" s="1">
        <v>0.66666668653488159</v>
      </c>
      <c r="AI62" s="1">
        <v>-0.21956524252891541</v>
      </c>
      <c r="AJ62" s="1">
        <v>2.737391471862793</v>
      </c>
      <c r="AK62" s="1">
        <v>1</v>
      </c>
      <c r="AL62" s="1">
        <v>0</v>
      </c>
      <c r="AM62" s="1">
        <v>0.15999999642372131</v>
      </c>
      <c r="AN62" s="1">
        <v>111115</v>
      </c>
      <c r="AO62">
        <f>X62*0.000001/(K62*0.0001)</f>
        <v>0.83269887288411448</v>
      </c>
      <c r="AP62">
        <f>(U62-T62)/(1000-U62)*AO62</f>
        <v>1.8850379554871468E-4</v>
      </c>
      <c r="AQ62">
        <f>(P62+273.15)</f>
        <v>307.64924850463865</v>
      </c>
      <c r="AR62">
        <f>(O62+273.15)</f>
        <v>306.38643112182615</v>
      </c>
      <c r="AS62">
        <f>(Y62*AK62+Z62*AL62)*AM62</f>
        <v>239.81767042090723</v>
      </c>
      <c r="AT62">
        <f>((AS62+0.00000010773*(AR62^4-AQ62^4))-AP62*44100)/(L62*0.92*2*29.3+0.00000043092*AQ62^3)</f>
        <v>2.4214348719721261</v>
      </c>
      <c r="AU62">
        <f>0.61365*EXP(17.502*J62/(240.97+J62))</f>
        <v>5.4936170637350665</v>
      </c>
      <c r="AV62">
        <f>AU62*1000/AA62</f>
        <v>54.258997059772788</v>
      </c>
      <c r="AW62">
        <f>(AV62-U62)</f>
        <v>32.936506367634117</v>
      </c>
      <c r="AX62">
        <f>IF(D62,P62,(O62+P62)/2)</f>
        <v>33.867839813232422</v>
      </c>
      <c r="AY62">
        <f>0.61365*EXP(17.502*AX62/(240.97+AX62))</f>
        <v>5.3037478400726279</v>
      </c>
      <c r="AZ62">
        <f>IF(AW62&lt;&gt;0,(1000-(AV62+U62)/2)/AW62*AP62,0)</f>
        <v>5.5069622402248884E-3</v>
      </c>
      <c r="BA62">
        <f>U62*AA62/1000</f>
        <v>2.1588603744117134</v>
      </c>
      <c r="BB62">
        <f>(AY62-BA62)</f>
        <v>3.1448874656609145</v>
      </c>
      <c r="BC62">
        <f>1/(1.6/F62+1.37/N62)</f>
        <v>3.44281105440077E-3</v>
      </c>
      <c r="BD62">
        <f>G62*AA62*0.001</f>
        <v>28.026747163373695</v>
      </c>
      <c r="BE62">
        <f>G62/S62</f>
        <v>0.69168777923999103</v>
      </c>
      <c r="BF62">
        <f>(1-AP62*AA62/AU62/F62)*100</f>
        <v>37.035857484770872</v>
      </c>
      <c r="BG62">
        <f>(S62-E62/(N62/1.35))</f>
        <v>400.02737922326025</v>
      </c>
      <c r="BH62">
        <f>E62*BF62/100/BG62</f>
        <v>3.342126394468682E-4</v>
      </c>
    </row>
    <row r="63" spans="1:60" x14ac:dyDescent="0.2">
      <c r="A63" s="1">
        <v>39</v>
      </c>
      <c r="B63" s="1" t="s">
        <v>125</v>
      </c>
      <c r="C63" s="1">
        <v>1260.4999923445284</v>
      </c>
      <c r="D63" s="1">
        <v>0</v>
      </c>
      <c r="E63">
        <f>(R63-S63*(1000-T63)/(1000-U63))*AO63</f>
        <v>3.2288641272184025E-2</v>
      </c>
      <c r="F63">
        <f>IF(AZ63&lt;&gt;0,1/(1/AZ63-1/N63),0)</f>
        <v>4.8064981987815556E-3</v>
      </c>
      <c r="G63">
        <f>((BC63-AP63/2)*S63-E63)/(BC63+AP63/2)</f>
        <v>368.21831192749977</v>
      </c>
      <c r="H63">
        <f>AP63*1000</f>
        <v>0.16441613271237726</v>
      </c>
      <c r="I63">
        <f>(AU63-BA63)</f>
        <v>3.3381302191883822</v>
      </c>
      <c r="J63">
        <f>(P63+AT63*D63)</f>
        <v>34.506912231445312</v>
      </c>
      <c r="K63" s="1">
        <v>6</v>
      </c>
      <c r="L63">
        <f>(K63*AI63+AJ63)</f>
        <v>1.4200000166893005</v>
      </c>
      <c r="M63" s="1">
        <v>1</v>
      </c>
      <c r="N63">
        <f>L63*(M63+1)*(M63+1)/(M63*M63+1)</f>
        <v>2.8400000333786011</v>
      </c>
      <c r="O63" s="1">
        <v>33.229824066162109</v>
      </c>
      <c r="P63" s="1">
        <v>34.506912231445312</v>
      </c>
      <c r="Q63" s="1">
        <v>33.228374481201172</v>
      </c>
      <c r="R63" s="1">
        <v>400.15423583984375</v>
      </c>
      <c r="S63" s="1">
        <v>400.03646850585938</v>
      </c>
      <c r="T63" s="1">
        <v>21.119037628173828</v>
      </c>
      <c r="U63" s="1">
        <v>21.312286376953125</v>
      </c>
      <c r="V63" s="1">
        <v>41.781562805175781</v>
      </c>
      <c r="W63" s="1">
        <v>42.163883209228516</v>
      </c>
      <c r="X63" s="1">
        <v>499.60079956054688</v>
      </c>
      <c r="Y63" s="1">
        <v>1499.0400390625</v>
      </c>
      <c r="Z63" s="1">
        <v>0.35666394233703613</v>
      </c>
      <c r="AA63" s="1">
        <v>101.24803924560547</v>
      </c>
      <c r="AB63" s="1">
        <v>2.2482795715332031</v>
      </c>
      <c r="AC63" s="1">
        <v>-6.4561828970909119E-2</v>
      </c>
      <c r="AD63" s="1">
        <v>0.49939253926277161</v>
      </c>
      <c r="AE63" s="1">
        <v>1.0043153539299965E-2</v>
      </c>
      <c r="AF63" s="1">
        <v>0.49901676177978516</v>
      </c>
      <c r="AG63" s="1">
        <v>8.877897635102272E-3</v>
      </c>
      <c r="AH63" s="1">
        <v>1</v>
      </c>
      <c r="AI63" s="1">
        <v>-0.21956524252891541</v>
      </c>
      <c r="AJ63" s="1">
        <v>2.737391471862793</v>
      </c>
      <c r="AK63" s="1">
        <v>1</v>
      </c>
      <c r="AL63" s="1">
        <v>0</v>
      </c>
      <c r="AM63" s="1">
        <v>0.15999999642372131</v>
      </c>
      <c r="AN63" s="1">
        <v>111115</v>
      </c>
      <c r="AO63">
        <f>X63*0.000001/(K63*0.0001)</f>
        <v>0.83266799926757806</v>
      </c>
      <c r="AP63">
        <f>(U63-T63)/(1000-U63)*AO63</f>
        <v>1.6441613271237727E-4</v>
      </c>
      <c r="AQ63">
        <f>(P63+273.15)</f>
        <v>307.65691223144529</v>
      </c>
      <c r="AR63">
        <f>(O63+273.15)</f>
        <v>306.37982406616209</v>
      </c>
      <c r="AS63">
        <f>(Y63*AK63+Z63*AL63)*AM63</f>
        <v>239.84640088901506</v>
      </c>
      <c r="AT63">
        <f>((AS63+0.00000010773*(AR63^4-AQ63^4))-AP63*44100)/(L63*0.92*2*29.3+0.00000043092*AQ63^3)</f>
        <v>2.4316552796804887</v>
      </c>
      <c r="AU63">
        <f>0.61365*EXP(17.502*J63/(240.97+J63))</f>
        <v>5.495957426695715</v>
      </c>
      <c r="AV63">
        <f>AU63*1000/AA63</f>
        <v>54.282112203316167</v>
      </c>
      <c r="AW63">
        <f>(AV63-U63)</f>
        <v>32.969825826363042</v>
      </c>
      <c r="AX63">
        <f>IF(D63,P63,(O63+P63)/2)</f>
        <v>33.868368148803711</v>
      </c>
      <c r="AY63">
        <f>0.61365*EXP(17.502*AX63/(240.97+AX63))</f>
        <v>5.3039042973953938</v>
      </c>
      <c r="AZ63">
        <f>IF(AW63&lt;&gt;0,(1000-(AV63+U63)/2)/AW63*AP63,0)</f>
        <v>4.7983772862771543E-3</v>
      </c>
      <c r="BA63">
        <f>U63*AA63/1000</f>
        <v>2.1578272075073328</v>
      </c>
      <c r="BB63">
        <f>(AY63-BA63)</f>
        <v>3.146077089888061</v>
      </c>
      <c r="BC63">
        <f>1/(1.6/F63+1.37/N63)</f>
        <v>2.9997143613726455E-3</v>
      </c>
      <c r="BD63">
        <f>G63*AA63*0.001</f>
        <v>37.281382096986093</v>
      </c>
      <c r="BE63">
        <f>G63/S63</f>
        <v>0.92046186014689912</v>
      </c>
      <c r="BF63">
        <f>(1-AP63*AA63/AU63/F63)*100</f>
        <v>36.982828448755768</v>
      </c>
      <c r="BG63">
        <f>(S63-E63/(N63/1.35))</f>
        <v>400.0211200321956</v>
      </c>
      <c r="BH63">
        <f>E63*BF63/100/BG63</f>
        <v>2.9851555860762756E-5</v>
      </c>
    </row>
    <row r="64" spans="1:60" x14ac:dyDescent="0.2">
      <c r="A64" s="1">
        <v>40</v>
      </c>
      <c r="B64" s="1" t="s">
        <v>126</v>
      </c>
      <c r="C64" s="1">
        <v>1267.4999921880662</v>
      </c>
      <c r="D64" s="1">
        <v>0</v>
      </c>
      <c r="E64">
        <f>(R64-S64*(1000-T64)/(1000-U64))*AO64</f>
        <v>0.51675872960196667</v>
      </c>
      <c r="F64">
        <f>IF(AZ64&lt;&gt;0,1/(1/AZ64-1/N64),0)</f>
        <v>4.5573642394687326E-3</v>
      </c>
      <c r="G64">
        <f>((BC64-AP64/2)*S64-E64)/(BC64+AP64/2)</f>
        <v>201.80711824230349</v>
      </c>
      <c r="H64">
        <f>AP64*1000</f>
        <v>0.15616961764585174</v>
      </c>
      <c r="I64">
        <f>(AU64-BA64)</f>
        <v>3.3436027166710458</v>
      </c>
      <c r="J64">
        <f>(P64+AT64*D64)</f>
        <v>34.522891998291016</v>
      </c>
      <c r="K64" s="1">
        <v>6</v>
      </c>
      <c r="L64">
        <f>(K64*AI64+AJ64)</f>
        <v>1.4200000166893005</v>
      </c>
      <c r="M64" s="1">
        <v>1</v>
      </c>
      <c r="N64">
        <f>L64*(M64+1)*(M64+1)/(M64*M64+1)</f>
        <v>2.8400000333786011</v>
      </c>
      <c r="O64" s="1">
        <v>33.220195770263672</v>
      </c>
      <c r="P64" s="1">
        <v>34.522891998291016</v>
      </c>
      <c r="Q64" s="1">
        <v>33.218589782714844</v>
      </c>
      <c r="R64" s="1">
        <v>400.69631958007812</v>
      </c>
      <c r="S64" s="1">
        <v>400.00076293945312</v>
      </c>
      <c r="T64" s="1">
        <v>21.123308181762695</v>
      </c>
      <c r="U64" s="1">
        <v>21.306846618652344</v>
      </c>
      <c r="V64" s="1">
        <v>41.811836242675781</v>
      </c>
      <c r="W64" s="1">
        <v>42.175136566162109</v>
      </c>
      <c r="X64" s="1">
        <v>499.65164184570312</v>
      </c>
      <c r="Y64" s="1">
        <v>1499.098876953125</v>
      </c>
      <c r="Z64" s="1">
        <v>0.16888581216335297</v>
      </c>
      <c r="AA64" s="1">
        <v>101.24620819091797</v>
      </c>
      <c r="AB64" s="1">
        <v>2.2482795715332031</v>
      </c>
      <c r="AC64" s="1">
        <v>-6.4561828970909119E-2</v>
      </c>
      <c r="AD64" s="1">
        <v>0.49939253926277161</v>
      </c>
      <c r="AE64" s="1">
        <v>1.0043153539299965E-2</v>
      </c>
      <c r="AF64" s="1">
        <v>0.49901676177978516</v>
      </c>
      <c r="AG64" s="1">
        <v>8.877897635102272E-3</v>
      </c>
      <c r="AH64" s="1">
        <v>0.66666668653488159</v>
      </c>
      <c r="AI64" s="1">
        <v>-0.21956524252891541</v>
      </c>
      <c r="AJ64" s="1">
        <v>2.737391471862793</v>
      </c>
      <c r="AK64" s="1">
        <v>1</v>
      </c>
      <c r="AL64" s="1">
        <v>0</v>
      </c>
      <c r="AM64" s="1">
        <v>0.15999999642372131</v>
      </c>
      <c r="AN64" s="1">
        <v>111115</v>
      </c>
      <c r="AO64">
        <f>X64*0.000001/(K64*0.0001)</f>
        <v>0.8327527364095052</v>
      </c>
      <c r="AP64">
        <f>(U64-T64)/(1000-U64)*AO64</f>
        <v>1.5616961764585176E-4</v>
      </c>
      <c r="AQ64">
        <f>(P64+273.15)</f>
        <v>307.67289199829099</v>
      </c>
      <c r="AR64">
        <f>(O64+273.15)</f>
        <v>306.37019577026365</v>
      </c>
      <c r="AS64">
        <f>(Y64*AK64+Z64*AL64)*AM64</f>
        <v>239.85581495130464</v>
      </c>
      <c r="AT64">
        <f>((AS64+0.00000010773*(AR64^4-AQ64^4))-AP64*44100)/(L64*0.92*2*29.3+0.00000043092*AQ64^3)</f>
        <v>2.4321992678544171</v>
      </c>
      <c r="AU64">
        <f>0.61365*EXP(17.502*J64/(240.97+J64))</f>
        <v>5.5008401453150775</v>
      </c>
      <c r="AV64">
        <f>AU64*1000/AA64</f>
        <v>54.331320091931268</v>
      </c>
      <c r="AW64">
        <f>(AV64-U64)</f>
        <v>33.024473473278924</v>
      </c>
      <c r="AX64">
        <f>IF(D64,P64,(O64+P64)/2)</f>
        <v>33.871543884277344</v>
      </c>
      <c r="AY64">
        <f>0.61365*EXP(17.502*AX64/(240.97+AX64))</f>
        <v>5.3048448203920859</v>
      </c>
      <c r="AZ64">
        <f>IF(AW64&lt;&gt;0,(1000-(AV64+U64)/2)/AW64*AP64,0)</f>
        <v>4.5500627278773059E-3</v>
      </c>
      <c r="BA64">
        <f>U64*AA64/1000</f>
        <v>2.1572374286440317</v>
      </c>
      <c r="BB64">
        <f>(AY64-BA64)</f>
        <v>3.1476073917480543</v>
      </c>
      <c r="BC64">
        <f>1/(1.6/F64+1.37/N64)</f>
        <v>2.8444442999855778E-3</v>
      </c>
      <c r="BD64">
        <f>G64*AA64*0.001</f>
        <v>20.43220550796946</v>
      </c>
      <c r="BE64">
        <f>G64/S64</f>
        <v>0.50451683331626651</v>
      </c>
      <c r="BF64">
        <f>(1-AP64*AA64/AU64/F64)*100</f>
        <v>36.92858861570231</v>
      </c>
      <c r="BG64">
        <f>(S64-E64/(N64/1.35))</f>
        <v>399.75512058848005</v>
      </c>
      <c r="BH64">
        <f>E64*BF64/100/BG64</f>
        <v>4.7737150961197472E-4</v>
      </c>
    </row>
    <row r="65" spans="1:60" x14ac:dyDescent="0.2">
      <c r="A65" s="1" t="s">
        <v>9</v>
      </c>
      <c r="B65" s="1" t="s">
        <v>127</v>
      </c>
    </row>
    <row r="66" spans="1:60" x14ac:dyDescent="0.2">
      <c r="A66" s="1" t="s">
        <v>9</v>
      </c>
      <c r="B66" s="1" t="s">
        <v>128</v>
      </c>
    </row>
    <row r="67" spans="1:60" x14ac:dyDescent="0.2">
      <c r="A67" s="1">
        <v>41</v>
      </c>
      <c r="B67" s="1" t="s">
        <v>129</v>
      </c>
      <c r="C67" s="1">
        <v>1472.499996881932</v>
      </c>
      <c r="D67" s="1">
        <v>0</v>
      </c>
      <c r="E67">
        <f t="shared" ref="E67:E84" si="56">(R67-S67*(1000-T67)/(1000-U67))*AO67</f>
        <v>4.0353949778718983</v>
      </c>
      <c r="F67">
        <f t="shared" ref="F67:F84" si="57">IF(AZ67&lt;&gt;0,1/(1/AZ67-1/N67),0)</f>
        <v>1.4339466521702482E-2</v>
      </c>
      <c r="G67">
        <f t="shared" ref="G67:G84" si="58">((BC67-AP67/2)*S67-E67)/(BC67+AP67/2)</f>
        <v>-62.878125184143457</v>
      </c>
      <c r="H67">
        <f t="shared" ref="H67:H84" si="59">AP67*1000</f>
        <v>0.49118949878758184</v>
      </c>
      <c r="I67">
        <f t="shared" ref="I67:I84" si="60">(AU67-BA67)</f>
        <v>3.3520311843456003</v>
      </c>
      <c r="J67">
        <f t="shared" ref="J67:J84" si="61">(P67+AT67*D67)</f>
        <v>34.708770751953125</v>
      </c>
      <c r="K67" s="1">
        <v>6</v>
      </c>
      <c r="L67">
        <f t="shared" ref="L67:L84" si="62">(K67*AI67+AJ67)</f>
        <v>1.4200000166893005</v>
      </c>
      <c r="M67" s="1">
        <v>1</v>
      </c>
      <c r="N67">
        <f t="shared" ref="N67:N84" si="63">L67*(M67+1)*(M67+1)/(M67*M67+1)</f>
        <v>2.8400000333786011</v>
      </c>
      <c r="O67" s="1">
        <v>33.23089599609375</v>
      </c>
      <c r="P67" s="1">
        <v>34.708770751953125</v>
      </c>
      <c r="Q67" s="1">
        <v>33.221672058105469</v>
      </c>
      <c r="R67" s="1">
        <v>403.65789794921875</v>
      </c>
      <c r="S67" s="1">
        <v>398.57766723632812</v>
      </c>
      <c r="T67" s="1">
        <v>21.210172653198242</v>
      </c>
      <c r="U67" s="1">
        <v>21.787078857421875</v>
      </c>
      <c r="V67" s="1">
        <v>41.959037780761719</v>
      </c>
      <c r="W67" s="1">
        <v>43.100303649902344</v>
      </c>
      <c r="X67" s="1">
        <v>499.7220458984375</v>
      </c>
      <c r="Y67" s="1">
        <v>1500.1004638671875</v>
      </c>
      <c r="Z67" s="1">
        <v>0.21021459996700287</v>
      </c>
      <c r="AA67" s="1">
        <v>101.24730682373047</v>
      </c>
      <c r="AB67" s="1">
        <v>2.3333778381347656</v>
      </c>
      <c r="AC67" s="1">
        <v>-4.6231444925069809E-2</v>
      </c>
      <c r="AD67" s="1">
        <v>1.1607563495635986</v>
      </c>
      <c r="AE67" s="1">
        <v>3.5769862588495016E-3</v>
      </c>
      <c r="AF67" s="1">
        <v>1.2446343898773193</v>
      </c>
      <c r="AG67" s="1">
        <v>5.0655095838010311E-3</v>
      </c>
      <c r="AH67" s="1">
        <v>0.66666668653488159</v>
      </c>
      <c r="AI67" s="1">
        <v>-0.21956524252891541</v>
      </c>
      <c r="AJ67" s="1">
        <v>2.737391471862793</v>
      </c>
      <c r="AK67" s="1">
        <v>1</v>
      </c>
      <c r="AL67" s="1">
        <v>0</v>
      </c>
      <c r="AM67" s="1">
        <v>0.15999999642372131</v>
      </c>
      <c r="AN67" s="1">
        <v>111115</v>
      </c>
      <c r="AO67">
        <f t="shared" ref="AO67:AO84" si="64">X67*0.000001/(K67*0.0001)</f>
        <v>0.83287007649739575</v>
      </c>
      <c r="AP67">
        <f t="shared" ref="AP67:AP84" si="65">(U67-T67)/(1000-U67)*AO67</f>
        <v>4.9118949878758182E-4</v>
      </c>
      <c r="AQ67">
        <f t="shared" ref="AQ67:AQ84" si="66">(P67+273.15)</f>
        <v>307.8587707519531</v>
      </c>
      <c r="AR67">
        <f t="shared" ref="AR67:AR84" si="67">(O67+273.15)</f>
        <v>306.38089599609373</v>
      </c>
      <c r="AS67">
        <f t="shared" ref="AS67:AS84" si="68">(Y67*AK67+Z67*AL67)*AM67</f>
        <v>240.01606885397268</v>
      </c>
      <c r="AT67">
        <f t="shared" ref="AT67:AT84" si="69">((AS67+0.00000010773*(AR67^4-AQ67^4))-AP67*44100)/(L67*0.92*2*29.3+0.00000043092*AQ67^3)</f>
        <v>2.2429006408689429</v>
      </c>
      <c r="AU67">
        <f t="shared" ref="AU67:AU84" si="70">0.61365*EXP(17.502*J67/(240.97+J67))</f>
        <v>5.5579142422158041</v>
      </c>
      <c r="AV67">
        <f t="shared" ref="AV67:AV84" si="71">AU67*1000/AA67</f>
        <v>54.894440322170951</v>
      </c>
      <c r="AW67">
        <f t="shared" ref="AW67:AW84" si="72">(AV67-U67)</f>
        <v>33.107361464749076</v>
      </c>
      <c r="AX67">
        <f t="shared" ref="AX67:AX84" si="73">IF(D67,P67,(O67+P67)/2)</f>
        <v>33.969833374023438</v>
      </c>
      <c r="AY67">
        <f t="shared" ref="AY67:AY84" si="74">0.61365*EXP(17.502*AX67/(240.97+AX67))</f>
        <v>5.3340259528529259</v>
      </c>
      <c r="AZ67">
        <f t="shared" ref="AZ67:AZ84" si="75">IF(AW67&lt;&gt;0,(1000-(AV67+U67)/2)/AW67*AP67,0)</f>
        <v>1.4267428734980122E-2</v>
      </c>
      <c r="BA67">
        <f t="shared" ref="BA67:BA84" si="76">U67*AA67/1000</f>
        <v>2.2058830578702038</v>
      </c>
      <c r="BB67">
        <f t="shared" ref="BB67:BB84" si="77">(AY67-BA67)</f>
        <v>3.1281428949827221</v>
      </c>
      <c r="BC67">
        <f t="shared" ref="BC67:BC84" si="78">1/(1.6/F67+1.37/N67)</f>
        <v>8.9235872436978746E-3</v>
      </c>
      <c r="BD67">
        <f t="shared" ref="BD67:BD84" si="79">G67*AA67*0.001</f>
        <v>-6.3662408330199067</v>
      </c>
      <c r="BE67">
        <f t="shared" ref="BE67:BE84" si="80">G67/S67</f>
        <v>-0.15775626773102974</v>
      </c>
      <c r="BF67">
        <f t="shared" ref="BF67:BF84" si="81">(1-AP67*AA67/AU67/F67)*100</f>
        <v>37.599550596672024</v>
      </c>
      <c r="BG67">
        <f t="shared" ref="BG67:BG84" si="82">(S67-E67/(N67/1.35))</f>
        <v>396.65943373065943</v>
      </c>
      <c r="BH67">
        <f t="shared" ref="BH67:BH84" si="83">E67*BF67/100/BG67</f>
        <v>3.8251715387431829E-3</v>
      </c>
    </row>
    <row r="68" spans="1:60" x14ac:dyDescent="0.2">
      <c r="A68" s="1">
        <v>42</v>
      </c>
      <c r="B68" s="1" t="s">
        <v>130</v>
      </c>
      <c r="C68" s="1">
        <v>1476.4999967925251</v>
      </c>
      <c r="D68" s="1">
        <v>0</v>
      </c>
      <c r="E68">
        <f t="shared" si="56"/>
        <v>3.2966327995575813</v>
      </c>
      <c r="F68">
        <f t="shared" si="57"/>
        <v>1.3983608150723113E-2</v>
      </c>
      <c r="G68">
        <f t="shared" si="58"/>
        <v>9.5202145758715435</v>
      </c>
      <c r="H68">
        <f t="shared" si="59"/>
        <v>0.4799629085278736</v>
      </c>
      <c r="I68">
        <f t="shared" si="60"/>
        <v>3.3582622397240569</v>
      </c>
      <c r="J68">
        <f t="shared" si="61"/>
        <v>34.734718322753906</v>
      </c>
      <c r="K68" s="1">
        <v>6</v>
      </c>
      <c r="L68">
        <f t="shared" si="62"/>
        <v>1.4200000166893005</v>
      </c>
      <c r="M68" s="1">
        <v>1</v>
      </c>
      <c r="N68">
        <f t="shared" si="63"/>
        <v>2.8400000333786011</v>
      </c>
      <c r="O68" s="1">
        <v>33.238094329833984</v>
      </c>
      <c r="P68" s="1">
        <v>34.734718322753906</v>
      </c>
      <c r="Q68" s="1">
        <v>33.226741790771484</v>
      </c>
      <c r="R68" s="1">
        <v>403.78009033203125</v>
      </c>
      <c r="S68" s="1">
        <v>399.59115600585938</v>
      </c>
      <c r="T68" s="1">
        <v>21.240360260009766</v>
      </c>
      <c r="U68" s="1">
        <v>21.80413818359375</v>
      </c>
      <c r="V68" s="1">
        <v>42.002742767333984</v>
      </c>
      <c r="W68" s="1">
        <v>43.117607116699219</v>
      </c>
      <c r="X68" s="1">
        <v>499.66241455078125</v>
      </c>
      <c r="Y68" s="1">
        <v>1500.0865478515625</v>
      </c>
      <c r="Z68" s="1">
        <v>0.19723236560821533</v>
      </c>
      <c r="AA68" s="1">
        <v>101.24958801269531</v>
      </c>
      <c r="AB68" s="1">
        <v>2.3333778381347656</v>
      </c>
      <c r="AC68" s="1">
        <v>-4.6231444925069809E-2</v>
      </c>
      <c r="AD68" s="1">
        <v>1.1607563495635986</v>
      </c>
      <c r="AE68" s="1">
        <v>3.5769862588495016E-3</v>
      </c>
      <c r="AF68" s="1">
        <v>1.2446343898773193</v>
      </c>
      <c r="AG68" s="1">
        <v>5.0655095838010311E-3</v>
      </c>
      <c r="AH68" s="1">
        <v>0.66666668653488159</v>
      </c>
      <c r="AI68" s="1">
        <v>-0.21956524252891541</v>
      </c>
      <c r="AJ68" s="1">
        <v>2.737391471862793</v>
      </c>
      <c r="AK68" s="1">
        <v>1</v>
      </c>
      <c r="AL68" s="1">
        <v>0</v>
      </c>
      <c r="AM68" s="1">
        <v>0.15999999642372131</v>
      </c>
      <c r="AN68" s="1">
        <v>111115</v>
      </c>
      <c r="AO68">
        <f t="shared" si="64"/>
        <v>0.83277069091796851</v>
      </c>
      <c r="AP68">
        <f t="shared" si="65"/>
        <v>4.799629085278736E-4</v>
      </c>
      <c r="AQ68">
        <f t="shared" si="66"/>
        <v>307.88471832275388</v>
      </c>
      <c r="AR68">
        <f t="shared" si="67"/>
        <v>306.38809432983396</v>
      </c>
      <c r="AS68">
        <f t="shared" si="68"/>
        <v>240.01384229152245</v>
      </c>
      <c r="AT68">
        <f t="shared" si="69"/>
        <v>2.245690434365168</v>
      </c>
      <c r="AU68">
        <f t="shared" si="70"/>
        <v>5.5659222477848029</v>
      </c>
      <c r="AV68">
        <f t="shared" si="71"/>
        <v>54.972295265901842</v>
      </c>
      <c r="AW68">
        <f t="shared" si="72"/>
        <v>33.168157082308092</v>
      </c>
      <c r="AX68">
        <f t="shared" si="73"/>
        <v>33.986406326293945</v>
      </c>
      <c r="AY68">
        <f t="shared" si="74"/>
        <v>5.3389600186961133</v>
      </c>
      <c r="AZ68">
        <f t="shared" si="75"/>
        <v>1.3915092937787909E-2</v>
      </c>
      <c r="BA68">
        <f t="shared" si="76"/>
        <v>2.207660008060746</v>
      </c>
      <c r="BB68">
        <f t="shared" si="77"/>
        <v>3.1313000106353672</v>
      </c>
      <c r="BC68">
        <f t="shared" si="78"/>
        <v>8.7030629064047266E-3</v>
      </c>
      <c r="BD68">
        <f t="shared" si="79"/>
        <v>0.96391780359945067</v>
      </c>
      <c r="BE68">
        <f t="shared" si="80"/>
        <v>2.3824888095701359E-2</v>
      </c>
      <c r="BF68">
        <f t="shared" si="81"/>
        <v>37.562635898227846</v>
      </c>
      <c r="BG68">
        <f t="shared" si="82"/>
        <v>398.02409465829021</v>
      </c>
      <c r="BH68">
        <f t="shared" si="83"/>
        <v>3.111123653110677E-3</v>
      </c>
    </row>
    <row r="69" spans="1:60" x14ac:dyDescent="0.2">
      <c r="A69" s="1">
        <v>43</v>
      </c>
      <c r="B69" s="1" t="s">
        <v>131</v>
      </c>
      <c r="C69" s="1">
        <v>1482.4999966584146</v>
      </c>
      <c r="D69" s="1">
        <v>0</v>
      </c>
      <c r="E69">
        <f t="shared" si="56"/>
        <v>2.7550319123791684</v>
      </c>
      <c r="F69">
        <f t="shared" si="57"/>
        <v>1.4252859216713798E-2</v>
      </c>
      <c r="G69">
        <f t="shared" si="58"/>
        <v>76.365151558884847</v>
      </c>
      <c r="H69">
        <f t="shared" si="59"/>
        <v>0.48990285462695693</v>
      </c>
      <c r="I69">
        <f t="shared" si="60"/>
        <v>3.3631706508791734</v>
      </c>
      <c r="J69">
        <f t="shared" si="61"/>
        <v>34.755805969238281</v>
      </c>
      <c r="K69" s="1">
        <v>6</v>
      </c>
      <c r="L69">
        <f t="shared" si="62"/>
        <v>1.4200000166893005</v>
      </c>
      <c r="M69" s="1">
        <v>1</v>
      </c>
      <c r="N69">
        <f t="shared" si="63"/>
        <v>2.8400000333786011</v>
      </c>
      <c r="O69" s="1">
        <v>33.244407653808594</v>
      </c>
      <c r="P69" s="1">
        <v>34.755805969238281</v>
      </c>
      <c r="Q69" s="1">
        <v>33.231422424316406</v>
      </c>
      <c r="R69" s="1">
        <v>403.67138671875</v>
      </c>
      <c r="S69" s="1">
        <v>400.12783813476562</v>
      </c>
      <c r="T69" s="1">
        <v>21.244976043701172</v>
      </c>
      <c r="U69" s="1">
        <v>21.820402145385742</v>
      </c>
      <c r="V69" s="1">
        <v>41.996238708496094</v>
      </c>
      <c r="W69" s="1">
        <v>43.133720397949219</v>
      </c>
      <c r="X69" s="1">
        <v>499.67803955078125</v>
      </c>
      <c r="Y69" s="1">
        <v>1500.20361328125</v>
      </c>
      <c r="Z69" s="1">
        <v>0.23620659112930298</v>
      </c>
      <c r="AA69" s="1">
        <v>101.24777221679688</v>
      </c>
      <c r="AB69" s="1">
        <v>2.3333778381347656</v>
      </c>
      <c r="AC69" s="1">
        <v>-4.6231444925069809E-2</v>
      </c>
      <c r="AD69" s="1">
        <v>1.1607563495635986</v>
      </c>
      <c r="AE69" s="1">
        <v>3.5769862588495016E-3</v>
      </c>
      <c r="AF69" s="1">
        <v>1.2446343898773193</v>
      </c>
      <c r="AG69" s="1">
        <v>5.0655095838010311E-3</v>
      </c>
      <c r="AH69" s="1">
        <v>0.66666668653488159</v>
      </c>
      <c r="AI69" s="1">
        <v>-0.21956524252891541</v>
      </c>
      <c r="AJ69" s="1">
        <v>2.737391471862793</v>
      </c>
      <c r="AK69" s="1">
        <v>1</v>
      </c>
      <c r="AL69" s="1">
        <v>0</v>
      </c>
      <c r="AM69" s="1">
        <v>0.15999999642372131</v>
      </c>
      <c r="AN69" s="1">
        <v>111115</v>
      </c>
      <c r="AO69">
        <f t="shared" si="64"/>
        <v>0.83279673258463527</v>
      </c>
      <c r="AP69">
        <f t="shared" si="65"/>
        <v>4.8990285462695694E-4</v>
      </c>
      <c r="AQ69">
        <f t="shared" si="66"/>
        <v>307.90580596923826</v>
      </c>
      <c r="AR69">
        <f t="shared" si="67"/>
        <v>306.39440765380857</v>
      </c>
      <c r="AS69">
        <f t="shared" si="68"/>
        <v>240.03257275985379</v>
      </c>
      <c r="AT69">
        <f t="shared" si="69"/>
        <v>2.2388197609709244</v>
      </c>
      <c r="AU69">
        <f t="shared" si="70"/>
        <v>5.5724377569740948</v>
      </c>
      <c r="AV69">
        <f t="shared" si="71"/>
        <v>55.037633272978169</v>
      </c>
      <c r="AW69">
        <f t="shared" si="72"/>
        <v>33.217231127592427</v>
      </c>
      <c r="AX69">
        <f t="shared" si="73"/>
        <v>34.000106811523438</v>
      </c>
      <c r="AY69">
        <f t="shared" si="74"/>
        <v>5.3430418957095709</v>
      </c>
      <c r="AZ69">
        <f t="shared" si="75"/>
        <v>1.4181686828177912E-2</v>
      </c>
      <c r="BA69">
        <f t="shared" si="76"/>
        <v>2.2092671060949214</v>
      </c>
      <c r="BB69">
        <f t="shared" si="77"/>
        <v>3.1337747896146495</v>
      </c>
      <c r="BC69">
        <f t="shared" si="78"/>
        <v>8.8699213015593689E-3</v>
      </c>
      <c r="BD69">
        <f t="shared" si="79"/>
        <v>7.7318014703351441</v>
      </c>
      <c r="BE69">
        <f t="shared" si="80"/>
        <v>0.19085188352519619</v>
      </c>
      <c r="BF69">
        <f t="shared" si="81"/>
        <v>37.547730584791637</v>
      </c>
      <c r="BG69">
        <f t="shared" si="82"/>
        <v>398.81822791011814</v>
      </c>
      <c r="BH69">
        <f t="shared" si="83"/>
        <v>2.5937930806369711E-3</v>
      </c>
    </row>
    <row r="70" spans="1:60" x14ac:dyDescent="0.2">
      <c r="A70" s="1">
        <v>44</v>
      </c>
      <c r="B70" s="1" t="s">
        <v>132</v>
      </c>
      <c r="C70" s="1">
        <v>1488.4999965243042</v>
      </c>
      <c r="D70" s="1">
        <v>0</v>
      </c>
      <c r="E70">
        <f t="shared" si="56"/>
        <v>1.5412259633021119</v>
      </c>
      <c r="F70">
        <f t="shared" si="57"/>
        <v>1.4702110744401729E-2</v>
      </c>
      <c r="G70">
        <f t="shared" si="58"/>
        <v>214.75639748087966</v>
      </c>
      <c r="H70">
        <f t="shared" si="59"/>
        <v>0.5049898677702882</v>
      </c>
      <c r="I70">
        <f t="shared" si="60"/>
        <v>3.3613450860693872</v>
      </c>
      <c r="J70">
        <f t="shared" si="61"/>
        <v>34.751598358154297</v>
      </c>
      <c r="K70" s="1">
        <v>6</v>
      </c>
      <c r="L70">
        <f t="shared" si="62"/>
        <v>1.4200000166893005</v>
      </c>
      <c r="M70" s="1">
        <v>1</v>
      </c>
      <c r="N70">
        <f t="shared" si="63"/>
        <v>2.8400000333786011</v>
      </c>
      <c r="O70" s="1">
        <v>33.248390197753906</v>
      </c>
      <c r="P70" s="1">
        <v>34.751598358154297</v>
      </c>
      <c r="Q70" s="1">
        <v>33.232135772705078</v>
      </c>
      <c r="R70" s="1">
        <v>402.29495239257812</v>
      </c>
      <c r="S70" s="1">
        <v>400.2012939453125</v>
      </c>
      <c r="T70" s="1">
        <v>21.232395172119141</v>
      </c>
      <c r="U70" s="1">
        <v>21.825630187988281</v>
      </c>
      <c r="V70" s="1">
        <v>41.9619140625</v>
      </c>
      <c r="W70" s="1">
        <v>43.134334564208984</v>
      </c>
      <c r="X70" s="1">
        <v>499.60113525390625</v>
      </c>
      <c r="Y70" s="1">
        <v>1500.224853515625</v>
      </c>
      <c r="Z70" s="1">
        <v>5.6686647236347198E-2</v>
      </c>
      <c r="AA70" s="1">
        <v>101.24757385253906</v>
      </c>
      <c r="AB70" s="1">
        <v>2.3333778381347656</v>
      </c>
      <c r="AC70" s="1">
        <v>-4.6231444925069809E-2</v>
      </c>
      <c r="AD70" s="1">
        <v>1.1607563495635986</v>
      </c>
      <c r="AE70" s="1">
        <v>3.5769862588495016E-3</v>
      </c>
      <c r="AF70" s="1">
        <v>1.2446343898773193</v>
      </c>
      <c r="AG70" s="1">
        <v>5.0655095838010311E-3</v>
      </c>
      <c r="AH70" s="1">
        <v>0.66666668653488159</v>
      </c>
      <c r="AI70" s="1">
        <v>-0.21956524252891541</v>
      </c>
      <c r="AJ70" s="1">
        <v>2.737391471862793</v>
      </c>
      <c r="AK70" s="1">
        <v>1</v>
      </c>
      <c r="AL70" s="1">
        <v>0</v>
      </c>
      <c r="AM70" s="1">
        <v>0.15999999642372131</v>
      </c>
      <c r="AN70" s="1">
        <v>111115</v>
      </c>
      <c r="AO70">
        <f t="shared" si="64"/>
        <v>0.83266855875651025</v>
      </c>
      <c r="AP70">
        <f t="shared" si="65"/>
        <v>5.049898677702882E-4</v>
      </c>
      <c r="AQ70">
        <f t="shared" si="66"/>
        <v>307.90159835815427</v>
      </c>
      <c r="AR70">
        <f t="shared" si="67"/>
        <v>306.39839019775388</v>
      </c>
      <c r="AS70">
        <f t="shared" si="68"/>
        <v>240.03597119727783</v>
      </c>
      <c r="AT70">
        <f t="shared" si="69"/>
        <v>2.2325539609523206</v>
      </c>
      <c r="AU70">
        <f t="shared" si="70"/>
        <v>5.5711371904059366</v>
      </c>
      <c r="AV70">
        <f t="shared" si="71"/>
        <v>55.024895693006528</v>
      </c>
      <c r="AW70">
        <f t="shared" si="72"/>
        <v>33.199265505018246</v>
      </c>
      <c r="AX70">
        <f t="shared" si="73"/>
        <v>33.999994277954102</v>
      </c>
      <c r="AY70">
        <f t="shared" si="74"/>
        <v>5.3430083567813016</v>
      </c>
      <c r="AZ70">
        <f t="shared" si="75"/>
        <v>1.4626392841297318E-2</v>
      </c>
      <c r="BA70">
        <f t="shared" si="76"/>
        <v>2.2097921043365494</v>
      </c>
      <c r="BB70">
        <f t="shared" si="77"/>
        <v>3.1332162524447522</v>
      </c>
      <c r="BC70">
        <f t="shared" si="78"/>
        <v>9.148268285001343E-3</v>
      </c>
      <c r="BD70">
        <f t="shared" si="79"/>
        <v>21.743564214250597</v>
      </c>
      <c r="BE70">
        <f t="shared" si="80"/>
        <v>0.53662094733313415</v>
      </c>
      <c r="BF70">
        <f t="shared" si="81"/>
        <v>37.577127921983276</v>
      </c>
      <c r="BG70">
        <f t="shared" si="82"/>
        <v>399.46866893615623</v>
      </c>
      <c r="BH70">
        <f t="shared" si="83"/>
        <v>1.4497969348615278E-3</v>
      </c>
    </row>
    <row r="71" spans="1:60" x14ac:dyDescent="0.2">
      <c r="A71" s="1">
        <v>45</v>
      </c>
      <c r="B71" s="1" t="s">
        <v>133</v>
      </c>
      <c r="C71" s="1">
        <v>1497.4999963231385</v>
      </c>
      <c r="D71" s="1">
        <v>0</v>
      </c>
      <c r="E71">
        <f t="shared" si="56"/>
        <v>1.4661298749046026</v>
      </c>
      <c r="F71">
        <f t="shared" si="57"/>
        <v>1.541391734789279E-2</v>
      </c>
      <c r="G71">
        <f t="shared" si="58"/>
        <v>227.29392000294544</v>
      </c>
      <c r="H71">
        <f t="shared" si="59"/>
        <v>0.53081540929673177</v>
      </c>
      <c r="I71">
        <f t="shared" si="60"/>
        <v>3.3709495462509129</v>
      </c>
      <c r="J71">
        <f t="shared" si="61"/>
        <v>34.764106750488281</v>
      </c>
      <c r="K71" s="1">
        <v>6</v>
      </c>
      <c r="L71">
        <f t="shared" si="62"/>
        <v>1.4200000166893005</v>
      </c>
      <c r="M71" s="1">
        <v>1</v>
      </c>
      <c r="N71">
        <f t="shared" si="63"/>
        <v>2.8400000333786011</v>
      </c>
      <c r="O71" s="1">
        <v>33.249244689941406</v>
      </c>
      <c r="P71" s="1">
        <v>34.764106750488281</v>
      </c>
      <c r="Q71" s="1">
        <v>33.232429504394531</v>
      </c>
      <c r="R71" s="1">
        <v>399.49530029296875</v>
      </c>
      <c r="S71" s="1">
        <v>397.4813232421875</v>
      </c>
      <c r="T71" s="1">
        <v>21.14544677734375</v>
      </c>
      <c r="U71" s="1">
        <v>21.769002914428711</v>
      </c>
      <c r="V71" s="1">
        <v>41.787998199462891</v>
      </c>
      <c r="W71" s="1">
        <v>43.020282745361328</v>
      </c>
      <c r="X71" s="1">
        <v>499.64395141601562</v>
      </c>
      <c r="Y71" s="1">
        <v>1500.3583984375</v>
      </c>
      <c r="Z71" s="1">
        <v>0.21375724673271179</v>
      </c>
      <c r="AA71" s="1">
        <v>101.24739074707031</v>
      </c>
      <c r="AB71" s="1">
        <v>2.3333778381347656</v>
      </c>
      <c r="AC71" s="1">
        <v>-4.6231444925069809E-2</v>
      </c>
      <c r="AD71" s="1">
        <v>1.1607563495635986</v>
      </c>
      <c r="AE71" s="1">
        <v>3.5769862588495016E-3</v>
      </c>
      <c r="AF71" s="1">
        <v>1.2446343898773193</v>
      </c>
      <c r="AG71" s="1">
        <v>5.0655095838010311E-3</v>
      </c>
      <c r="AH71" s="1">
        <v>0.66666668653488159</v>
      </c>
      <c r="AI71" s="1">
        <v>-0.21956524252891541</v>
      </c>
      <c r="AJ71" s="1">
        <v>2.737391471862793</v>
      </c>
      <c r="AK71" s="1">
        <v>1</v>
      </c>
      <c r="AL71" s="1">
        <v>0</v>
      </c>
      <c r="AM71" s="1">
        <v>0.15999999642372131</v>
      </c>
      <c r="AN71" s="1">
        <v>111115</v>
      </c>
      <c r="AO71">
        <f t="shared" si="64"/>
        <v>0.83273991902669253</v>
      </c>
      <c r="AP71">
        <f t="shared" si="65"/>
        <v>5.3081540929673173E-4</v>
      </c>
      <c r="AQ71">
        <f t="shared" si="66"/>
        <v>307.91410675048826</v>
      </c>
      <c r="AR71">
        <f t="shared" si="67"/>
        <v>306.39924468994138</v>
      </c>
      <c r="AS71">
        <f t="shared" si="68"/>
        <v>240.05733838430024</v>
      </c>
      <c r="AT71">
        <f t="shared" si="69"/>
        <v>2.2183315420561298</v>
      </c>
      <c r="AU71">
        <f t="shared" si="70"/>
        <v>5.5750042905021893</v>
      </c>
      <c r="AV71">
        <f t="shared" si="71"/>
        <v>55.063189770779424</v>
      </c>
      <c r="AW71">
        <f t="shared" si="72"/>
        <v>33.294186856350713</v>
      </c>
      <c r="AX71">
        <f t="shared" si="73"/>
        <v>34.006675720214844</v>
      </c>
      <c r="AY71">
        <f t="shared" si="74"/>
        <v>5.3449999768689977</v>
      </c>
      <c r="AZ71">
        <f t="shared" si="75"/>
        <v>1.5330710901434397E-2</v>
      </c>
      <c r="BA71">
        <f t="shared" si="76"/>
        <v>2.2040547442512763</v>
      </c>
      <c r="BB71">
        <f t="shared" si="77"/>
        <v>3.1409452326177214</v>
      </c>
      <c r="BC71">
        <f t="shared" si="78"/>
        <v>9.5891353124490254E-3</v>
      </c>
      <c r="BD71">
        <f t="shared" si="79"/>
        <v>23.01291633297156</v>
      </c>
      <c r="BE71">
        <f t="shared" si="80"/>
        <v>0.57183547178757388</v>
      </c>
      <c r="BF71">
        <f t="shared" si="81"/>
        <v>37.458379539163936</v>
      </c>
      <c r="BG71">
        <f t="shared" si="82"/>
        <v>396.78439531688514</v>
      </c>
      <c r="BH71">
        <f t="shared" si="83"/>
        <v>1.3840980128269292E-3</v>
      </c>
    </row>
    <row r="72" spans="1:60" x14ac:dyDescent="0.2">
      <c r="A72" s="1">
        <v>46</v>
      </c>
      <c r="B72" s="1" t="s">
        <v>134</v>
      </c>
      <c r="C72" s="1">
        <v>1503.499996189028</v>
      </c>
      <c r="D72" s="1">
        <v>0</v>
      </c>
      <c r="E72">
        <f t="shared" si="56"/>
        <v>2.0755301221903988</v>
      </c>
      <c r="F72">
        <f t="shared" si="57"/>
        <v>1.4649669807433053E-2</v>
      </c>
      <c r="G72">
        <f t="shared" si="58"/>
        <v>153.77644127555169</v>
      </c>
      <c r="H72">
        <f t="shared" si="59"/>
        <v>0.50630288299487569</v>
      </c>
      <c r="I72">
        <f t="shared" si="60"/>
        <v>3.382072157371951</v>
      </c>
      <c r="J72">
        <f t="shared" si="61"/>
        <v>34.787300109863281</v>
      </c>
      <c r="K72" s="1">
        <v>6</v>
      </c>
      <c r="L72">
        <f t="shared" si="62"/>
        <v>1.4200000166893005</v>
      </c>
      <c r="M72" s="1">
        <v>1</v>
      </c>
      <c r="N72">
        <f t="shared" si="63"/>
        <v>2.8400000333786011</v>
      </c>
      <c r="O72" s="1">
        <v>33.250362396240234</v>
      </c>
      <c r="P72" s="1">
        <v>34.787300109863281</v>
      </c>
      <c r="Q72" s="1">
        <v>33.234630584716797</v>
      </c>
      <c r="R72" s="1">
        <v>399.48394775390625</v>
      </c>
      <c r="S72" s="1">
        <v>396.75033569335938</v>
      </c>
      <c r="T72" s="1">
        <v>21.135152816772461</v>
      </c>
      <c r="U72" s="1">
        <v>21.72993278503418</v>
      </c>
      <c r="V72" s="1">
        <v>41.765224456787109</v>
      </c>
      <c r="W72" s="1">
        <v>42.940570831298828</v>
      </c>
      <c r="X72" s="1">
        <v>499.64791870117188</v>
      </c>
      <c r="Y72" s="1">
        <v>1500.35986328125</v>
      </c>
      <c r="Z72" s="1">
        <v>0.28344213962554932</v>
      </c>
      <c r="AA72" s="1">
        <v>101.24784088134766</v>
      </c>
      <c r="AB72" s="1">
        <v>2.3333778381347656</v>
      </c>
      <c r="AC72" s="1">
        <v>-4.6231444925069809E-2</v>
      </c>
      <c r="AD72" s="1">
        <v>1.1607563495635986</v>
      </c>
      <c r="AE72" s="1">
        <v>3.5769862588495016E-3</v>
      </c>
      <c r="AF72" s="1">
        <v>1.2446343898773193</v>
      </c>
      <c r="AG72" s="1">
        <v>5.0655095838010311E-3</v>
      </c>
      <c r="AH72" s="1">
        <v>0.66666668653488159</v>
      </c>
      <c r="AI72" s="1">
        <v>-0.21956524252891541</v>
      </c>
      <c r="AJ72" s="1">
        <v>2.737391471862793</v>
      </c>
      <c r="AK72" s="1">
        <v>1</v>
      </c>
      <c r="AL72" s="1">
        <v>0</v>
      </c>
      <c r="AM72" s="1">
        <v>0.15999999642372131</v>
      </c>
      <c r="AN72" s="1">
        <v>111115</v>
      </c>
      <c r="AO72">
        <f t="shared" si="64"/>
        <v>0.83274653116861974</v>
      </c>
      <c r="AP72">
        <f t="shared" si="65"/>
        <v>5.0630288299487571E-4</v>
      </c>
      <c r="AQ72">
        <f t="shared" si="66"/>
        <v>307.93730010986326</v>
      </c>
      <c r="AR72">
        <f t="shared" si="67"/>
        <v>306.40036239624021</v>
      </c>
      <c r="AS72">
        <f t="shared" si="68"/>
        <v>240.057572759295</v>
      </c>
      <c r="AT72">
        <f t="shared" si="69"/>
        <v>2.2272724623664684</v>
      </c>
      <c r="AU72">
        <f t="shared" si="70"/>
        <v>5.5821809343534712</v>
      </c>
      <c r="AV72">
        <f t="shared" si="71"/>
        <v>55.133826911876859</v>
      </c>
      <c r="AW72">
        <f t="shared" si="72"/>
        <v>33.40389412684268</v>
      </c>
      <c r="AX72">
        <f t="shared" si="73"/>
        <v>34.018831253051758</v>
      </c>
      <c r="AY72">
        <f t="shared" si="74"/>
        <v>5.3486249824696568</v>
      </c>
      <c r="AZ72">
        <f t="shared" si="75"/>
        <v>1.4574489716079888E-2</v>
      </c>
      <c r="BA72">
        <f t="shared" si="76"/>
        <v>2.2001087769815202</v>
      </c>
      <c r="BB72">
        <f t="shared" si="77"/>
        <v>3.1485162054881366</v>
      </c>
      <c r="BC72">
        <f t="shared" si="78"/>
        <v>9.1157808318056317E-3</v>
      </c>
      <c r="BD72">
        <f t="shared" si="79"/>
        <v>15.56953265756696</v>
      </c>
      <c r="BE72">
        <f t="shared" si="80"/>
        <v>0.38758994622351756</v>
      </c>
      <c r="BF72">
        <f t="shared" si="81"/>
        <v>37.31488517220054</v>
      </c>
      <c r="BG72">
        <f t="shared" si="82"/>
        <v>395.76372807644901</v>
      </c>
      <c r="BH72">
        <f t="shared" si="83"/>
        <v>1.9569294173926305E-3</v>
      </c>
    </row>
    <row r="73" spans="1:60" x14ac:dyDescent="0.2">
      <c r="A73" s="1">
        <v>47</v>
      </c>
      <c r="B73" s="1" t="s">
        <v>135</v>
      </c>
      <c r="C73" s="1">
        <v>1508.4999960772693</v>
      </c>
      <c r="D73" s="1">
        <v>0</v>
      </c>
      <c r="E73">
        <f t="shared" si="56"/>
        <v>2.3015006245148242</v>
      </c>
      <c r="F73">
        <f t="shared" si="57"/>
        <v>1.3920141960489164E-2</v>
      </c>
      <c r="G73">
        <f t="shared" si="58"/>
        <v>116.56302752945464</v>
      </c>
      <c r="H73">
        <f t="shared" si="59"/>
        <v>0.48155181596692598</v>
      </c>
      <c r="I73">
        <f t="shared" si="60"/>
        <v>3.3844514091519966</v>
      </c>
      <c r="J73">
        <f t="shared" si="61"/>
        <v>34.786834716796875</v>
      </c>
      <c r="K73" s="1">
        <v>6</v>
      </c>
      <c r="L73">
        <f t="shared" si="62"/>
        <v>1.4200000166893005</v>
      </c>
      <c r="M73" s="1">
        <v>1</v>
      </c>
      <c r="N73">
        <f t="shared" si="63"/>
        <v>2.8400000333786011</v>
      </c>
      <c r="O73" s="1">
        <v>33.250282287597656</v>
      </c>
      <c r="P73" s="1">
        <v>34.786834716796875</v>
      </c>
      <c r="Q73" s="1">
        <v>33.234241485595703</v>
      </c>
      <c r="R73" s="1">
        <v>399.46170043945312</v>
      </c>
      <c r="S73" s="1">
        <v>396.46865844726562</v>
      </c>
      <c r="T73" s="1">
        <v>21.139591217041016</v>
      </c>
      <c r="U73" s="1">
        <v>21.705314636230469</v>
      </c>
      <c r="V73" s="1">
        <v>41.773593902587891</v>
      </c>
      <c r="W73" s="1">
        <v>42.891513824462891</v>
      </c>
      <c r="X73" s="1">
        <v>499.64300537109375</v>
      </c>
      <c r="Y73" s="1">
        <v>1500.39208984375</v>
      </c>
      <c r="Z73" s="1">
        <v>0.12400037795305252</v>
      </c>
      <c r="AA73" s="1">
        <v>101.24642181396484</v>
      </c>
      <c r="AB73" s="1">
        <v>2.3333778381347656</v>
      </c>
      <c r="AC73" s="1">
        <v>-4.6231444925069809E-2</v>
      </c>
      <c r="AD73" s="1">
        <v>1.1607563495635986</v>
      </c>
      <c r="AE73" s="1">
        <v>3.5769862588495016E-3</v>
      </c>
      <c r="AF73" s="1">
        <v>1.2446343898773193</v>
      </c>
      <c r="AG73" s="1">
        <v>5.0655095838010311E-3</v>
      </c>
      <c r="AH73" s="1">
        <v>0.66666668653488159</v>
      </c>
      <c r="AI73" s="1">
        <v>-0.21956524252891541</v>
      </c>
      <c r="AJ73" s="1">
        <v>2.737391471862793</v>
      </c>
      <c r="AK73" s="1">
        <v>1</v>
      </c>
      <c r="AL73" s="1">
        <v>0</v>
      </c>
      <c r="AM73" s="1">
        <v>0.15999999642372131</v>
      </c>
      <c r="AN73" s="1">
        <v>111115</v>
      </c>
      <c r="AO73">
        <f t="shared" si="64"/>
        <v>0.83273834228515609</v>
      </c>
      <c r="AP73">
        <f t="shared" si="65"/>
        <v>4.8155181596692596E-4</v>
      </c>
      <c r="AQ73">
        <f t="shared" si="66"/>
        <v>307.93683471679685</v>
      </c>
      <c r="AR73">
        <f t="shared" si="67"/>
        <v>306.40028228759763</v>
      </c>
      <c r="AS73">
        <f t="shared" si="68"/>
        <v>240.06272900917975</v>
      </c>
      <c r="AT73">
        <f t="shared" si="69"/>
        <v>2.2396316003134049</v>
      </c>
      <c r="AU73">
        <f t="shared" si="70"/>
        <v>5.5820368504166114</v>
      </c>
      <c r="AV73">
        <f t="shared" si="71"/>
        <v>55.133176564731549</v>
      </c>
      <c r="AW73">
        <f t="shared" si="72"/>
        <v>33.427861928501081</v>
      </c>
      <c r="AX73">
        <f t="shared" si="73"/>
        <v>34.018558502197266</v>
      </c>
      <c r="AY73">
        <f t="shared" si="74"/>
        <v>5.3485436196590248</v>
      </c>
      <c r="AZ73">
        <f t="shared" si="75"/>
        <v>1.3852245754465411E-2</v>
      </c>
      <c r="BA73">
        <f t="shared" si="76"/>
        <v>2.1975854412646147</v>
      </c>
      <c r="BB73">
        <f t="shared" si="77"/>
        <v>3.1509581783944101</v>
      </c>
      <c r="BC73">
        <f t="shared" si="78"/>
        <v>8.6637281521578929E-3</v>
      </c>
      <c r="BD73">
        <f t="shared" si="79"/>
        <v>11.801589453159961</v>
      </c>
      <c r="BE73">
        <f t="shared" si="80"/>
        <v>0.29400313251989052</v>
      </c>
      <c r="BF73">
        <f t="shared" si="81"/>
        <v>37.253956675318754</v>
      </c>
      <c r="BG73">
        <f t="shared" si="82"/>
        <v>395.3746352759353</v>
      </c>
      <c r="BH73">
        <f t="shared" si="83"/>
        <v>2.1685762541154329E-3</v>
      </c>
    </row>
    <row r="74" spans="1:60" x14ac:dyDescent="0.2">
      <c r="A74" s="1">
        <v>48</v>
      </c>
      <c r="B74" s="1" t="s">
        <v>136</v>
      </c>
      <c r="C74" s="1">
        <v>1512.4999959878623</v>
      </c>
      <c r="D74" s="1">
        <v>0</v>
      </c>
      <c r="E74">
        <f t="shared" si="56"/>
        <v>2.4290084732650379</v>
      </c>
      <c r="F74">
        <f t="shared" si="57"/>
        <v>1.3761016136986439E-2</v>
      </c>
      <c r="G74">
        <f t="shared" si="58"/>
        <v>99.162936698967954</v>
      </c>
      <c r="H74">
        <f t="shared" si="59"/>
        <v>0.47681866998434314</v>
      </c>
      <c r="I74">
        <f t="shared" si="60"/>
        <v>3.3897510918968807</v>
      </c>
      <c r="J74">
        <f t="shared" si="61"/>
        <v>34.79998779296875</v>
      </c>
      <c r="K74" s="1">
        <v>6</v>
      </c>
      <c r="L74">
        <f t="shared" si="62"/>
        <v>1.4200000166893005</v>
      </c>
      <c r="M74" s="1">
        <v>1</v>
      </c>
      <c r="N74">
        <f t="shared" si="63"/>
        <v>2.8400000333786011</v>
      </c>
      <c r="O74" s="1">
        <v>33.252037048339844</v>
      </c>
      <c r="P74" s="1">
        <v>34.79998779296875</v>
      </c>
      <c r="Q74" s="1">
        <v>33.232818603515625</v>
      </c>
      <c r="R74" s="1">
        <v>399.69869995117188</v>
      </c>
      <c r="S74" s="1">
        <v>396.55496215820312</v>
      </c>
      <c r="T74" s="1">
        <v>21.132749557495117</v>
      </c>
      <c r="U74" s="1">
        <v>21.692880630493164</v>
      </c>
      <c r="V74" s="1">
        <v>41.756587982177734</v>
      </c>
      <c r="W74" s="1">
        <v>42.863361358642578</v>
      </c>
      <c r="X74" s="1">
        <v>499.67779541015625</v>
      </c>
      <c r="Y74" s="1">
        <v>1500.5462646484375</v>
      </c>
      <c r="Z74" s="1">
        <v>2.9524773359298706E-2</v>
      </c>
      <c r="AA74" s="1">
        <v>101.2479248046875</v>
      </c>
      <c r="AB74" s="1">
        <v>2.3333778381347656</v>
      </c>
      <c r="AC74" s="1">
        <v>-4.6231444925069809E-2</v>
      </c>
      <c r="AD74" s="1">
        <v>1.1607563495635986</v>
      </c>
      <c r="AE74" s="1">
        <v>3.5769862588495016E-3</v>
      </c>
      <c r="AF74" s="1">
        <v>1.2446343898773193</v>
      </c>
      <c r="AG74" s="1">
        <v>5.0655095838010311E-3</v>
      </c>
      <c r="AH74" s="1">
        <v>0.66666668653488159</v>
      </c>
      <c r="AI74" s="1">
        <v>-0.21956524252891541</v>
      </c>
      <c r="AJ74" s="1">
        <v>2.737391471862793</v>
      </c>
      <c r="AK74" s="1">
        <v>1</v>
      </c>
      <c r="AL74" s="1">
        <v>0</v>
      </c>
      <c r="AM74" s="1">
        <v>0.15999999642372131</v>
      </c>
      <c r="AN74" s="1">
        <v>111115</v>
      </c>
      <c r="AO74">
        <f t="shared" si="64"/>
        <v>0.83279632568359374</v>
      </c>
      <c r="AP74">
        <f t="shared" si="65"/>
        <v>4.7681866998434312E-4</v>
      </c>
      <c r="AQ74">
        <f t="shared" si="66"/>
        <v>307.94998779296873</v>
      </c>
      <c r="AR74">
        <f t="shared" si="67"/>
        <v>306.40203704833982</v>
      </c>
      <c r="AS74">
        <f t="shared" si="68"/>
        <v>240.08739697737838</v>
      </c>
      <c r="AT74">
        <f t="shared" si="69"/>
        <v>2.2405966595266915</v>
      </c>
      <c r="AU74">
        <f t="shared" si="70"/>
        <v>5.5861102387701145</v>
      </c>
      <c r="AV74">
        <f t="shared" si="71"/>
        <v>55.172589952297898</v>
      </c>
      <c r="AW74">
        <f t="shared" si="72"/>
        <v>33.479709321804734</v>
      </c>
      <c r="AX74">
        <f t="shared" si="73"/>
        <v>34.026012420654297</v>
      </c>
      <c r="AY74">
        <f t="shared" si="74"/>
        <v>5.3507675444185132</v>
      </c>
      <c r="AZ74">
        <f t="shared" si="75"/>
        <v>1.3694659647484788E-2</v>
      </c>
      <c r="BA74">
        <f t="shared" si="76"/>
        <v>2.1963591468732337</v>
      </c>
      <c r="BB74">
        <f t="shared" si="77"/>
        <v>3.1544083975452795</v>
      </c>
      <c r="BC74">
        <f t="shared" si="78"/>
        <v>8.5650993631786118E-3</v>
      </c>
      <c r="BD74">
        <f t="shared" si="79"/>
        <v>10.040041558309095</v>
      </c>
      <c r="BE74">
        <f t="shared" si="80"/>
        <v>0.25006101590378665</v>
      </c>
      <c r="BF74">
        <f t="shared" si="81"/>
        <v>37.197146536804702</v>
      </c>
      <c r="BG74">
        <f t="shared" si="82"/>
        <v>395.40032786229898</v>
      </c>
      <c r="BH74">
        <f t="shared" si="83"/>
        <v>2.2850811633784401E-3</v>
      </c>
    </row>
    <row r="75" spans="1:60" x14ac:dyDescent="0.2">
      <c r="A75" s="1">
        <v>49</v>
      </c>
      <c r="B75" s="1" t="s">
        <v>137</v>
      </c>
      <c r="C75" s="1">
        <v>1515.4999959208071</v>
      </c>
      <c r="D75" s="1">
        <v>0</v>
      </c>
      <c r="E75">
        <f t="shared" si="56"/>
        <v>2.3668891248639525</v>
      </c>
      <c r="F75">
        <f t="shared" si="57"/>
        <v>1.3569810972421031E-2</v>
      </c>
      <c r="G75">
        <f t="shared" si="58"/>
        <v>102.51858411958793</v>
      </c>
      <c r="H75">
        <f t="shared" si="59"/>
        <v>0.47033322277621797</v>
      </c>
      <c r="I75">
        <f t="shared" si="60"/>
        <v>3.3905595066495979</v>
      </c>
      <c r="J75">
        <f t="shared" si="61"/>
        <v>34.799659729003906</v>
      </c>
      <c r="K75" s="1">
        <v>6</v>
      </c>
      <c r="L75">
        <f t="shared" si="62"/>
        <v>1.4200000166893005</v>
      </c>
      <c r="M75" s="1">
        <v>1</v>
      </c>
      <c r="N75">
        <f t="shared" si="63"/>
        <v>2.8400000333786011</v>
      </c>
      <c r="O75" s="1">
        <v>33.253341674804688</v>
      </c>
      <c r="P75" s="1">
        <v>34.799659729003906</v>
      </c>
      <c r="Q75" s="1">
        <v>33.234401702880859</v>
      </c>
      <c r="R75" s="1">
        <v>399.70077514648438</v>
      </c>
      <c r="S75" s="1">
        <v>396.6346435546875</v>
      </c>
      <c r="T75" s="1">
        <v>21.131307601928711</v>
      </c>
      <c r="U75" s="1">
        <v>21.683830261230469</v>
      </c>
      <c r="V75" s="1">
        <v>41.750797271728516</v>
      </c>
      <c r="W75" s="1">
        <v>42.842464447021484</v>
      </c>
      <c r="X75" s="1">
        <v>499.67318725585938</v>
      </c>
      <c r="Y75" s="1">
        <v>1500.4749755859375</v>
      </c>
      <c r="Z75" s="1">
        <v>0.20549385249614716</v>
      </c>
      <c r="AA75" s="1">
        <v>101.24821472167969</v>
      </c>
      <c r="AB75" s="1">
        <v>2.3333778381347656</v>
      </c>
      <c r="AC75" s="1">
        <v>-4.6231444925069809E-2</v>
      </c>
      <c r="AD75" s="1">
        <v>1.1607563495635986</v>
      </c>
      <c r="AE75" s="1">
        <v>3.5769862588495016E-3</v>
      </c>
      <c r="AF75" s="1">
        <v>1.2446343898773193</v>
      </c>
      <c r="AG75" s="1">
        <v>5.0655095838010311E-3</v>
      </c>
      <c r="AH75" s="1">
        <v>0.66666668653488159</v>
      </c>
      <c r="AI75" s="1">
        <v>-0.21956524252891541</v>
      </c>
      <c r="AJ75" s="1">
        <v>2.737391471862793</v>
      </c>
      <c r="AK75" s="1">
        <v>1</v>
      </c>
      <c r="AL75" s="1">
        <v>0</v>
      </c>
      <c r="AM75" s="1">
        <v>0.15999999642372131</v>
      </c>
      <c r="AN75" s="1">
        <v>111115</v>
      </c>
      <c r="AO75">
        <f t="shared" si="64"/>
        <v>0.83278864542643216</v>
      </c>
      <c r="AP75">
        <f t="shared" si="65"/>
        <v>4.7033322277621796E-4</v>
      </c>
      <c r="AQ75">
        <f t="shared" si="66"/>
        <v>307.94965972900388</v>
      </c>
      <c r="AR75">
        <f t="shared" si="67"/>
        <v>306.40334167480466</v>
      </c>
      <c r="AS75">
        <f t="shared" si="68"/>
        <v>240.07599072763333</v>
      </c>
      <c r="AT75">
        <f t="shared" si="69"/>
        <v>2.2439059934658596</v>
      </c>
      <c r="AU75">
        <f t="shared" si="70"/>
        <v>5.5860086089271164</v>
      </c>
      <c r="AV75">
        <f t="shared" si="71"/>
        <v>55.171428200313905</v>
      </c>
      <c r="AW75">
        <f t="shared" si="72"/>
        <v>33.487597939083436</v>
      </c>
      <c r="AX75">
        <f t="shared" si="73"/>
        <v>34.026500701904297</v>
      </c>
      <c r="AY75">
        <f t="shared" si="74"/>
        <v>5.3509132543447375</v>
      </c>
      <c r="AZ75">
        <f t="shared" si="75"/>
        <v>1.3505281355179748E-2</v>
      </c>
      <c r="BA75">
        <f t="shared" si="76"/>
        <v>2.1954491022775184</v>
      </c>
      <c r="BB75">
        <f t="shared" si="77"/>
        <v>3.1554641520672191</v>
      </c>
      <c r="BC75">
        <f t="shared" si="78"/>
        <v>8.4465748070711357E-3</v>
      </c>
      <c r="BD75">
        <f t="shared" si="79"/>
        <v>10.379823617902622</v>
      </c>
      <c r="BE75">
        <f t="shared" si="80"/>
        <v>0.25847107857448864</v>
      </c>
      <c r="BF75">
        <f t="shared" si="81"/>
        <v>37.17715030376074</v>
      </c>
      <c r="BG75">
        <f t="shared" si="82"/>
        <v>395.50953782193682</v>
      </c>
      <c r="BH75">
        <f t="shared" si="83"/>
        <v>2.2248311186624263E-3</v>
      </c>
    </row>
    <row r="76" spans="1:60" x14ac:dyDescent="0.2">
      <c r="A76" s="1">
        <v>50</v>
      </c>
      <c r="B76" s="1" t="s">
        <v>138</v>
      </c>
      <c r="C76" s="1">
        <v>1518.4999958537519</v>
      </c>
      <c r="D76" s="1">
        <v>0</v>
      </c>
      <c r="E76">
        <f t="shared" si="56"/>
        <v>2.1533686622293158</v>
      </c>
      <c r="F76">
        <f t="shared" si="57"/>
        <v>1.3439214329166817E-2</v>
      </c>
      <c r="G76">
        <f t="shared" si="58"/>
        <v>124.73569777548779</v>
      </c>
      <c r="H76">
        <f t="shared" si="59"/>
        <v>0.46631786827992483</v>
      </c>
      <c r="I76">
        <f t="shared" si="60"/>
        <v>3.394079977660347</v>
      </c>
      <c r="J76">
        <f t="shared" si="61"/>
        <v>34.807868957519531</v>
      </c>
      <c r="K76" s="1">
        <v>6</v>
      </c>
      <c r="L76">
        <f t="shared" si="62"/>
        <v>1.4200000166893005</v>
      </c>
      <c r="M76" s="1">
        <v>1</v>
      </c>
      <c r="N76">
        <f t="shared" si="63"/>
        <v>2.8400000333786011</v>
      </c>
      <c r="O76" s="1">
        <v>33.252838134765625</v>
      </c>
      <c r="P76" s="1">
        <v>34.807868957519531</v>
      </c>
      <c r="Q76" s="1">
        <v>33.236152648925781</v>
      </c>
      <c r="R76" s="1">
        <v>399.48330688476562</v>
      </c>
      <c r="S76" s="1">
        <v>396.6751708984375</v>
      </c>
      <c r="T76" s="1">
        <v>21.126422882080078</v>
      </c>
      <c r="U76" s="1">
        <v>21.674289703369141</v>
      </c>
      <c r="V76" s="1">
        <v>41.74212646484375</v>
      </c>
      <c r="W76" s="1">
        <v>42.824615478515625</v>
      </c>
      <c r="X76" s="1">
        <v>499.62225341796875</v>
      </c>
      <c r="Y76" s="1">
        <v>1500.49658203125</v>
      </c>
      <c r="Z76" s="1">
        <v>0.16651786863803864</v>
      </c>
      <c r="AA76" s="1">
        <v>101.24771118164062</v>
      </c>
      <c r="AB76" s="1">
        <v>2.3333778381347656</v>
      </c>
      <c r="AC76" s="1">
        <v>-4.6231444925069809E-2</v>
      </c>
      <c r="AD76" s="1">
        <v>1.1607563495635986</v>
      </c>
      <c r="AE76" s="1">
        <v>3.5769862588495016E-3</v>
      </c>
      <c r="AF76" s="1">
        <v>1.2446343898773193</v>
      </c>
      <c r="AG76" s="1">
        <v>5.0655095838010311E-3</v>
      </c>
      <c r="AH76" s="1">
        <v>1</v>
      </c>
      <c r="AI76" s="1">
        <v>-0.21956524252891541</v>
      </c>
      <c r="AJ76" s="1">
        <v>2.737391471862793</v>
      </c>
      <c r="AK76" s="1">
        <v>1</v>
      </c>
      <c r="AL76" s="1">
        <v>0</v>
      </c>
      <c r="AM76" s="1">
        <v>0.15999999642372131</v>
      </c>
      <c r="AN76" s="1">
        <v>111115</v>
      </c>
      <c r="AO76">
        <f t="shared" si="64"/>
        <v>0.83270375569661448</v>
      </c>
      <c r="AP76">
        <f t="shared" si="65"/>
        <v>4.6631786827992485E-4</v>
      </c>
      <c r="AQ76">
        <f t="shared" si="66"/>
        <v>307.95786895751951</v>
      </c>
      <c r="AR76">
        <f t="shared" si="67"/>
        <v>306.4028381347656</v>
      </c>
      <c r="AS76">
        <f t="shared" si="68"/>
        <v>240.07944775880605</v>
      </c>
      <c r="AT76">
        <f t="shared" si="69"/>
        <v>2.2446769204437653</v>
      </c>
      <c r="AU76">
        <f t="shared" si="70"/>
        <v>5.5885522016142728</v>
      </c>
      <c r="AV76">
        <f t="shared" si="71"/>
        <v>55.196825057983652</v>
      </c>
      <c r="AW76">
        <f t="shared" si="72"/>
        <v>33.522535354614512</v>
      </c>
      <c r="AX76">
        <f t="shared" si="73"/>
        <v>34.030353546142578</v>
      </c>
      <c r="AY76">
        <f t="shared" si="74"/>
        <v>5.3520631177658951</v>
      </c>
      <c r="AZ76">
        <f t="shared" si="75"/>
        <v>1.3375917911718863E-2</v>
      </c>
      <c r="BA76">
        <f t="shared" si="76"/>
        <v>2.1944722239539258</v>
      </c>
      <c r="BB76">
        <f t="shared" si="77"/>
        <v>3.1575908938119692</v>
      </c>
      <c r="BC76">
        <f t="shared" si="78"/>
        <v>8.365612533160165E-3</v>
      </c>
      <c r="BD76">
        <f t="shared" si="79"/>
        <v>12.629203902413002</v>
      </c>
      <c r="BE76">
        <f t="shared" si="80"/>
        <v>0.31445300065787185</v>
      </c>
      <c r="BF76">
        <f t="shared" si="81"/>
        <v>37.137148185827343</v>
      </c>
      <c r="BG76">
        <f t="shared" si="82"/>
        <v>395.65156256750686</v>
      </c>
      <c r="BH76">
        <f t="shared" si="83"/>
        <v>2.0212221730902995E-3</v>
      </c>
    </row>
    <row r="77" spans="1:60" x14ac:dyDescent="0.2">
      <c r="A77" s="1">
        <v>51</v>
      </c>
      <c r="B77" s="1" t="s">
        <v>139</v>
      </c>
      <c r="C77" s="1">
        <v>1522.4999957643449</v>
      </c>
      <c r="D77" s="1">
        <v>0</v>
      </c>
      <c r="E77">
        <f t="shared" si="56"/>
        <v>2.1262077710185947</v>
      </c>
      <c r="F77">
        <f t="shared" si="57"/>
        <v>1.3199113938835647E-2</v>
      </c>
      <c r="G77">
        <f t="shared" si="58"/>
        <v>123.48735698942355</v>
      </c>
      <c r="H77">
        <f t="shared" si="59"/>
        <v>0.45810227421533983</v>
      </c>
      <c r="I77">
        <f t="shared" si="60"/>
        <v>3.3946808038825051</v>
      </c>
      <c r="J77">
        <f t="shared" si="61"/>
        <v>34.805408477783203</v>
      </c>
      <c r="K77" s="1">
        <v>6</v>
      </c>
      <c r="L77">
        <f t="shared" si="62"/>
        <v>1.4200000166893005</v>
      </c>
      <c r="M77" s="1">
        <v>1</v>
      </c>
      <c r="N77">
        <f t="shared" si="63"/>
        <v>2.8400000333786011</v>
      </c>
      <c r="O77" s="1">
        <v>33.254993438720703</v>
      </c>
      <c r="P77" s="1">
        <v>34.805408477783203</v>
      </c>
      <c r="Q77" s="1">
        <v>33.237377166748047</v>
      </c>
      <c r="R77" s="1">
        <v>399.52642822265625</v>
      </c>
      <c r="S77" s="1">
        <v>396.75482177734375</v>
      </c>
      <c r="T77" s="1">
        <v>21.122650146484375</v>
      </c>
      <c r="U77" s="1">
        <v>21.660863876342773</v>
      </c>
      <c r="V77" s="1">
        <v>41.729549407958984</v>
      </c>
      <c r="W77" s="1">
        <v>42.792831420898438</v>
      </c>
      <c r="X77" s="1">
        <v>499.62982177734375</v>
      </c>
      <c r="Y77" s="1">
        <v>1500.2384033203125</v>
      </c>
      <c r="Z77" s="1">
        <v>0.37318366765975952</v>
      </c>
      <c r="AA77" s="1">
        <v>101.24752807617188</v>
      </c>
      <c r="AB77" s="1">
        <v>2.3333778381347656</v>
      </c>
      <c r="AC77" s="1">
        <v>-4.6231444925069809E-2</v>
      </c>
      <c r="AD77" s="1">
        <v>1.1607563495635986</v>
      </c>
      <c r="AE77" s="1">
        <v>3.5769862588495016E-3</v>
      </c>
      <c r="AF77" s="1">
        <v>1.2446343898773193</v>
      </c>
      <c r="AG77" s="1">
        <v>5.0655095838010311E-3</v>
      </c>
      <c r="AH77" s="1">
        <v>0.66666668653488159</v>
      </c>
      <c r="AI77" s="1">
        <v>-0.21956524252891541</v>
      </c>
      <c r="AJ77" s="1">
        <v>2.737391471862793</v>
      </c>
      <c r="AK77" s="1">
        <v>1</v>
      </c>
      <c r="AL77" s="1">
        <v>0</v>
      </c>
      <c r="AM77" s="1">
        <v>0.15999999642372131</v>
      </c>
      <c r="AN77" s="1">
        <v>111115</v>
      </c>
      <c r="AO77">
        <f t="shared" si="64"/>
        <v>0.83271636962890605</v>
      </c>
      <c r="AP77">
        <f t="shared" si="65"/>
        <v>4.5810227421533983E-4</v>
      </c>
      <c r="AQ77">
        <f t="shared" si="66"/>
        <v>307.95540847778318</v>
      </c>
      <c r="AR77">
        <f t="shared" si="67"/>
        <v>306.40499343872068</v>
      </c>
      <c r="AS77">
        <f t="shared" si="68"/>
        <v>240.03813916597937</v>
      </c>
      <c r="AT77">
        <f t="shared" si="69"/>
        <v>2.2489326780462262</v>
      </c>
      <c r="AU77">
        <f t="shared" si="70"/>
        <v>5.5877897273566575</v>
      </c>
      <c r="AV77">
        <f t="shared" si="71"/>
        <v>55.189394087258883</v>
      </c>
      <c r="AW77">
        <f t="shared" si="72"/>
        <v>33.528530210916109</v>
      </c>
      <c r="AX77">
        <f t="shared" si="73"/>
        <v>34.030200958251953</v>
      </c>
      <c r="AY77">
        <f t="shared" si="74"/>
        <v>5.3520175745344654</v>
      </c>
      <c r="AZ77">
        <f t="shared" si="75"/>
        <v>1.3138053844613286E-2</v>
      </c>
      <c r="BA77">
        <f t="shared" si="76"/>
        <v>2.1931089234741523</v>
      </c>
      <c r="BB77">
        <f t="shared" si="77"/>
        <v>3.158908651060313</v>
      </c>
      <c r="BC77">
        <f t="shared" si="78"/>
        <v>8.2167477763190749E-3</v>
      </c>
      <c r="BD77">
        <f t="shared" si="79"/>
        <v>12.50278964383892</v>
      </c>
      <c r="BE77">
        <f t="shared" si="80"/>
        <v>0.31124349399520052</v>
      </c>
      <c r="BF77">
        <f t="shared" si="81"/>
        <v>37.112831083760923</v>
      </c>
      <c r="BG77">
        <f t="shared" si="82"/>
        <v>395.74412443328055</v>
      </c>
      <c r="BH77">
        <f t="shared" si="83"/>
        <v>1.9939548052114284E-3</v>
      </c>
    </row>
    <row r="78" spans="1:60" x14ac:dyDescent="0.2">
      <c r="A78" s="1">
        <v>52</v>
      </c>
      <c r="B78" s="1" t="s">
        <v>140</v>
      </c>
      <c r="C78" s="1">
        <v>1582.4999944232404</v>
      </c>
      <c r="D78" s="1">
        <v>0</v>
      </c>
      <c r="E78">
        <f t="shared" si="56"/>
        <v>1.6202414217595409</v>
      </c>
      <c r="F78">
        <f t="shared" si="57"/>
        <v>2.0240986769166573E-2</v>
      </c>
      <c r="G78">
        <f t="shared" si="58"/>
        <v>251.02864391461935</v>
      </c>
      <c r="H78">
        <f t="shared" si="59"/>
        <v>0.61917959198465189</v>
      </c>
      <c r="I78">
        <f t="shared" si="60"/>
        <v>3.0046080258578107</v>
      </c>
      <c r="J78">
        <f t="shared" si="61"/>
        <v>33.587120056152344</v>
      </c>
      <c r="K78" s="1">
        <v>6</v>
      </c>
      <c r="L78">
        <f t="shared" si="62"/>
        <v>1.4200000166893005</v>
      </c>
      <c r="M78" s="1">
        <v>1</v>
      </c>
      <c r="N78">
        <f t="shared" si="63"/>
        <v>2.8400000333786011</v>
      </c>
      <c r="O78" s="1">
        <v>33.313663482666016</v>
      </c>
      <c r="P78" s="1">
        <v>33.587120056152344</v>
      </c>
      <c r="Q78" s="1">
        <v>33.288402557373047</v>
      </c>
      <c r="R78" s="1">
        <v>398.05264282226562</v>
      </c>
      <c r="S78" s="1">
        <v>395.8126220703125</v>
      </c>
      <c r="T78" s="1">
        <v>21.166015625</v>
      </c>
      <c r="U78" s="1">
        <v>21.893295288085938</v>
      </c>
      <c r="V78" s="1">
        <v>41.676628112792969</v>
      </c>
      <c r="W78" s="1">
        <v>43.108665466308594</v>
      </c>
      <c r="X78" s="1">
        <v>499.63479614257812</v>
      </c>
      <c r="Y78" s="1">
        <v>1500.0076904296875</v>
      </c>
      <c r="Z78" s="1">
        <v>0.34956249594688416</v>
      </c>
      <c r="AA78" s="1">
        <v>101.24446868896484</v>
      </c>
      <c r="AB78" s="1">
        <v>2.3333778381347656</v>
      </c>
      <c r="AC78" s="1">
        <v>-4.6231444925069809E-2</v>
      </c>
      <c r="AD78" s="1">
        <v>1.1607563495635986</v>
      </c>
      <c r="AE78" s="1">
        <v>3.5769862588495016E-3</v>
      </c>
      <c r="AF78" s="1">
        <v>1.2446343898773193</v>
      </c>
      <c r="AG78" s="1">
        <v>5.0655095838010311E-3</v>
      </c>
      <c r="AH78" s="1">
        <v>1</v>
      </c>
      <c r="AI78" s="1">
        <v>-0.21956524252891541</v>
      </c>
      <c r="AJ78" s="1">
        <v>2.737391471862793</v>
      </c>
      <c r="AK78" s="1">
        <v>1</v>
      </c>
      <c r="AL78" s="1">
        <v>0</v>
      </c>
      <c r="AM78" s="1">
        <v>0.15999999642372131</v>
      </c>
      <c r="AN78" s="1">
        <v>111115</v>
      </c>
      <c r="AO78">
        <f t="shared" si="64"/>
        <v>0.83272466023763003</v>
      </c>
      <c r="AP78">
        <f t="shared" si="65"/>
        <v>6.1917959198465192E-4</v>
      </c>
      <c r="AQ78">
        <f t="shared" si="66"/>
        <v>306.73712005615232</v>
      </c>
      <c r="AR78">
        <f t="shared" si="67"/>
        <v>306.46366348266599</v>
      </c>
      <c r="AS78">
        <f t="shared" si="68"/>
        <v>240.00122510430447</v>
      </c>
      <c r="AT78">
        <f t="shared" si="69"/>
        <v>2.3519010291498614</v>
      </c>
      <c r="AU78">
        <f t="shared" si="70"/>
        <v>5.2211830751506891</v>
      </c>
      <c r="AV78">
        <f t="shared" si="71"/>
        <v>51.570057532632134</v>
      </c>
      <c r="AW78">
        <f t="shared" si="72"/>
        <v>29.676762244546197</v>
      </c>
      <c r="AX78">
        <f t="shared" si="73"/>
        <v>33.45039176940918</v>
      </c>
      <c r="AY78">
        <f t="shared" si="74"/>
        <v>5.1813752928077808</v>
      </c>
      <c r="AZ78">
        <f t="shared" si="75"/>
        <v>2.0097747950303533E-2</v>
      </c>
      <c r="BA78">
        <f t="shared" si="76"/>
        <v>2.2165750492928784</v>
      </c>
      <c r="BB78">
        <f t="shared" si="77"/>
        <v>2.9648002435149023</v>
      </c>
      <c r="BC78">
        <f t="shared" si="78"/>
        <v>1.2573883523061973E-2</v>
      </c>
      <c r="BD78">
        <f t="shared" si="79"/>
        <v>25.415261678846985</v>
      </c>
      <c r="BE78">
        <f t="shared" si="80"/>
        <v>0.63421081066491714</v>
      </c>
      <c r="BF78">
        <f t="shared" si="81"/>
        <v>40.6818856675809</v>
      </c>
      <c r="BG78">
        <f t="shared" si="82"/>
        <v>395.04243689648587</v>
      </c>
      <c r="BH78">
        <f t="shared" si="83"/>
        <v>1.6685416582515695E-3</v>
      </c>
    </row>
    <row r="79" spans="1:60" x14ac:dyDescent="0.2">
      <c r="A79" s="1">
        <v>53</v>
      </c>
      <c r="B79" s="1" t="s">
        <v>141</v>
      </c>
      <c r="C79" s="1">
        <v>1584.4999943785369</v>
      </c>
      <c r="D79" s="1">
        <v>0</v>
      </c>
      <c r="E79">
        <f t="shared" si="56"/>
        <v>1.4929543739959072</v>
      </c>
      <c r="F79">
        <f t="shared" si="57"/>
        <v>2.0867169214275973E-2</v>
      </c>
      <c r="G79">
        <f t="shared" si="58"/>
        <v>264.06684640277359</v>
      </c>
      <c r="H79">
        <f t="shared" si="59"/>
        <v>0.63930637305616311</v>
      </c>
      <c r="I79">
        <f t="shared" si="60"/>
        <v>3.0097645835214952</v>
      </c>
      <c r="J79">
        <f t="shared" si="61"/>
        <v>33.603801727294922</v>
      </c>
      <c r="K79" s="1">
        <v>6</v>
      </c>
      <c r="L79">
        <f t="shared" si="62"/>
        <v>1.4200000166893005</v>
      </c>
      <c r="M79" s="1">
        <v>1</v>
      </c>
      <c r="N79">
        <f t="shared" si="63"/>
        <v>2.8400000333786011</v>
      </c>
      <c r="O79" s="1">
        <v>33.318550109863281</v>
      </c>
      <c r="P79" s="1">
        <v>33.603801727294922</v>
      </c>
      <c r="Q79" s="1">
        <v>33.292514801025391</v>
      </c>
      <c r="R79" s="1">
        <v>397.62466430664062</v>
      </c>
      <c r="S79" s="1">
        <v>395.52810668945312</v>
      </c>
      <c r="T79" s="1">
        <v>21.139608383178711</v>
      </c>
      <c r="U79" s="1">
        <v>21.890546798706055</v>
      </c>
      <c r="V79" s="1">
        <v>41.613166809082031</v>
      </c>
      <c r="W79" s="1">
        <v>43.091381072998047</v>
      </c>
      <c r="X79" s="1">
        <v>499.6241455078125</v>
      </c>
      <c r="Y79" s="1">
        <v>1500.1929931640625</v>
      </c>
      <c r="Z79" s="1">
        <v>0.34366700053215027</v>
      </c>
      <c r="AA79" s="1">
        <v>101.24431610107422</v>
      </c>
      <c r="AB79" s="1">
        <v>2.3333778381347656</v>
      </c>
      <c r="AC79" s="1">
        <v>-4.6231444925069809E-2</v>
      </c>
      <c r="AD79" s="1">
        <v>1.1607563495635986</v>
      </c>
      <c r="AE79" s="1">
        <v>3.5769862588495016E-3</v>
      </c>
      <c r="AF79" s="1">
        <v>1.2446343898773193</v>
      </c>
      <c r="AG79" s="1">
        <v>5.0655095838010311E-3</v>
      </c>
      <c r="AH79" s="1">
        <v>1</v>
      </c>
      <c r="AI79" s="1">
        <v>-0.21956524252891541</v>
      </c>
      <c r="AJ79" s="1">
        <v>2.737391471862793</v>
      </c>
      <c r="AK79" s="1">
        <v>1</v>
      </c>
      <c r="AL79" s="1">
        <v>0</v>
      </c>
      <c r="AM79" s="1">
        <v>0.15999999642372131</v>
      </c>
      <c r="AN79" s="1">
        <v>111115</v>
      </c>
      <c r="AO79">
        <f t="shared" si="64"/>
        <v>0.83270690917968737</v>
      </c>
      <c r="AP79">
        <f t="shared" si="65"/>
        <v>6.3930637305616308E-4</v>
      </c>
      <c r="AQ79">
        <f t="shared" si="66"/>
        <v>306.7538017272949</v>
      </c>
      <c r="AR79">
        <f t="shared" si="67"/>
        <v>306.46855010986326</v>
      </c>
      <c r="AS79">
        <f t="shared" si="68"/>
        <v>240.03087354114177</v>
      </c>
      <c r="AT79">
        <f t="shared" si="69"/>
        <v>2.340556593136939</v>
      </c>
      <c r="AU79">
        <f t="shared" si="70"/>
        <v>5.2260580232350495</v>
      </c>
      <c r="AV79">
        <f t="shared" si="71"/>
        <v>51.618285593610722</v>
      </c>
      <c r="AW79">
        <f t="shared" si="72"/>
        <v>29.727738794904667</v>
      </c>
      <c r="AX79">
        <f t="shared" si="73"/>
        <v>33.461175918579102</v>
      </c>
      <c r="AY79">
        <f t="shared" si="74"/>
        <v>5.1845054267027884</v>
      </c>
      <c r="AZ79">
        <f t="shared" si="75"/>
        <v>2.0714964054028555E-2</v>
      </c>
      <c r="BA79">
        <f t="shared" si="76"/>
        <v>2.2162934397135543</v>
      </c>
      <c r="BB79">
        <f t="shared" si="77"/>
        <v>2.9682119869892341</v>
      </c>
      <c r="BC79">
        <f t="shared" si="78"/>
        <v>1.2960441721418038E-2</v>
      </c>
      <c r="BD79">
        <f t="shared" si="79"/>
        <v>26.735267269016223</v>
      </c>
      <c r="BE79">
        <f t="shared" si="80"/>
        <v>0.66763105310769821</v>
      </c>
      <c r="BF79">
        <f t="shared" si="81"/>
        <v>40.647103241096758</v>
      </c>
      <c r="BG79">
        <f t="shared" si="82"/>
        <v>394.81842768198607</v>
      </c>
      <c r="BH79">
        <f t="shared" si="83"/>
        <v>1.5370171785126987E-3</v>
      </c>
    </row>
    <row r="80" spans="1:60" x14ac:dyDescent="0.2">
      <c r="A80" s="1">
        <v>54</v>
      </c>
      <c r="B80" s="1" t="s">
        <v>142</v>
      </c>
      <c r="C80" s="1">
        <v>1587.4999943114817</v>
      </c>
      <c r="D80" s="1">
        <v>0</v>
      </c>
      <c r="E80">
        <f t="shared" si="56"/>
        <v>2.4348412153115206</v>
      </c>
      <c r="F80">
        <f t="shared" si="57"/>
        <v>2.1371812394600245E-2</v>
      </c>
      <c r="G80">
        <f t="shared" si="58"/>
        <v>197.19753658533668</v>
      </c>
      <c r="H80">
        <f t="shared" si="59"/>
        <v>0.65375410939288925</v>
      </c>
      <c r="I80">
        <f t="shared" si="60"/>
        <v>3.0057562073619253</v>
      </c>
      <c r="J80">
        <f t="shared" si="61"/>
        <v>33.58502197265625</v>
      </c>
      <c r="K80" s="1">
        <v>6</v>
      </c>
      <c r="L80">
        <f t="shared" si="62"/>
        <v>1.4200000166893005</v>
      </c>
      <c r="M80" s="1">
        <v>1</v>
      </c>
      <c r="N80">
        <f t="shared" si="63"/>
        <v>2.8400000333786011</v>
      </c>
      <c r="O80" s="1">
        <v>33.324226379394531</v>
      </c>
      <c r="P80" s="1">
        <v>33.58502197265625</v>
      </c>
      <c r="Q80" s="1">
        <v>33.29791259765625</v>
      </c>
      <c r="R80" s="1">
        <v>398.48214721679688</v>
      </c>
      <c r="S80" s="1">
        <v>395.2479248046875</v>
      </c>
      <c r="T80" s="1">
        <v>21.107961654663086</v>
      </c>
      <c r="U80" s="1">
        <v>21.875860214233398</v>
      </c>
      <c r="V80" s="1">
        <v>41.537788391113281</v>
      </c>
      <c r="W80" s="1">
        <v>43.048915863037109</v>
      </c>
      <c r="X80" s="1">
        <v>499.63839721679688</v>
      </c>
      <c r="Y80" s="1">
        <v>1500.116455078125</v>
      </c>
      <c r="Z80" s="1">
        <v>0.16416104137897491</v>
      </c>
      <c r="AA80" s="1">
        <v>101.24465942382812</v>
      </c>
      <c r="AB80" s="1">
        <v>2.3333778381347656</v>
      </c>
      <c r="AC80" s="1">
        <v>-4.6231444925069809E-2</v>
      </c>
      <c r="AD80" s="1">
        <v>1.1607563495635986</v>
      </c>
      <c r="AE80" s="1">
        <v>3.5769862588495016E-3</v>
      </c>
      <c r="AF80" s="1">
        <v>1.2446343898773193</v>
      </c>
      <c r="AG80" s="1">
        <v>5.0655095838010311E-3</v>
      </c>
      <c r="AH80" s="1">
        <v>0.66666668653488159</v>
      </c>
      <c r="AI80" s="1">
        <v>-0.21956524252891541</v>
      </c>
      <c r="AJ80" s="1">
        <v>2.737391471862793</v>
      </c>
      <c r="AK80" s="1">
        <v>1</v>
      </c>
      <c r="AL80" s="1">
        <v>0</v>
      </c>
      <c r="AM80" s="1">
        <v>0.15999999642372131</v>
      </c>
      <c r="AN80" s="1">
        <v>111115</v>
      </c>
      <c r="AO80">
        <f t="shared" si="64"/>
        <v>0.83273066202799462</v>
      </c>
      <c r="AP80">
        <f t="shared" si="65"/>
        <v>6.5375410939288927E-4</v>
      </c>
      <c r="AQ80">
        <f t="shared" si="66"/>
        <v>306.73502197265623</v>
      </c>
      <c r="AR80">
        <f t="shared" si="67"/>
        <v>306.47422637939451</v>
      </c>
      <c r="AS80">
        <f t="shared" si="68"/>
        <v>240.01862744766549</v>
      </c>
      <c r="AT80">
        <f t="shared" si="69"/>
        <v>2.3367352529346195</v>
      </c>
      <c r="AU80">
        <f t="shared" si="70"/>
        <v>5.2205702243552574</v>
      </c>
      <c r="AV80">
        <f t="shared" si="71"/>
        <v>51.563907213130364</v>
      </c>
      <c r="AW80">
        <f t="shared" si="72"/>
        <v>29.688046998896965</v>
      </c>
      <c r="AX80">
        <f t="shared" si="73"/>
        <v>33.454624176025391</v>
      </c>
      <c r="AY80">
        <f t="shared" si="74"/>
        <v>5.1826035663709575</v>
      </c>
      <c r="AZ80">
        <f t="shared" si="75"/>
        <v>2.1212184639226642E-2</v>
      </c>
      <c r="BA80">
        <f t="shared" si="76"/>
        <v>2.2148140169933321</v>
      </c>
      <c r="BB80">
        <f t="shared" si="77"/>
        <v>2.9677895493776254</v>
      </c>
      <c r="BC80">
        <f t="shared" si="78"/>
        <v>1.3271865137107297E-2</v>
      </c>
      <c r="BD80">
        <f t="shared" si="79"/>
        <v>19.965197430800298</v>
      </c>
      <c r="BE80">
        <f t="shared" si="80"/>
        <v>0.49892111813814632</v>
      </c>
      <c r="BF80">
        <f t="shared" si="81"/>
        <v>40.676432455366552</v>
      </c>
      <c r="BG80">
        <f t="shared" si="82"/>
        <v>394.09051790256149</v>
      </c>
      <c r="BH80">
        <f t="shared" si="83"/>
        <v>2.5131448166090965E-3</v>
      </c>
    </row>
    <row r="81" spans="1:60" x14ac:dyDescent="0.2">
      <c r="A81" s="1">
        <v>55</v>
      </c>
      <c r="B81" s="1" t="s">
        <v>143</v>
      </c>
      <c r="C81" s="1">
        <v>1590.4999942444265</v>
      </c>
      <c r="D81" s="1">
        <v>0</v>
      </c>
      <c r="E81">
        <f t="shared" si="56"/>
        <v>3.4287096108490416</v>
      </c>
      <c r="F81">
        <f t="shared" si="57"/>
        <v>2.0995314944363446E-2</v>
      </c>
      <c r="G81">
        <f t="shared" si="58"/>
        <v>119.95951457898379</v>
      </c>
      <c r="H81">
        <f t="shared" si="59"/>
        <v>0.64430955956159564</v>
      </c>
      <c r="I81">
        <f t="shared" si="60"/>
        <v>3.0149847826562772</v>
      </c>
      <c r="J81">
        <f t="shared" si="61"/>
        <v>33.610324859619141</v>
      </c>
      <c r="K81" s="1">
        <v>6</v>
      </c>
      <c r="L81">
        <f t="shared" si="62"/>
        <v>1.4200000166893005</v>
      </c>
      <c r="M81" s="1">
        <v>1</v>
      </c>
      <c r="N81">
        <f t="shared" si="63"/>
        <v>2.8400000333786011</v>
      </c>
      <c r="O81" s="1">
        <v>33.32977294921875</v>
      </c>
      <c r="P81" s="1">
        <v>33.610324859619141</v>
      </c>
      <c r="Q81" s="1">
        <v>33.300189971923828</v>
      </c>
      <c r="R81" s="1">
        <v>400.06893920898438</v>
      </c>
      <c r="S81" s="1">
        <v>395.64535522460938</v>
      </c>
      <c r="T81" s="1">
        <v>21.100839614868164</v>
      </c>
      <c r="U81" s="1">
        <v>21.857664108276367</v>
      </c>
      <c r="V81" s="1">
        <v>41.511032104492188</v>
      </c>
      <c r="W81" s="1">
        <v>42.999908447265625</v>
      </c>
      <c r="X81" s="1">
        <v>499.63482666015625</v>
      </c>
      <c r="Y81" s="1">
        <v>1500.0384521484375</v>
      </c>
      <c r="Z81" s="1">
        <v>5.3144983947277069E-2</v>
      </c>
      <c r="AA81" s="1">
        <v>101.24506378173828</v>
      </c>
      <c r="AB81" s="1">
        <v>2.3333778381347656</v>
      </c>
      <c r="AC81" s="1">
        <v>-4.6231444925069809E-2</v>
      </c>
      <c r="AD81" s="1">
        <v>1.1607563495635986</v>
      </c>
      <c r="AE81" s="1">
        <v>3.5769862588495016E-3</v>
      </c>
      <c r="AF81" s="1">
        <v>1.2446343898773193</v>
      </c>
      <c r="AG81" s="1">
        <v>5.0655095838010311E-3</v>
      </c>
      <c r="AH81" s="1">
        <v>0.66666668653488159</v>
      </c>
      <c r="AI81" s="1">
        <v>-0.21956524252891541</v>
      </c>
      <c r="AJ81" s="1">
        <v>2.737391471862793</v>
      </c>
      <c r="AK81" s="1">
        <v>1</v>
      </c>
      <c r="AL81" s="1">
        <v>0</v>
      </c>
      <c r="AM81" s="1">
        <v>0.15999999642372131</v>
      </c>
      <c r="AN81" s="1">
        <v>111115</v>
      </c>
      <c r="AO81">
        <f t="shared" si="64"/>
        <v>0.83272471110026025</v>
      </c>
      <c r="AP81">
        <f t="shared" si="65"/>
        <v>6.4430955956159565E-4</v>
      </c>
      <c r="AQ81">
        <f t="shared" si="66"/>
        <v>306.76032485961912</v>
      </c>
      <c r="AR81">
        <f t="shared" si="67"/>
        <v>306.47977294921873</v>
      </c>
      <c r="AS81">
        <f t="shared" si="68"/>
        <v>240.00614697919445</v>
      </c>
      <c r="AT81">
        <f t="shared" si="69"/>
        <v>2.3384311613883559</v>
      </c>
      <c r="AU81">
        <f t="shared" si="70"/>
        <v>5.2279653794185297</v>
      </c>
      <c r="AV81">
        <f t="shared" si="71"/>
        <v>51.636743403993052</v>
      </c>
      <c r="AW81">
        <f t="shared" si="72"/>
        <v>29.779079295716684</v>
      </c>
      <c r="AX81">
        <f t="shared" si="73"/>
        <v>33.470048904418945</v>
      </c>
      <c r="AY81">
        <f t="shared" si="74"/>
        <v>5.1870820726207967</v>
      </c>
      <c r="AZ81">
        <f t="shared" si="75"/>
        <v>2.0841241555229345E-2</v>
      </c>
      <c r="BA81">
        <f t="shared" si="76"/>
        <v>2.2129805967622524</v>
      </c>
      <c r="BB81">
        <f t="shared" si="77"/>
        <v>2.9741014758585442</v>
      </c>
      <c r="BC81">
        <f t="shared" si="78"/>
        <v>1.3039531430833987E-2</v>
      </c>
      <c r="BD81">
        <f t="shared" si="79"/>
        <v>12.145308704775577</v>
      </c>
      <c r="BE81">
        <f t="shared" si="80"/>
        <v>0.30319960286373721</v>
      </c>
      <c r="BF81">
        <f t="shared" si="81"/>
        <v>40.568959117484404</v>
      </c>
      <c r="BG81">
        <f t="shared" si="82"/>
        <v>394.01551088649518</v>
      </c>
      <c r="BH81">
        <f t="shared" si="83"/>
        <v>3.5302970615370319E-3</v>
      </c>
    </row>
    <row r="82" spans="1:60" x14ac:dyDescent="0.2">
      <c r="A82" s="1">
        <v>56</v>
      </c>
      <c r="B82" s="1" t="s">
        <v>144</v>
      </c>
      <c r="C82" s="1">
        <v>1594.4999941550195</v>
      </c>
      <c r="D82" s="1">
        <v>0</v>
      </c>
      <c r="E82">
        <f t="shared" si="56"/>
        <v>3.1014220822081349</v>
      </c>
      <c r="F82">
        <f t="shared" si="57"/>
        <v>1.9618030665188774E-2</v>
      </c>
      <c r="G82">
        <f t="shared" si="58"/>
        <v>128.99299518862233</v>
      </c>
      <c r="H82">
        <f t="shared" si="59"/>
        <v>0.60359584330413085</v>
      </c>
      <c r="I82">
        <f t="shared" si="60"/>
        <v>3.0213058889461006</v>
      </c>
      <c r="J82">
        <f t="shared" si="61"/>
        <v>33.627040863037109</v>
      </c>
      <c r="K82" s="1">
        <v>6</v>
      </c>
      <c r="L82">
        <f t="shared" si="62"/>
        <v>1.4200000166893005</v>
      </c>
      <c r="M82" s="1">
        <v>1</v>
      </c>
      <c r="N82">
        <f t="shared" si="63"/>
        <v>2.8400000333786011</v>
      </c>
      <c r="O82" s="1">
        <v>33.336151123046875</v>
      </c>
      <c r="P82" s="1">
        <v>33.627040863037109</v>
      </c>
      <c r="Q82" s="1">
        <v>33.304100036621094</v>
      </c>
      <c r="R82" s="1">
        <v>400.45480346679688</v>
      </c>
      <c r="S82" s="1">
        <v>396.44326782226562</v>
      </c>
      <c r="T82" s="1">
        <v>21.134191513061523</v>
      </c>
      <c r="U82" s="1">
        <v>21.843158721923828</v>
      </c>
      <c r="V82" s="1">
        <v>41.5625</v>
      </c>
      <c r="W82" s="1">
        <v>42.956752777099609</v>
      </c>
      <c r="X82" s="1">
        <v>499.66604614257812</v>
      </c>
      <c r="Y82" s="1">
        <v>1499.7637939453125</v>
      </c>
      <c r="Z82" s="1">
        <v>0.10392724722623825</v>
      </c>
      <c r="AA82" s="1">
        <v>101.24680328369141</v>
      </c>
      <c r="AB82" s="1">
        <v>2.3333778381347656</v>
      </c>
      <c r="AC82" s="1">
        <v>-4.6231444925069809E-2</v>
      </c>
      <c r="AD82" s="1">
        <v>1.1607563495635986</v>
      </c>
      <c r="AE82" s="1">
        <v>3.5769862588495016E-3</v>
      </c>
      <c r="AF82" s="1">
        <v>1.2446343898773193</v>
      </c>
      <c r="AG82" s="1">
        <v>5.0655095838010311E-3</v>
      </c>
      <c r="AH82" s="1">
        <v>0.66666668653488159</v>
      </c>
      <c r="AI82" s="1">
        <v>-0.21956524252891541</v>
      </c>
      <c r="AJ82" s="1">
        <v>2.737391471862793</v>
      </c>
      <c r="AK82" s="1">
        <v>1</v>
      </c>
      <c r="AL82" s="1">
        <v>0</v>
      </c>
      <c r="AM82" s="1">
        <v>0.15999999642372131</v>
      </c>
      <c r="AN82" s="1">
        <v>111115</v>
      </c>
      <c r="AO82">
        <f t="shared" si="64"/>
        <v>0.83277674357096343</v>
      </c>
      <c r="AP82">
        <f t="shared" si="65"/>
        <v>6.035958433041308E-4</v>
      </c>
      <c r="AQ82">
        <f t="shared" si="66"/>
        <v>306.77704086303709</v>
      </c>
      <c r="AR82">
        <f t="shared" si="67"/>
        <v>306.48615112304685</v>
      </c>
      <c r="AS82">
        <f t="shared" si="68"/>
        <v>239.96220166767671</v>
      </c>
      <c r="AT82">
        <f t="shared" si="69"/>
        <v>2.3566110940873344</v>
      </c>
      <c r="AU82">
        <f t="shared" si="70"/>
        <v>5.2328558831591705</v>
      </c>
      <c r="AV82">
        <f t="shared" si="71"/>
        <v>51.684159039538457</v>
      </c>
      <c r="AW82">
        <f t="shared" si="72"/>
        <v>29.841000317614629</v>
      </c>
      <c r="AX82">
        <f t="shared" si="73"/>
        <v>33.481595993041992</v>
      </c>
      <c r="AY82">
        <f t="shared" si="74"/>
        <v>5.1904369251449616</v>
      </c>
      <c r="AZ82">
        <f t="shared" si="75"/>
        <v>1.948344376632297E-2</v>
      </c>
      <c r="BA82">
        <f t="shared" si="76"/>
        <v>2.2115499942130699</v>
      </c>
      <c r="BB82">
        <f t="shared" si="77"/>
        <v>2.9788869309318917</v>
      </c>
      <c r="BC82">
        <f t="shared" si="78"/>
        <v>1.2189173046052691E-2</v>
      </c>
      <c r="BD82">
        <f t="shared" si="79"/>
        <v>13.060128408836597</v>
      </c>
      <c r="BE82">
        <f t="shared" si="80"/>
        <v>0.32537567328915462</v>
      </c>
      <c r="BF82">
        <f t="shared" si="81"/>
        <v>40.470343432221831</v>
      </c>
      <c r="BG82">
        <f t="shared" si="82"/>
        <v>394.96900030051495</v>
      </c>
      <c r="BH82">
        <f t="shared" si="83"/>
        <v>3.1778599510275569E-3</v>
      </c>
    </row>
    <row r="83" spans="1:60" x14ac:dyDescent="0.2">
      <c r="A83" s="1">
        <v>57</v>
      </c>
      <c r="B83" s="1" t="s">
        <v>145</v>
      </c>
      <c r="C83" s="1">
        <v>1599.4999940432608</v>
      </c>
      <c r="D83" s="1">
        <v>0</v>
      </c>
      <c r="E83">
        <f t="shared" si="56"/>
        <v>3.0195184500087913</v>
      </c>
      <c r="F83">
        <f t="shared" si="57"/>
        <v>1.8805146492791944E-2</v>
      </c>
      <c r="G83">
        <f t="shared" si="58"/>
        <v>125.96816453417543</v>
      </c>
      <c r="H83">
        <f t="shared" si="59"/>
        <v>0.57675843916812053</v>
      </c>
      <c r="I83">
        <f t="shared" si="60"/>
        <v>3.0110469765641188</v>
      </c>
      <c r="J83">
        <f t="shared" si="61"/>
        <v>33.593280792236328</v>
      </c>
      <c r="K83" s="1">
        <v>6</v>
      </c>
      <c r="L83">
        <f t="shared" si="62"/>
        <v>1.4200000166893005</v>
      </c>
      <c r="M83" s="1">
        <v>1</v>
      </c>
      <c r="N83">
        <f t="shared" si="63"/>
        <v>2.8400000333786011</v>
      </c>
      <c r="O83" s="1">
        <v>33.343685150146484</v>
      </c>
      <c r="P83" s="1">
        <v>33.593280792236328</v>
      </c>
      <c r="Q83" s="1">
        <v>33.308952331542969</v>
      </c>
      <c r="R83" s="1">
        <v>401.14590454101562</v>
      </c>
      <c r="S83" s="1">
        <v>397.24517822265625</v>
      </c>
      <c r="T83" s="1">
        <v>21.16963005065918</v>
      </c>
      <c r="U83" s="1">
        <v>21.847030639648438</v>
      </c>
      <c r="V83" s="1">
        <v>41.614501953125</v>
      </c>
      <c r="W83" s="1">
        <v>42.946113586425781</v>
      </c>
      <c r="X83" s="1">
        <v>499.69662475585938</v>
      </c>
      <c r="Y83" s="1">
        <v>1499.85107421875</v>
      </c>
      <c r="Z83" s="1">
        <v>0.19841122627258301</v>
      </c>
      <c r="AA83" s="1">
        <v>101.24652862548828</v>
      </c>
      <c r="AB83" s="1">
        <v>2.3333778381347656</v>
      </c>
      <c r="AC83" s="1">
        <v>-4.6231444925069809E-2</v>
      </c>
      <c r="AD83" s="1">
        <v>1.1607563495635986</v>
      </c>
      <c r="AE83" s="1">
        <v>3.5769862588495016E-3</v>
      </c>
      <c r="AF83" s="1">
        <v>1.2446343898773193</v>
      </c>
      <c r="AG83" s="1">
        <v>5.0655095838010311E-3</v>
      </c>
      <c r="AH83" s="1">
        <v>0.66666668653488159</v>
      </c>
      <c r="AI83" s="1">
        <v>-0.21956524252891541</v>
      </c>
      <c r="AJ83" s="1">
        <v>2.737391471862793</v>
      </c>
      <c r="AK83" s="1">
        <v>1</v>
      </c>
      <c r="AL83" s="1">
        <v>0</v>
      </c>
      <c r="AM83" s="1">
        <v>0.15999999642372131</v>
      </c>
      <c r="AN83" s="1">
        <v>111115</v>
      </c>
      <c r="AO83">
        <f t="shared" si="64"/>
        <v>0.83282770792643213</v>
      </c>
      <c r="AP83">
        <f t="shared" si="65"/>
        <v>5.7675843916812051E-4</v>
      </c>
      <c r="AQ83">
        <f t="shared" si="66"/>
        <v>306.74328079223631</v>
      </c>
      <c r="AR83">
        <f t="shared" si="67"/>
        <v>306.49368515014646</v>
      </c>
      <c r="AS83">
        <f t="shared" si="68"/>
        <v>239.97616651111457</v>
      </c>
      <c r="AT83">
        <f t="shared" si="69"/>
        <v>2.3759452810994257</v>
      </c>
      <c r="AU83">
        <f t="shared" si="70"/>
        <v>5.2229829896032038</v>
      </c>
      <c r="AV83">
        <f t="shared" si="71"/>
        <v>51.586785843523188</v>
      </c>
      <c r="AW83">
        <f t="shared" si="72"/>
        <v>29.739755203874751</v>
      </c>
      <c r="AX83">
        <f t="shared" si="73"/>
        <v>33.468482971191406</v>
      </c>
      <c r="AY83">
        <f t="shared" si="74"/>
        <v>5.1866272568896594</v>
      </c>
      <c r="AZ83">
        <f t="shared" si="75"/>
        <v>1.8681446725803529E-2</v>
      </c>
      <c r="BA83">
        <f t="shared" si="76"/>
        <v>2.211936013039085</v>
      </c>
      <c r="BB83">
        <f t="shared" si="77"/>
        <v>2.9746912438505744</v>
      </c>
      <c r="BC83">
        <f t="shared" si="78"/>
        <v>1.1686955198901169E-2</v>
      </c>
      <c r="BD83">
        <f t="shared" si="79"/>
        <v>12.75383937640961</v>
      </c>
      <c r="BE83">
        <f t="shared" si="80"/>
        <v>0.31710432609346906</v>
      </c>
      <c r="BF83">
        <f t="shared" si="81"/>
        <v>40.54631644106459</v>
      </c>
      <c r="BG83">
        <f t="shared" si="82"/>
        <v>395.80984376504978</v>
      </c>
      <c r="BH83">
        <f t="shared" si="83"/>
        <v>3.0931608322091958E-3</v>
      </c>
    </row>
    <row r="84" spans="1:60" x14ac:dyDescent="0.2">
      <c r="A84" s="1">
        <v>58</v>
      </c>
      <c r="B84" s="1" t="s">
        <v>146</v>
      </c>
      <c r="C84" s="1">
        <v>1606.4999938867986</v>
      </c>
      <c r="D84" s="1">
        <v>0</v>
      </c>
      <c r="E84">
        <f t="shared" si="56"/>
        <v>1.6980915915137926</v>
      </c>
      <c r="F84">
        <f t="shared" si="57"/>
        <v>1.833752945724362E-2</v>
      </c>
      <c r="G84">
        <f t="shared" si="58"/>
        <v>232.88679857094377</v>
      </c>
      <c r="H84">
        <f t="shared" si="59"/>
        <v>0.56496202879932012</v>
      </c>
      <c r="I84">
        <f t="shared" si="60"/>
        <v>3.0239324184752614</v>
      </c>
      <c r="J84">
        <f t="shared" si="61"/>
        <v>33.646461486816406</v>
      </c>
      <c r="K84" s="1">
        <v>6</v>
      </c>
      <c r="L84">
        <f t="shared" si="62"/>
        <v>1.4200000166893005</v>
      </c>
      <c r="M84" s="1">
        <v>1</v>
      </c>
      <c r="N84">
        <f t="shared" si="63"/>
        <v>2.8400000333786011</v>
      </c>
      <c r="O84" s="1">
        <v>33.352195739746094</v>
      </c>
      <c r="P84" s="1">
        <v>33.646461486816406</v>
      </c>
      <c r="Q84" s="1">
        <v>33.317737579345703</v>
      </c>
      <c r="R84" s="1">
        <v>399.80072021484375</v>
      </c>
      <c r="S84" s="1">
        <v>397.49212646484375</v>
      </c>
      <c r="T84" s="1">
        <v>21.209672927856445</v>
      </c>
      <c r="U84" s="1">
        <v>21.873201370239258</v>
      </c>
      <c r="V84" s="1">
        <v>41.673797607421875</v>
      </c>
      <c r="W84" s="1">
        <v>42.977531433105469</v>
      </c>
      <c r="X84" s="1">
        <v>499.6962890625</v>
      </c>
      <c r="Y84" s="1">
        <v>1499.286865234375</v>
      </c>
      <c r="Z84" s="1">
        <v>0.25272977352142334</v>
      </c>
      <c r="AA84" s="1">
        <v>101.24765014648438</v>
      </c>
      <c r="AB84" s="1">
        <v>2.3333778381347656</v>
      </c>
      <c r="AC84" s="1">
        <v>-4.6231444925069809E-2</v>
      </c>
      <c r="AD84" s="1">
        <v>1.1607563495635986</v>
      </c>
      <c r="AE84" s="1">
        <v>3.5769862588495016E-3</v>
      </c>
      <c r="AF84" s="1">
        <v>1.2446343898773193</v>
      </c>
      <c r="AG84" s="1">
        <v>5.0655095838010311E-3</v>
      </c>
      <c r="AH84" s="1">
        <v>0.66666668653488159</v>
      </c>
      <c r="AI84" s="1">
        <v>-0.21956524252891541</v>
      </c>
      <c r="AJ84" s="1">
        <v>2.737391471862793</v>
      </c>
      <c r="AK84" s="1">
        <v>1</v>
      </c>
      <c r="AL84" s="1">
        <v>0</v>
      </c>
      <c r="AM84" s="1">
        <v>0.15999999642372131</v>
      </c>
      <c r="AN84" s="1">
        <v>111115</v>
      </c>
      <c r="AO84">
        <f t="shared" si="64"/>
        <v>0.83282714843749983</v>
      </c>
      <c r="AP84">
        <f t="shared" si="65"/>
        <v>5.6496202879932015E-4</v>
      </c>
      <c r="AQ84">
        <f t="shared" si="66"/>
        <v>306.79646148681638</v>
      </c>
      <c r="AR84">
        <f t="shared" si="67"/>
        <v>306.50219573974607</v>
      </c>
      <c r="AS84">
        <f t="shared" si="68"/>
        <v>239.88589307563234</v>
      </c>
      <c r="AT84">
        <f t="shared" si="69"/>
        <v>2.3743562725512235</v>
      </c>
      <c r="AU84">
        <f t="shared" si="70"/>
        <v>5.2385426583928485</v>
      </c>
      <c r="AV84">
        <f t="shared" si="71"/>
        <v>51.739893724089029</v>
      </c>
      <c r="AW84">
        <f t="shared" si="72"/>
        <v>29.866692353849771</v>
      </c>
      <c r="AX84">
        <f t="shared" si="73"/>
        <v>33.49932861328125</v>
      </c>
      <c r="AY84">
        <f t="shared" si="74"/>
        <v>5.1955925761368187</v>
      </c>
      <c r="AZ84">
        <f t="shared" si="75"/>
        <v>1.8219885904233155E-2</v>
      </c>
      <c r="BA84">
        <f t="shared" si="76"/>
        <v>2.2146102399175871</v>
      </c>
      <c r="BB84">
        <f t="shared" si="77"/>
        <v>2.9809823362192316</v>
      </c>
      <c r="BC84">
        <f t="shared" si="78"/>
        <v>1.1397940113599426E-2</v>
      </c>
      <c r="BD84">
        <f t="shared" si="79"/>
        <v>23.579241105445693</v>
      </c>
      <c r="BE84">
        <f t="shared" si="80"/>
        <v>0.58589034364569104</v>
      </c>
      <c r="BF84">
        <f t="shared" si="81"/>
        <v>40.453957512043424</v>
      </c>
      <c r="BG84">
        <f t="shared" si="82"/>
        <v>396.68493504878717</v>
      </c>
      <c r="BH84">
        <f t="shared" si="83"/>
        <v>1.7317149965931683E-3</v>
      </c>
    </row>
    <row r="85" spans="1:60" x14ac:dyDescent="0.2">
      <c r="A85" s="1" t="s">
        <v>9</v>
      </c>
      <c r="B85" s="1" t="s">
        <v>147</v>
      </c>
    </row>
    <row r="86" spans="1:60" x14ac:dyDescent="0.2">
      <c r="A86" s="1">
        <v>59</v>
      </c>
      <c r="B86" s="1" t="s">
        <v>148</v>
      </c>
      <c r="C86" s="1">
        <v>1671.4999924339354</v>
      </c>
      <c r="D86" s="1">
        <v>0</v>
      </c>
      <c r="E86">
        <f>(R86-S86*(1000-T86)/(1000-U86))*AO86</f>
        <v>3.2920904785178942</v>
      </c>
      <c r="F86">
        <f>IF(AZ86&lt;&gt;0,1/(1/AZ86-1/N86),0)</f>
        <v>2.8653164745638296E-2</v>
      </c>
      <c r="G86">
        <f>((BC86-AP86/2)*S86-E86)/(BC86+AP86/2)</f>
        <v>194.54755083412138</v>
      </c>
      <c r="H86">
        <f>AP86*1000</f>
        <v>0.95973570686746079</v>
      </c>
      <c r="I86">
        <f>(AU86-BA86)</f>
        <v>3.293716380391547</v>
      </c>
      <c r="J86">
        <f>(P86+AT86*D86)</f>
        <v>34.651908874511719</v>
      </c>
      <c r="K86" s="1">
        <v>6</v>
      </c>
      <c r="L86">
        <f>(K86*AI86+AJ86)</f>
        <v>1.4200000166893005</v>
      </c>
      <c r="M86" s="1">
        <v>1</v>
      </c>
      <c r="N86">
        <f>L86*(M86+1)*(M86+1)/(M86*M86+1)</f>
        <v>2.8400000333786011</v>
      </c>
      <c r="O86" s="1">
        <v>33.341476440429688</v>
      </c>
      <c r="P86" s="1">
        <v>34.651908874511719</v>
      </c>
      <c r="Q86" s="1">
        <v>33.328857421875</v>
      </c>
      <c r="R86" s="1">
        <v>400.33560180664062</v>
      </c>
      <c r="S86" s="1">
        <v>395.92578125</v>
      </c>
      <c r="T86" s="1">
        <v>21.063344955444336</v>
      </c>
      <c r="U86" s="1">
        <v>22.190322875976562</v>
      </c>
      <c r="V86" s="1">
        <v>41.410530090332031</v>
      </c>
      <c r="W86" s="1">
        <v>43.626167297363281</v>
      </c>
      <c r="X86" s="1">
        <v>499.622314453125</v>
      </c>
      <c r="Y86" s="1">
        <v>1501.618896484375</v>
      </c>
      <c r="Z86" s="1">
        <v>0.18069285154342651</v>
      </c>
      <c r="AA86" s="1">
        <v>101.24611663818359</v>
      </c>
      <c r="AB86" s="1">
        <v>2.3333778381347656</v>
      </c>
      <c r="AC86" s="1">
        <v>-4.6231444925069809E-2</v>
      </c>
      <c r="AD86" s="1">
        <v>1.1607563495635986</v>
      </c>
      <c r="AE86" s="1">
        <v>3.5769862588495016E-3</v>
      </c>
      <c r="AF86" s="1">
        <v>1.2446343898773193</v>
      </c>
      <c r="AG86" s="1">
        <v>5.0655095838010311E-3</v>
      </c>
      <c r="AH86" s="1">
        <v>0.3333333432674408</v>
      </c>
      <c r="AI86" s="1">
        <v>-0.21956524252891541</v>
      </c>
      <c r="AJ86" s="1">
        <v>2.737391471862793</v>
      </c>
      <c r="AK86" s="1">
        <v>1</v>
      </c>
      <c r="AL86" s="1">
        <v>0</v>
      </c>
      <c r="AM86" s="1">
        <v>0.15999999642372131</v>
      </c>
      <c r="AN86" s="1">
        <v>111115</v>
      </c>
      <c r="AO86">
        <f>X86*0.000001/(K86*0.0001)</f>
        <v>0.83270385742187492</v>
      </c>
      <c r="AP86">
        <f>(U86-T86)/(1000-U86)*AO86</f>
        <v>9.597357068674608E-4</v>
      </c>
      <c r="AQ86">
        <f>(P86+273.15)</f>
        <v>307.8019088745117</v>
      </c>
      <c r="AR86">
        <f>(O86+273.15)</f>
        <v>306.49147644042966</v>
      </c>
      <c r="AS86">
        <f>(Y86*AK86+Z86*AL86)*AM86</f>
        <v>240.25901806729235</v>
      </c>
      <c r="AT86">
        <f>((AS86+0.00000010773*(AR86^4-AQ86^4))-AP86*44100)/(L86*0.92*2*29.3+0.00000043092*AQ86^3)</f>
        <v>2.0373565186829685</v>
      </c>
      <c r="AU86">
        <f>0.61365*EXP(17.502*J86/(240.97+J86))</f>
        <v>5.5404003985316237</v>
      </c>
      <c r="AV86">
        <f>AU86*1000/AA86</f>
        <v>54.722102758083835</v>
      </c>
      <c r="AW86">
        <f>(AV86-U86)</f>
        <v>32.531779882107273</v>
      </c>
      <c r="AX86">
        <f>IF(D86,P86,(O86+P86)/2)</f>
        <v>33.996692657470703</v>
      </c>
      <c r="AY86">
        <f>0.61365*EXP(17.502*AX86/(240.97+AX86))</f>
        <v>5.3420244402090793</v>
      </c>
      <c r="AZ86">
        <f>IF(AW86&lt;&gt;0,(1000-(AV86+U86)/2)/AW86*AP86,0)</f>
        <v>2.8366966382421185E-2</v>
      </c>
      <c r="BA86">
        <f>U86*AA86/1000</f>
        <v>2.2466840181400767</v>
      </c>
      <c r="BB86">
        <f>(AY86-BA86)</f>
        <v>3.0953404220690026</v>
      </c>
      <c r="BC86">
        <f>1/(1.6/F86+1.37/N86)</f>
        <v>1.7754846894379315E-2</v>
      </c>
      <c r="BD86">
        <f>G86*AA86*0.001</f>
        <v>19.697184023424406</v>
      </c>
      <c r="BE86">
        <f>G86/S86</f>
        <v>0.49137378783443741</v>
      </c>
      <c r="BF86">
        <f>(1-AP86*AA86/AU86/F86)*100</f>
        <v>38.790859824394317</v>
      </c>
      <c r="BG86">
        <f>(S86-E86/(N86/1.35))</f>
        <v>394.36087910430814</v>
      </c>
      <c r="BH86">
        <f>E86*BF86/100/BG86</f>
        <v>3.2382273964764517E-3</v>
      </c>
    </row>
    <row r="87" spans="1:60" x14ac:dyDescent="0.2">
      <c r="A87" s="1">
        <v>60</v>
      </c>
      <c r="B87" s="1" t="s">
        <v>149</v>
      </c>
      <c r="C87" s="1">
        <v>1673.4999923892319</v>
      </c>
      <c r="D87" s="1">
        <v>0</v>
      </c>
      <c r="E87">
        <f>(R87-S87*(1000-T87)/(1000-U87))*AO87</f>
        <v>3.1342122739485316</v>
      </c>
      <c r="F87">
        <f>IF(AZ87&lt;&gt;0,1/(1/AZ87-1/N87),0)</f>
        <v>2.8088602932716256E-2</v>
      </c>
      <c r="G87">
        <f>((BC87-AP87/2)*S87-E87)/(BC87+AP87/2)</f>
        <v>199.68923360811021</v>
      </c>
      <c r="H87">
        <f>AP87*1000</f>
        <v>0.94268643208410441</v>
      </c>
      <c r="I87">
        <f>(AU87-BA87)</f>
        <v>3.2995724656997321</v>
      </c>
      <c r="J87">
        <f>(P87+AT87*D87)</f>
        <v>34.663326263427734</v>
      </c>
      <c r="K87" s="1">
        <v>6</v>
      </c>
      <c r="L87">
        <f>(K87*AI87+AJ87)</f>
        <v>1.4200000166893005</v>
      </c>
      <c r="M87" s="1">
        <v>1</v>
      </c>
      <c r="N87">
        <f>L87*(M87+1)*(M87+1)/(M87*M87+1)</f>
        <v>2.8400000333786011</v>
      </c>
      <c r="O87" s="1">
        <v>33.345184326171875</v>
      </c>
      <c r="P87" s="1">
        <v>34.663326263427734</v>
      </c>
      <c r="Q87" s="1">
        <v>33.331737518310547</v>
      </c>
      <c r="R87" s="1">
        <v>400.07125854492188</v>
      </c>
      <c r="S87" s="1">
        <v>395.85931396484375</v>
      </c>
      <c r="T87" s="1">
        <v>21.060146331787109</v>
      </c>
      <c r="U87" s="1">
        <v>22.167104721069336</v>
      </c>
      <c r="V87" s="1">
        <v>41.395774841308594</v>
      </c>
      <c r="W87" s="1">
        <v>43.571605682373047</v>
      </c>
      <c r="X87" s="1">
        <v>499.63385009765625</v>
      </c>
      <c r="Y87" s="1">
        <v>1501.52294921875</v>
      </c>
      <c r="Z87" s="1">
        <v>0.2291141152381897</v>
      </c>
      <c r="AA87" s="1">
        <v>101.24645233154297</v>
      </c>
      <c r="AB87" s="1">
        <v>2.3333778381347656</v>
      </c>
      <c r="AC87" s="1">
        <v>-4.6231444925069809E-2</v>
      </c>
      <c r="AD87" s="1">
        <v>1.1607563495635986</v>
      </c>
      <c r="AE87" s="1">
        <v>3.5769862588495016E-3</v>
      </c>
      <c r="AF87" s="1">
        <v>1.2446343898773193</v>
      </c>
      <c r="AG87" s="1">
        <v>5.0655095838010311E-3</v>
      </c>
      <c r="AH87" s="1">
        <v>0.3333333432674408</v>
      </c>
      <c r="AI87" s="1">
        <v>-0.21956524252891541</v>
      </c>
      <c r="AJ87" s="1">
        <v>2.737391471862793</v>
      </c>
      <c r="AK87" s="1">
        <v>1</v>
      </c>
      <c r="AL87" s="1">
        <v>0</v>
      </c>
      <c r="AM87" s="1">
        <v>0.15999999642372131</v>
      </c>
      <c r="AN87" s="1">
        <v>111115</v>
      </c>
      <c r="AO87">
        <f>X87*0.000001/(K87*0.0001)</f>
        <v>0.83272308349609359</v>
      </c>
      <c r="AP87">
        <f>(U87-T87)/(1000-U87)*AO87</f>
        <v>9.4268643208410437E-4</v>
      </c>
      <c r="AQ87">
        <f>(P87+273.15)</f>
        <v>307.81332626342771</v>
      </c>
      <c r="AR87">
        <f>(O87+273.15)</f>
        <v>306.49518432617185</v>
      </c>
      <c r="AS87">
        <f>(Y87*AK87+Z87*AL87)*AM87</f>
        <v>240.24366650513548</v>
      </c>
      <c r="AT87">
        <f>((AS87+0.00000010773*(AR87^4-AQ87^4))-AP87*44100)/(L87*0.92*2*29.3+0.00000043092*AQ87^3)</f>
        <v>2.0444948912620426</v>
      </c>
      <c r="AU87">
        <f>0.61365*EXP(17.502*J87/(240.97+J87))</f>
        <v>5.5439131771697996</v>
      </c>
      <c r="AV87">
        <f>AU87*1000/AA87</f>
        <v>54.756616646829542</v>
      </c>
      <c r="AW87">
        <f>(AV87-U87)</f>
        <v>32.589511925760206</v>
      </c>
      <c r="AX87">
        <f>IF(D87,P87,(O87+P87)/2)</f>
        <v>34.004255294799805</v>
      </c>
      <c r="AY87">
        <f>0.61365*EXP(17.502*AX87/(240.97+AX87))</f>
        <v>5.3442784161851478</v>
      </c>
      <c r="AZ87">
        <f>IF(AW87&lt;&gt;0,(1000-(AV87+U87)/2)/AW87*AP87,0)</f>
        <v>2.7813517426388771E-2</v>
      </c>
      <c r="BA87">
        <f>U87*AA87/1000</f>
        <v>2.2443407114700675</v>
      </c>
      <c r="BB87">
        <f>(AY87-BA87)</f>
        <v>3.0999377047150802</v>
      </c>
      <c r="BC87">
        <f>1/(1.6/F87+1.37/N87)</f>
        <v>1.7407955563155903E-2</v>
      </c>
      <c r="BD87">
        <f>G87*AA87*0.001</f>
        <v>20.21782647162588</v>
      </c>
      <c r="BE87">
        <f>G87/S87</f>
        <v>0.504444954466436</v>
      </c>
      <c r="BF87">
        <f>(1-AP87*AA87/AU87/F87)*100</f>
        <v>38.70846305418285</v>
      </c>
      <c r="BG87">
        <f>(S87-E87/(N87/1.35))</f>
        <v>394.36945955635741</v>
      </c>
      <c r="BH87">
        <f>E87*BF87/100/BG87</f>
        <v>3.0763168158756933E-3</v>
      </c>
    </row>
    <row r="88" spans="1:60" x14ac:dyDescent="0.2">
      <c r="A88" s="1">
        <v>61</v>
      </c>
      <c r="B88" s="1" t="s">
        <v>150</v>
      </c>
      <c r="C88" s="1">
        <v>1677.499992299825</v>
      </c>
      <c r="D88" s="1">
        <v>0</v>
      </c>
      <c r="E88">
        <f>(R88-S88*(1000-T88)/(1000-U88))*AO88</f>
        <v>2.9934140131202063</v>
      </c>
      <c r="F88">
        <f>IF(AZ88&lt;&gt;0,1/(1/AZ88-1/N88),0)</f>
        <v>2.781184533108921E-2</v>
      </c>
      <c r="G88">
        <f>((BC88-AP88/2)*S88-E88)/(BC88+AP88/2)</f>
        <v>205.659648982357</v>
      </c>
      <c r="H88">
        <f>AP88*1000</f>
        <v>0.93554073580542285</v>
      </c>
      <c r="I88">
        <f>(AU88-BA88)</f>
        <v>3.3068405410281461</v>
      </c>
      <c r="J88">
        <f>(P88+AT88*D88)</f>
        <v>34.675296783447266</v>
      </c>
      <c r="K88" s="1">
        <v>6</v>
      </c>
      <c r="L88">
        <f>(K88*AI88+AJ88)</f>
        <v>1.4200000166893005</v>
      </c>
      <c r="M88" s="1">
        <v>1</v>
      </c>
      <c r="N88">
        <f>L88*(M88+1)*(M88+1)/(M88*M88+1)</f>
        <v>2.8400000333786011</v>
      </c>
      <c r="O88" s="1">
        <v>33.350521087646484</v>
      </c>
      <c r="P88" s="1">
        <v>34.675296783447266</v>
      </c>
      <c r="Q88" s="1">
        <v>33.338459014892578</v>
      </c>
      <c r="R88" s="1">
        <v>399.6690673828125</v>
      </c>
      <c r="S88" s="1">
        <v>395.62982177734375</v>
      </c>
      <c r="T88" s="1">
        <v>21.033002853393555</v>
      </c>
      <c r="U88" s="1">
        <v>22.131620407104492</v>
      </c>
      <c r="V88" s="1">
        <v>41.330238342285156</v>
      </c>
      <c r="W88" s="1">
        <v>43.489040374755859</v>
      </c>
      <c r="X88" s="1">
        <v>499.62921142578125</v>
      </c>
      <c r="Y88" s="1">
        <v>1499.9959716796875</v>
      </c>
      <c r="Z88" s="1">
        <v>0.21966163814067841</v>
      </c>
      <c r="AA88" s="1">
        <v>101.24688720703125</v>
      </c>
      <c r="AB88" s="1">
        <v>2.3333778381347656</v>
      </c>
      <c r="AC88" s="1">
        <v>-4.6231444925069809E-2</v>
      </c>
      <c r="AD88" s="1">
        <v>1.1607563495635986</v>
      </c>
      <c r="AE88" s="1">
        <v>3.5769862588495016E-3</v>
      </c>
      <c r="AF88" s="1">
        <v>1.2446343898773193</v>
      </c>
      <c r="AG88" s="1">
        <v>5.0655095838010311E-3</v>
      </c>
      <c r="AH88" s="1">
        <v>1</v>
      </c>
      <c r="AI88" s="1">
        <v>-0.21956524252891541</v>
      </c>
      <c r="AJ88" s="1">
        <v>2.737391471862793</v>
      </c>
      <c r="AK88" s="1">
        <v>1</v>
      </c>
      <c r="AL88" s="1">
        <v>0</v>
      </c>
      <c r="AM88" s="1">
        <v>0.15999999642372131</v>
      </c>
      <c r="AN88" s="1">
        <v>111115</v>
      </c>
      <c r="AO88">
        <f>X88*0.000001/(K88*0.0001)</f>
        <v>0.8327153523763019</v>
      </c>
      <c r="AP88">
        <f>(U88-T88)/(1000-U88)*AO88</f>
        <v>9.3554073580542289E-4</v>
      </c>
      <c r="AQ88">
        <f>(P88+273.15)</f>
        <v>307.82529678344724</v>
      </c>
      <c r="AR88">
        <f>(O88+273.15)</f>
        <v>306.50052108764646</v>
      </c>
      <c r="AS88">
        <f>(Y88*AK88+Z88*AL88)*AM88</f>
        <v>239.99935010434638</v>
      </c>
      <c r="AT88">
        <f>((AS88+0.00000010773*(AR88^4-AQ88^4))-AP88*44100)/(L88*0.92*2*29.3+0.00000043092*AQ88^3)</f>
        <v>2.0443105898416474</v>
      </c>
      <c r="AU88">
        <f>0.61365*EXP(17.502*J88/(240.97+J88))</f>
        <v>5.5475982160950856</v>
      </c>
      <c r="AV88">
        <f>AU88*1000/AA88</f>
        <v>54.792778021424681</v>
      </c>
      <c r="AW88">
        <f>(AV88-U88)</f>
        <v>32.661157614320189</v>
      </c>
      <c r="AX88">
        <f>IF(D88,P88,(O88+P88)/2)</f>
        <v>34.012908935546875</v>
      </c>
      <c r="AY88">
        <f>0.61365*EXP(17.502*AX88/(240.97+AX88))</f>
        <v>5.3468585704486271</v>
      </c>
      <c r="AZ88">
        <f>IF(AW88&lt;&gt;0,(1000-(AV88+U88)/2)/AW88*AP88,0)</f>
        <v>2.7542127939072389E-2</v>
      </c>
      <c r="BA88">
        <f>U88*AA88/1000</f>
        <v>2.2407576750669396</v>
      </c>
      <c r="BB88">
        <f>(AY88-BA88)</f>
        <v>3.1061008953816875</v>
      </c>
      <c r="BC88">
        <f>1/(1.6/F88+1.37/N88)</f>
        <v>1.7237860880441939E-2</v>
      </c>
      <c r="BD88">
        <f>G88*AA88*0.001</f>
        <v>20.82239928355434</v>
      </c>
      <c r="BE88">
        <f>G88/S88</f>
        <v>0.51982848021527572</v>
      </c>
      <c r="BF88">
        <f>(1-AP88*AA88/AU88/F88)*100</f>
        <v>38.608311665566767</v>
      </c>
      <c r="BG88">
        <f>(S88-E88/(N88/1.35))</f>
        <v>394.20689611881664</v>
      </c>
      <c r="BH88">
        <f>E88*BF88/100/BG88</f>
        <v>2.9317260124182634E-3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 8-22-17 eric_4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2017-08-23T19:29:20Z</dcterms:created>
  <dcterms:modified xsi:type="dcterms:W3CDTF">2017-08-23T19:29:20Z</dcterms:modified>
</cp:coreProperties>
</file>