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cottericr/Documents/Tufts/Research Projects/BACE Tea/Photosynthesis Data/relicor/"/>
    </mc:Choice>
  </mc:AlternateContent>
  <bookViews>
    <workbookView xWindow="0" yWindow="460" windowWidth="25600" windowHeight="14140" tabRatio="500"/>
  </bookViews>
  <sheets>
    <sheet name="tea 8-22-17 eric_5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5" i="1" l="1"/>
  <c r="E15" i="1"/>
  <c r="AS15" i="1"/>
  <c r="AR15" i="1"/>
  <c r="AQ15" i="1"/>
  <c r="AP15" i="1"/>
  <c r="L15" i="1"/>
  <c r="AT15" i="1"/>
  <c r="J15" i="1"/>
  <c r="AU15" i="1"/>
  <c r="AV15" i="1"/>
  <c r="AW15" i="1"/>
  <c r="AZ15" i="1"/>
  <c r="N15" i="1"/>
  <c r="F15" i="1"/>
  <c r="BC15" i="1"/>
  <c r="G15" i="1"/>
  <c r="H15" i="1"/>
  <c r="BA15" i="1"/>
  <c r="I15" i="1"/>
  <c r="AX15" i="1"/>
  <c r="AY15" i="1"/>
  <c r="BB15" i="1"/>
  <c r="BD15" i="1"/>
  <c r="BE15" i="1"/>
  <c r="BF15" i="1"/>
  <c r="BG15" i="1"/>
  <c r="BH15" i="1"/>
  <c r="AO16" i="1"/>
  <c r="E16" i="1"/>
  <c r="AS16" i="1"/>
  <c r="AR16" i="1"/>
  <c r="AQ16" i="1"/>
  <c r="AP16" i="1"/>
  <c r="L16" i="1"/>
  <c r="AT16" i="1"/>
  <c r="J16" i="1"/>
  <c r="AU16" i="1"/>
  <c r="AV16" i="1"/>
  <c r="AW16" i="1"/>
  <c r="AZ16" i="1"/>
  <c r="N16" i="1"/>
  <c r="F16" i="1"/>
  <c r="BC16" i="1"/>
  <c r="G16" i="1"/>
  <c r="H16" i="1"/>
  <c r="BA16" i="1"/>
  <c r="I16" i="1"/>
  <c r="AX16" i="1"/>
  <c r="AY16" i="1"/>
  <c r="BB16" i="1"/>
  <c r="BD16" i="1"/>
  <c r="BE16" i="1"/>
  <c r="BF16" i="1"/>
  <c r="BG16" i="1"/>
  <c r="BH16" i="1"/>
  <c r="AO17" i="1"/>
  <c r="E17" i="1"/>
  <c r="AS17" i="1"/>
  <c r="AR17" i="1"/>
  <c r="AQ17" i="1"/>
  <c r="AP17" i="1"/>
  <c r="L17" i="1"/>
  <c r="AT17" i="1"/>
  <c r="J17" i="1"/>
  <c r="AU17" i="1"/>
  <c r="AV17" i="1"/>
  <c r="AW17" i="1"/>
  <c r="AZ17" i="1"/>
  <c r="N17" i="1"/>
  <c r="F17" i="1"/>
  <c r="BC17" i="1"/>
  <c r="G17" i="1"/>
  <c r="H17" i="1"/>
  <c r="BA17" i="1"/>
  <c r="I17" i="1"/>
  <c r="AX17" i="1"/>
  <c r="AY17" i="1"/>
  <c r="BB17" i="1"/>
  <c r="BD17" i="1"/>
  <c r="BE17" i="1"/>
  <c r="BF17" i="1"/>
  <c r="BG17" i="1"/>
  <c r="BH17" i="1"/>
  <c r="AO18" i="1"/>
  <c r="E18" i="1"/>
  <c r="AS18" i="1"/>
  <c r="AR18" i="1"/>
  <c r="AQ18" i="1"/>
  <c r="AP18" i="1"/>
  <c r="L18" i="1"/>
  <c r="AT18" i="1"/>
  <c r="J18" i="1"/>
  <c r="AU18" i="1"/>
  <c r="AV18" i="1"/>
  <c r="AW18" i="1"/>
  <c r="AZ18" i="1"/>
  <c r="N18" i="1"/>
  <c r="F18" i="1"/>
  <c r="BC18" i="1"/>
  <c r="G18" i="1"/>
  <c r="H18" i="1"/>
  <c r="BA18" i="1"/>
  <c r="I18" i="1"/>
  <c r="AX18" i="1"/>
  <c r="AY18" i="1"/>
  <c r="BB18" i="1"/>
  <c r="BD18" i="1"/>
  <c r="BE18" i="1"/>
  <c r="BF18" i="1"/>
  <c r="BG18" i="1"/>
  <c r="BH18" i="1"/>
  <c r="AO19" i="1"/>
  <c r="E19" i="1"/>
  <c r="AS19" i="1"/>
  <c r="AR19" i="1"/>
  <c r="AQ19" i="1"/>
  <c r="AP19" i="1"/>
  <c r="L19" i="1"/>
  <c r="AT19" i="1"/>
  <c r="J19" i="1"/>
  <c r="AU19" i="1"/>
  <c r="AV19" i="1"/>
  <c r="AW19" i="1"/>
  <c r="AZ19" i="1"/>
  <c r="N19" i="1"/>
  <c r="F19" i="1"/>
  <c r="BC19" i="1"/>
  <c r="G19" i="1"/>
  <c r="H19" i="1"/>
  <c r="BA19" i="1"/>
  <c r="I19" i="1"/>
  <c r="AX19" i="1"/>
  <c r="AY19" i="1"/>
  <c r="BB19" i="1"/>
  <c r="BD19" i="1"/>
  <c r="BE19" i="1"/>
  <c r="BF19" i="1"/>
  <c r="BG19" i="1"/>
  <c r="BH19" i="1"/>
  <c r="AO20" i="1"/>
  <c r="E20" i="1"/>
  <c r="AS20" i="1"/>
  <c r="AR20" i="1"/>
  <c r="AQ20" i="1"/>
  <c r="AP20" i="1"/>
  <c r="L20" i="1"/>
  <c r="AT20" i="1"/>
  <c r="J20" i="1"/>
  <c r="AU20" i="1"/>
  <c r="AV20" i="1"/>
  <c r="AW20" i="1"/>
  <c r="AZ20" i="1"/>
  <c r="N20" i="1"/>
  <c r="F20" i="1"/>
  <c r="BC20" i="1"/>
  <c r="G20" i="1"/>
  <c r="H20" i="1"/>
  <c r="BA20" i="1"/>
  <c r="I20" i="1"/>
  <c r="AX20" i="1"/>
  <c r="AY20" i="1"/>
  <c r="BB20" i="1"/>
  <c r="BD20" i="1"/>
  <c r="BE20" i="1"/>
  <c r="BF20" i="1"/>
  <c r="BG20" i="1"/>
  <c r="BH20" i="1"/>
  <c r="AO22" i="1"/>
  <c r="E22" i="1"/>
  <c r="AS22" i="1"/>
  <c r="AR22" i="1"/>
  <c r="AQ22" i="1"/>
  <c r="AP22" i="1"/>
  <c r="L22" i="1"/>
  <c r="AT22" i="1"/>
  <c r="J22" i="1"/>
  <c r="AU22" i="1"/>
  <c r="AV22" i="1"/>
  <c r="AW22" i="1"/>
  <c r="AZ22" i="1"/>
  <c r="N22" i="1"/>
  <c r="F22" i="1"/>
  <c r="BC22" i="1"/>
  <c r="G22" i="1"/>
  <c r="H22" i="1"/>
  <c r="BA22" i="1"/>
  <c r="I22" i="1"/>
  <c r="AX22" i="1"/>
  <c r="AY22" i="1"/>
  <c r="BB22" i="1"/>
  <c r="BD22" i="1"/>
  <c r="BE22" i="1"/>
  <c r="BF22" i="1"/>
  <c r="BG22" i="1"/>
  <c r="BH22" i="1"/>
  <c r="AO23" i="1"/>
  <c r="E23" i="1"/>
  <c r="AS23" i="1"/>
  <c r="AR23" i="1"/>
  <c r="AQ23" i="1"/>
  <c r="AP23" i="1"/>
  <c r="L23" i="1"/>
  <c r="AT23" i="1"/>
  <c r="J23" i="1"/>
  <c r="AU23" i="1"/>
  <c r="AV23" i="1"/>
  <c r="AW23" i="1"/>
  <c r="AZ23" i="1"/>
  <c r="N23" i="1"/>
  <c r="F23" i="1"/>
  <c r="BC23" i="1"/>
  <c r="G23" i="1"/>
  <c r="H23" i="1"/>
  <c r="BA23" i="1"/>
  <c r="I23" i="1"/>
  <c r="AX23" i="1"/>
  <c r="AY23" i="1"/>
  <c r="BB23" i="1"/>
  <c r="BD23" i="1"/>
  <c r="BE23" i="1"/>
  <c r="BF23" i="1"/>
  <c r="BG23" i="1"/>
  <c r="BH23" i="1"/>
  <c r="AO24" i="1"/>
  <c r="E24" i="1"/>
  <c r="AS24" i="1"/>
  <c r="AR24" i="1"/>
  <c r="AQ24" i="1"/>
  <c r="AP24" i="1"/>
  <c r="L24" i="1"/>
  <c r="AT24" i="1"/>
  <c r="J24" i="1"/>
  <c r="AU24" i="1"/>
  <c r="AV24" i="1"/>
  <c r="AW24" i="1"/>
  <c r="AZ24" i="1"/>
  <c r="N24" i="1"/>
  <c r="F24" i="1"/>
  <c r="BC24" i="1"/>
  <c r="G24" i="1"/>
  <c r="H24" i="1"/>
  <c r="BA24" i="1"/>
  <c r="I24" i="1"/>
  <c r="AX24" i="1"/>
  <c r="AY24" i="1"/>
  <c r="BB24" i="1"/>
  <c r="BD24" i="1"/>
  <c r="BE24" i="1"/>
  <c r="BF24" i="1"/>
  <c r="BG24" i="1"/>
  <c r="BH24" i="1"/>
  <c r="AO25" i="1"/>
  <c r="E25" i="1"/>
  <c r="AS25" i="1"/>
  <c r="AR25" i="1"/>
  <c r="AQ25" i="1"/>
  <c r="AP25" i="1"/>
  <c r="L25" i="1"/>
  <c r="AT25" i="1"/>
  <c r="J25" i="1"/>
  <c r="AU25" i="1"/>
  <c r="AV25" i="1"/>
  <c r="AW25" i="1"/>
  <c r="AZ25" i="1"/>
  <c r="N25" i="1"/>
  <c r="F25" i="1"/>
  <c r="BC25" i="1"/>
  <c r="G25" i="1"/>
  <c r="H25" i="1"/>
  <c r="BA25" i="1"/>
  <c r="I25" i="1"/>
  <c r="AX25" i="1"/>
  <c r="AY25" i="1"/>
  <c r="BB25" i="1"/>
  <c r="BD25" i="1"/>
  <c r="BE25" i="1"/>
  <c r="BF25" i="1"/>
  <c r="BG25" i="1"/>
  <c r="BH25" i="1"/>
  <c r="AO27" i="1"/>
  <c r="E27" i="1"/>
  <c r="AS27" i="1"/>
  <c r="AR27" i="1"/>
  <c r="AQ27" i="1"/>
  <c r="AP27" i="1"/>
  <c r="L27" i="1"/>
  <c r="AT27" i="1"/>
  <c r="J27" i="1"/>
  <c r="AU27" i="1"/>
  <c r="AV27" i="1"/>
  <c r="AW27" i="1"/>
  <c r="AZ27" i="1"/>
  <c r="N27" i="1"/>
  <c r="F27" i="1"/>
  <c r="BC27" i="1"/>
  <c r="G27" i="1"/>
  <c r="H27" i="1"/>
  <c r="BA27" i="1"/>
  <c r="I27" i="1"/>
  <c r="AX27" i="1"/>
  <c r="AY27" i="1"/>
  <c r="BB27" i="1"/>
  <c r="BD27" i="1"/>
  <c r="BE27" i="1"/>
  <c r="BF27" i="1"/>
  <c r="BG27" i="1"/>
  <c r="BH27" i="1"/>
  <c r="AO28" i="1"/>
  <c r="E28" i="1"/>
  <c r="AS28" i="1"/>
  <c r="AR28" i="1"/>
  <c r="AQ28" i="1"/>
  <c r="AP28" i="1"/>
  <c r="L28" i="1"/>
  <c r="AT28" i="1"/>
  <c r="J28" i="1"/>
  <c r="AU28" i="1"/>
  <c r="AV28" i="1"/>
  <c r="AW28" i="1"/>
  <c r="AZ28" i="1"/>
  <c r="N28" i="1"/>
  <c r="F28" i="1"/>
  <c r="BC28" i="1"/>
  <c r="G28" i="1"/>
  <c r="H28" i="1"/>
  <c r="BA28" i="1"/>
  <c r="I28" i="1"/>
  <c r="AX28" i="1"/>
  <c r="AY28" i="1"/>
  <c r="BB28" i="1"/>
  <c r="BD28" i="1"/>
  <c r="BE28" i="1"/>
  <c r="BF28" i="1"/>
  <c r="BG28" i="1"/>
  <c r="BH28" i="1"/>
  <c r="AO29" i="1"/>
  <c r="E29" i="1"/>
  <c r="AS29" i="1"/>
  <c r="AR29" i="1"/>
  <c r="AQ29" i="1"/>
  <c r="AP29" i="1"/>
  <c r="L29" i="1"/>
  <c r="AT29" i="1"/>
  <c r="J29" i="1"/>
  <c r="AU29" i="1"/>
  <c r="AV29" i="1"/>
  <c r="AW29" i="1"/>
  <c r="AZ29" i="1"/>
  <c r="N29" i="1"/>
  <c r="F29" i="1"/>
  <c r="BC29" i="1"/>
  <c r="G29" i="1"/>
  <c r="H29" i="1"/>
  <c r="BA29" i="1"/>
  <c r="I29" i="1"/>
  <c r="AX29" i="1"/>
  <c r="AY29" i="1"/>
  <c r="BB29" i="1"/>
  <c r="BD29" i="1"/>
  <c r="BE29" i="1"/>
  <c r="BF29" i="1"/>
  <c r="BG29" i="1"/>
  <c r="BH29" i="1"/>
  <c r="AO33" i="1"/>
  <c r="E33" i="1"/>
  <c r="AS33" i="1"/>
  <c r="AR33" i="1"/>
  <c r="AQ33" i="1"/>
  <c r="AP33" i="1"/>
  <c r="L33" i="1"/>
  <c r="AT33" i="1"/>
  <c r="J33" i="1"/>
  <c r="AU33" i="1"/>
  <c r="AV33" i="1"/>
  <c r="AW33" i="1"/>
  <c r="AZ33" i="1"/>
  <c r="N33" i="1"/>
  <c r="F33" i="1"/>
  <c r="BC33" i="1"/>
  <c r="G33" i="1"/>
  <c r="H33" i="1"/>
  <c r="BA33" i="1"/>
  <c r="I33" i="1"/>
  <c r="AX33" i="1"/>
  <c r="AY33" i="1"/>
  <c r="BB33" i="1"/>
  <c r="BD33" i="1"/>
  <c r="BE33" i="1"/>
  <c r="BF33" i="1"/>
  <c r="BG33" i="1"/>
  <c r="BH33" i="1"/>
  <c r="AO34" i="1"/>
  <c r="E34" i="1"/>
  <c r="AS34" i="1"/>
  <c r="AR34" i="1"/>
  <c r="AQ34" i="1"/>
  <c r="AP34" i="1"/>
  <c r="L34" i="1"/>
  <c r="AT34" i="1"/>
  <c r="J34" i="1"/>
  <c r="AU34" i="1"/>
  <c r="AV34" i="1"/>
  <c r="AW34" i="1"/>
  <c r="AZ34" i="1"/>
  <c r="N34" i="1"/>
  <c r="F34" i="1"/>
  <c r="BC34" i="1"/>
  <c r="G34" i="1"/>
  <c r="H34" i="1"/>
  <c r="BA34" i="1"/>
  <c r="I34" i="1"/>
  <c r="AX34" i="1"/>
  <c r="AY34" i="1"/>
  <c r="BB34" i="1"/>
  <c r="BD34" i="1"/>
  <c r="BE34" i="1"/>
  <c r="BF34" i="1"/>
  <c r="BG34" i="1"/>
  <c r="BH34" i="1"/>
  <c r="AO35" i="1"/>
  <c r="E35" i="1"/>
  <c r="AS35" i="1"/>
  <c r="AR35" i="1"/>
  <c r="AQ35" i="1"/>
  <c r="AP35" i="1"/>
  <c r="L35" i="1"/>
  <c r="AT35" i="1"/>
  <c r="J35" i="1"/>
  <c r="AU35" i="1"/>
  <c r="AV35" i="1"/>
  <c r="AW35" i="1"/>
  <c r="AZ35" i="1"/>
  <c r="N35" i="1"/>
  <c r="F35" i="1"/>
  <c r="BC35" i="1"/>
  <c r="G35" i="1"/>
  <c r="H35" i="1"/>
  <c r="BA35" i="1"/>
  <c r="I35" i="1"/>
  <c r="AX35" i="1"/>
  <c r="AY35" i="1"/>
  <c r="BB35" i="1"/>
  <c r="BD35" i="1"/>
  <c r="BE35" i="1"/>
  <c r="BF35" i="1"/>
  <c r="BG35" i="1"/>
  <c r="BH35" i="1"/>
  <c r="AO36" i="1"/>
  <c r="E36" i="1"/>
  <c r="AS36" i="1"/>
  <c r="AR36" i="1"/>
  <c r="AQ36" i="1"/>
  <c r="AP36" i="1"/>
  <c r="L36" i="1"/>
  <c r="AT36" i="1"/>
  <c r="J36" i="1"/>
  <c r="AU36" i="1"/>
  <c r="AV36" i="1"/>
  <c r="AW36" i="1"/>
  <c r="AZ36" i="1"/>
  <c r="N36" i="1"/>
  <c r="F36" i="1"/>
  <c r="BC36" i="1"/>
  <c r="G36" i="1"/>
  <c r="H36" i="1"/>
  <c r="BA36" i="1"/>
  <c r="I36" i="1"/>
  <c r="AX36" i="1"/>
  <c r="AY36" i="1"/>
  <c r="BB36" i="1"/>
  <c r="BD36" i="1"/>
  <c r="BE36" i="1"/>
  <c r="BF36" i="1"/>
  <c r="BG36" i="1"/>
  <c r="BH36" i="1"/>
  <c r="AO38" i="1"/>
  <c r="E38" i="1"/>
  <c r="AS38" i="1"/>
  <c r="AR38" i="1"/>
  <c r="AQ38" i="1"/>
  <c r="AP38" i="1"/>
  <c r="L38" i="1"/>
  <c r="AT38" i="1"/>
  <c r="J38" i="1"/>
  <c r="AU38" i="1"/>
  <c r="AV38" i="1"/>
  <c r="AW38" i="1"/>
  <c r="AZ38" i="1"/>
  <c r="N38" i="1"/>
  <c r="F38" i="1"/>
  <c r="BC38" i="1"/>
  <c r="G38" i="1"/>
  <c r="H38" i="1"/>
  <c r="BA38" i="1"/>
  <c r="I38" i="1"/>
  <c r="AX38" i="1"/>
  <c r="AY38" i="1"/>
  <c r="BB38" i="1"/>
  <c r="BD38" i="1"/>
  <c r="BE38" i="1"/>
  <c r="BF38" i="1"/>
  <c r="BG38" i="1"/>
  <c r="BH38" i="1"/>
  <c r="AO39" i="1"/>
  <c r="E39" i="1"/>
  <c r="AS39" i="1"/>
  <c r="AR39" i="1"/>
  <c r="AQ39" i="1"/>
  <c r="AP39" i="1"/>
  <c r="L39" i="1"/>
  <c r="AT39" i="1"/>
  <c r="J39" i="1"/>
  <c r="AU39" i="1"/>
  <c r="AV39" i="1"/>
  <c r="AW39" i="1"/>
  <c r="AZ39" i="1"/>
  <c r="N39" i="1"/>
  <c r="F39" i="1"/>
  <c r="BC39" i="1"/>
  <c r="G39" i="1"/>
  <c r="H39" i="1"/>
  <c r="BA39" i="1"/>
  <c r="I39" i="1"/>
  <c r="AX39" i="1"/>
  <c r="AY39" i="1"/>
  <c r="BB39" i="1"/>
  <c r="BD39" i="1"/>
  <c r="BE39" i="1"/>
  <c r="BF39" i="1"/>
  <c r="BG39" i="1"/>
  <c r="BH39" i="1"/>
  <c r="AO40" i="1"/>
  <c r="E40" i="1"/>
  <c r="AS40" i="1"/>
  <c r="AR40" i="1"/>
  <c r="AQ40" i="1"/>
  <c r="AP40" i="1"/>
  <c r="L40" i="1"/>
  <c r="AT40" i="1"/>
  <c r="J40" i="1"/>
  <c r="AU40" i="1"/>
  <c r="AV40" i="1"/>
  <c r="AW40" i="1"/>
  <c r="AZ40" i="1"/>
  <c r="N40" i="1"/>
  <c r="F40" i="1"/>
  <c r="BC40" i="1"/>
  <c r="G40" i="1"/>
  <c r="H40" i="1"/>
  <c r="BA40" i="1"/>
  <c r="I40" i="1"/>
  <c r="AX40" i="1"/>
  <c r="AY40" i="1"/>
  <c r="BB40" i="1"/>
  <c r="BD40" i="1"/>
  <c r="BE40" i="1"/>
  <c r="BF40" i="1"/>
  <c r="BG40" i="1"/>
  <c r="BH40" i="1"/>
  <c r="AO41" i="1"/>
  <c r="E41" i="1"/>
  <c r="AS41" i="1"/>
  <c r="AR41" i="1"/>
  <c r="AQ41" i="1"/>
  <c r="AP41" i="1"/>
  <c r="L41" i="1"/>
  <c r="AT41" i="1"/>
  <c r="J41" i="1"/>
  <c r="AU41" i="1"/>
  <c r="AV41" i="1"/>
  <c r="AW41" i="1"/>
  <c r="AZ41" i="1"/>
  <c r="N41" i="1"/>
  <c r="F41" i="1"/>
  <c r="BC41" i="1"/>
  <c r="G41" i="1"/>
  <c r="H41" i="1"/>
  <c r="BA41" i="1"/>
  <c r="I41" i="1"/>
  <c r="AX41" i="1"/>
  <c r="AY41" i="1"/>
  <c r="BB41" i="1"/>
  <c r="BD41" i="1"/>
  <c r="BE41" i="1"/>
  <c r="BF41" i="1"/>
  <c r="BG41" i="1"/>
  <c r="BH41" i="1"/>
  <c r="AO43" i="1"/>
  <c r="E43" i="1"/>
  <c r="AS43" i="1"/>
  <c r="AR43" i="1"/>
  <c r="AQ43" i="1"/>
  <c r="AP43" i="1"/>
  <c r="L43" i="1"/>
  <c r="AT43" i="1"/>
  <c r="J43" i="1"/>
  <c r="AU43" i="1"/>
  <c r="AV43" i="1"/>
  <c r="AW43" i="1"/>
  <c r="AZ43" i="1"/>
  <c r="N43" i="1"/>
  <c r="F43" i="1"/>
  <c r="BC43" i="1"/>
  <c r="G43" i="1"/>
  <c r="H43" i="1"/>
  <c r="BA43" i="1"/>
  <c r="I43" i="1"/>
  <c r="AX43" i="1"/>
  <c r="AY43" i="1"/>
  <c r="BB43" i="1"/>
  <c r="BD43" i="1"/>
  <c r="BE43" i="1"/>
  <c r="BF43" i="1"/>
  <c r="BG43" i="1"/>
  <c r="BH43" i="1"/>
  <c r="AO44" i="1"/>
  <c r="E44" i="1"/>
  <c r="AS44" i="1"/>
  <c r="AR44" i="1"/>
  <c r="AQ44" i="1"/>
  <c r="AP44" i="1"/>
  <c r="L44" i="1"/>
  <c r="AT44" i="1"/>
  <c r="J44" i="1"/>
  <c r="AU44" i="1"/>
  <c r="AV44" i="1"/>
  <c r="AW44" i="1"/>
  <c r="AZ44" i="1"/>
  <c r="N44" i="1"/>
  <c r="F44" i="1"/>
  <c r="BC44" i="1"/>
  <c r="G44" i="1"/>
  <c r="H44" i="1"/>
  <c r="BA44" i="1"/>
  <c r="I44" i="1"/>
  <c r="AX44" i="1"/>
  <c r="AY44" i="1"/>
  <c r="BB44" i="1"/>
  <c r="BD44" i="1"/>
  <c r="BE44" i="1"/>
  <c r="BF44" i="1"/>
  <c r="BG44" i="1"/>
  <c r="BH44" i="1"/>
  <c r="AO45" i="1"/>
  <c r="E45" i="1"/>
  <c r="AS45" i="1"/>
  <c r="AR45" i="1"/>
  <c r="AQ45" i="1"/>
  <c r="AP45" i="1"/>
  <c r="L45" i="1"/>
  <c r="AT45" i="1"/>
  <c r="J45" i="1"/>
  <c r="AU45" i="1"/>
  <c r="AV45" i="1"/>
  <c r="AW45" i="1"/>
  <c r="AZ45" i="1"/>
  <c r="N45" i="1"/>
  <c r="F45" i="1"/>
  <c r="BC45" i="1"/>
  <c r="G45" i="1"/>
  <c r="H45" i="1"/>
  <c r="BA45" i="1"/>
  <c r="I45" i="1"/>
  <c r="AX45" i="1"/>
  <c r="AY45" i="1"/>
  <c r="BB45" i="1"/>
  <c r="BD45" i="1"/>
  <c r="BE45" i="1"/>
  <c r="BF45" i="1"/>
  <c r="BG45" i="1"/>
  <c r="BH45" i="1"/>
  <c r="AO46" i="1"/>
  <c r="E46" i="1"/>
  <c r="AS46" i="1"/>
  <c r="AR46" i="1"/>
  <c r="AQ46" i="1"/>
  <c r="AP46" i="1"/>
  <c r="L46" i="1"/>
  <c r="AT46" i="1"/>
  <c r="J46" i="1"/>
  <c r="AU46" i="1"/>
  <c r="AV46" i="1"/>
  <c r="AW46" i="1"/>
  <c r="AZ46" i="1"/>
  <c r="N46" i="1"/>
  <c r="F46" i="1"/>
  <c r="BC46" i="1"/>
  <c r="G46" i="1"/>
  <c r="H46" i="1"/>
  <c r="BA46" i="1"/>
  <c r="I46" i="1"/>
  <c r="AX46" i="1"/>
  <c r="AY46" i="1"/>
  <c r="BB46" i="1"/>
  <c r="BD46" i="1"/>
  <c r="BE46" i="1"/>
  <c r="BF46" i="1"/>
  <c r="BG46" i="1"/>
  <c r="BH46" i="1"/>
  <c r="AO47" i="1"/>
  <c r="E47" i="1"/>
  <c r="AS47" i="1"/>
  <c r="AR47" i="1"/>
  <c r="AQ47" i="1"/>
  <c r="AP47" i="1"/>
  <c r="L47" i="1"/>
  <c r="AT47" i="1"/>
  <c r="J47" i="1"/>
  <c r="AU47" i="1"/>
  <c r="AV47" i="1"/>
  <c r="AW47" i="1"/>
  <c r="AZ47" i="1"/>
  <c r="N47" i="1"/>
  <c r="F47" i="1"/>
  <c r="BC47" i="1"/>
  <c r="G47" i="1"/>
  <c r="H47" i="1"/>
  <c r="BA47" i="1"/>
  <c r="I47" i="1"/>
  <c r="AX47" i="1"/>
  <c r="AY47" i="1"/>
  <c r="BB47" i="1"/>
  <c r="BD47" i="1"/>
  <c r="BE47" i="1"/>
  <c r="BF47" i="1"/>
  <c r="BG47" i="1"/>
  <c r="BH47" i="1"/>
  <c r="AO50" i="1"/>
  <c r="E50" i="1"/>
  <c r="AS50" i="1"/>
  <c r="AR50" i="1"/>
  <c r="AQ50" i="1"/>
  <c r="AP50" i="1"/>
  <c r="L50" i="1"/>
  <c r="AT50" i="1"/>
  <c r="J50" i="1"/>
  <c r="AU50" i="1"/>
  <c r="AV50" i="1"/>
  <c r="AW50" i="1"/>
  <c r="AZ50" i="1"/>
  <c r="N50" i="1"/>
  <c r="F50" i="1"/>
  <c r="BC50" i="1"/>
  <c r="G50" i="1"/>
  <c r="H50" i="1"/>
  <c r="BA50" i="1"/>
  <c r="I50" i="1"/>
  <c r="AX50" i="1"/>
  <c r="AY50" i="1"/>
  <c r="BB50" i="1"/>
  <c r="BD50" i="1"/>
  <c r="BE50" i="1"/>
  <c r="BF50" i="1"/>
  <c r="BG50" i="1"/>
  <c r="BH50" i="1"/>
  <c r="AO51" i="1"/>
  <c r="E51" i="1"/>
  <c r="AS51" i="1"/>
  <c r="AR51" i="1"/>
  <c r="AQ51" i="1"/>
  <c r="AP51" i="1"/>
  <c r="L51" i="1"/>
  <c r="AT51" i="1"/>
  <c r="J51" i="1"/>
  <c r="AU51" i="1"/>
  <c r="AV51" i="1"/>
  <c r="AW51" i="1"/>
  <c r="AZ51" i="1"/>
  <c r="N51" i="1"/>
  <c r="F51" i="1"/>
  <c r="BC51" i="1"/>
  <c r="G51" i="1"/>
  <c r="H51" i="1"/>
  <c r="BA51" i="1"/>
  <c r="I51" i="1"/>
  <c r="AX51" i="1"/>
  <c r="AY51" i="1"/>
  <c r="BB51" i="1"/>
  <c r="BD51" i="1"/>
  <c r="BE51" i="1"/>
  <c r="BF51" i="1"/>
  <c r="BG51" i="1"/>
  <c r="BH51" i="1"/>
  <c r="AO52" i="1"/>
  <c r="E52" i="1"/>
  <c r="AS52" i="1"/>
  <c r="AR52" i="1"/>
  <c r="AQ52" i="1"/>
  <c r="AP52" i="1"/>
  <c r="L52" i="1"/>
  <c r="AT52" i="1"/>
  <c r="J52" i="1"/>
  <c r="AU52" i="1"/>
  <c r="AV52" i="1"/>
  <c r="AW52" i="1"/>
  <c r="AZ52" i="1"/>
  <c r="N52" i="1"/>
  <c r="F52" i="1"/>
  <c r="BC52" i="1"/>
  <c r="G52" i="1"/>
  <c r="H52" i="1"/>
  <c r="BA52" i="1"/>
  <c r="I52" i="1"/>
  <c r="AX52" i="1"/>
  <c r="AY52" i="1"/>
  <c r="BB52" i="1"/>
  <c r="BD52" i="1"/>
  <c r="BE52" i="1"/>
  <c r="BF52" i="1"/>
  <c r="BG52" i="1"/>
  <c r="BH52" i="1"/>
  <c r="AO53" i="1"/>
  <c r="E53" i="1"/>
  <c r="AS53" i="1"/>
  <c r="AR53" i="1"/>
  <c r="AQ53" i="1"/>
  <c r="AP53" i="1"/>
  <c r="L53" i="1"/>
  <c r="AT53" i="1"/>
  <c r="J53" i="1"/>
  <c r="AU53" i="1"/>
  <c r="AV53" i="1"/>
  <c r="AW53" i="1"/>
  <c r="AZ53" i="1"/>
  <c r="N53" i="1"/>
  <c r="F53" i="1"/>
  <c r="BC53" i="1"/>
  <c r="G53" i="1"/>
  <c r="H53" i="1"/>
  <c r="BA53" i="1"/>
  <c r="I53" i="1"/>
  <c r="AX53" i="1"/>
  <c r="AY53" i="1"/>
  <c r="BB53" i="1"/>
  <c r="BD53" i="1"/>
  <c r="BE53" i="1"/>
  <c r="BF53" i="1"/>
  <c r="BG53" i="1"/>
  <c r="BH53" i="1"/>
  <c r="AO54" i="1"/>
  <c r="E54" i="1"/>
  <c r="AS54" i="1"/>
  <c r="AR54" i="1"/>
  <c r="AQ54" i="1"/>
  <c r="AP54" i="1"/>
  <c r="L54" i="1"/>
  <c r="AT54" i="1"/>
  <c r="J54" i="1"/>
  <c r="AU54" i="1"/>
  <c r="AV54" i="1"/>
  <c r="AW54" i="1"/>
  <c r="AZ54" i="1"/>
  <c r="N54" i="1"/>
  <c r="F54" i="1"/>
  <c r="BC54" i="1"/>
  <c r="G54" i="1"/>
  <c r="H54" i="1"/>
  <c r="BA54" i="1"/>
  <c r="I54" i="1"/>
  <c r="AX54" i="1"/>
  <c r="AY54" i="1"/>
  <c r="BB54" i="1"/>
  <c r="BD54" i="1"/>
  <c r="BE54" i="1"/>
  <c r="BF54" i="1"/>
  <c r="BG54" i="1"/>
  <c r="BH54" i="1"/>
  <c r="AO55" i="1"/>
  <c r="E55" i="1"/>
  <c r="AS55" i="1"/>
  <c r="AR55" i="1"/>
  <c r="AQ55" i="1"/>
  <c r="AP55" i="1"/>
  <c r="L55" i="1"/>
  <c r="AT55" i="1"/>
  <c r="J55" i="1"/>
  <c r="AU55" i="1"/>
  <c r="AV55" i="1"/>
  <c r="AW55" i="1"/>
  <c r="AZ55" i="1"/>
  <c r="N55" i="1"/>
  <c r="F55" i="1"/>
  <c r="BC55" i="1"/>
  <c r="G55" i="1"/>
  <c r="H55" i="1"/>
  <c r="BA55" i="1"/>
  <c r="I55" i="1"/>
  <c r="AX55" i="1"/>
  <c r="AY55" i="1"/>
  <c r="BB55" i="1"/>
  <c r="BD55" i="1"/>
  <c r="BE55" i="1"/>
  <c r="BF55" i="1"/>
  <c r="BG55" i="1"/>
  <c r="BH55" i="1"/>
  <c r="AO57" i="1"/>
  <c r="E57" i="1"/>
  <c r="AS57" i="1"/>
  <c r="AR57" i="1"/>
  <c r="AQ57" i="1"/>
  <c r="AP57" i="1"/>
  <c r="L57" i="1"/>
  <c r="AT57" i="1"/>
  <c r="J57" i="1"/>
  <c r="AU57" i="1"/>
  <c r="AV57" i="1"/>
  <c r="AW57" i="1"/>
  <c r="AZ57" i="1"/>
  <c r="N57" i="1"/>
  <c r="F57" i="1"/>
  <c r="BC57" i="1"/>
  <c r="G57" i="1"/>
  <c r="H57" i="1"/>
  <c r="BA57" i="1"/>
  <c r="I57" i="1"/>
  <c r="AX57" i="1"/>
  <c r="AY57" i="1"/>
  <c r="BB57" i="1"/>
  <c r="BD57" i="1"/>
  <c r="BE57" i="1"/>
  <c r="BF57" i="1"/>
  <c r="BG57" i="1"/>
  <c r="BH57" i="1"/>
  <c r="AO58" i="1"/>
  <c r="E58" i="1"/>
  <c r="AS58" i="1"/>
  <c r="AR58" i="1"/>
  <c r="AQ58" i="1"/>
  <c r="AP58" i="1"/>
  <c r="L58" i="1"/>
  <c r="AT58" i="1"/>
  <c r="J58" i="1"/>
  <c r="AU58" i="1"/>
  <c r="AV58" i="1"/>
  <c r="AW58" i="1"/>
  <c r="AZ58" i="1"/>
  <c r="N58" i="1"/>
  <c r="F58" i="1"/>
  <c r="BC58" i="1"/>
  <c r="G58" i="1"/>
  <c r="H58" i="1"/>
  <c r="BA58" i="1"/>
  <c r="I58" i="1"/>
  <c r="AX58" i="1"/>
  <c r="AY58" i="1"/>
  <c r="BB58" i="1"/>
  <c r="BD58" i="1"/>
  <c r="BE58" i="1"/>
  <c r="BF58" i="1"/>
  <c r="BG58" i="1"/>
  <c r="BH58" i="1"/>
  <c r="AO59" i="1"/>
  <c r="E59" i="1"/>
  <c r="AS59" i="1"/>
  <c r="AR59" i="1"/>
  <c r="AQ59" i="1"/>
  <c r="AP59" i="1"/>
  <c r="L59" i="1"/>
  <c r="AT59" i="1"/>
  <c r="J59" i="1"/>
  <c r="AU59" i="1"/>
  <c r="AV59" i="1"/>
  <c r="AW59" i="1"/>
  <c r="AZ59" i="1"/>
  <c r="N59" i="1"/>
  <c r="F59" i="1"/>
  <c r="BC59" i="1"/>
  <c r="G59" i="1"/>
  <c r="H59" i="1"/>
  <c r="BA59" i="1"/>
  <c r="I59" i="1"/>
  <c r="AX59" i="1"/>
  <c r="AY59" i="1"/>
  <c r="BB59" i="1"/>
  <c r="BD59" i="1"/>
  <c r="BE59" i="1"/>
  <c r="BF59" i="1"/>
  <c r="BG59" i="1"/>
  <c r="BH59" i="1"/>
  <c r="AO60" i="1"/>
  <c r="E60" i="1"/>
  <c r="AS60" i="1"/>
  <c r="AR60" i="1"/>
  <c r="AQ60" i="1"/>
  <c r="AP60" i="1"/>
  <c r="L60" i="1"/>
  <c r="AT60" i="1"/>
  <c r="J60" i="1"/>
  <c r="AU60" i="1"/>
  <c r="AV60" i="1"/>
  <c r="AW60" i="1"/>
  <c r="AZ60" i="1"/>
  <c r="N60" i="1"/>
  <c r="F60" i="1"/>
  <c r="BC60" i="1"/>
  <c r="G60" i="1"/>
  <c r="H60" i="1"/>
  <c r="BA60" i="1"/>
  <c r="I60" i="1"/>
  <c r="AX60" i="1"/>
  <c r="AY60" i="1"/>
  <c r="BB60" i="1"/>
  <c r="BD60" i="1"/>
  <c r="BE60" i="1"/>
  <c r="BF60" i="1"/>
  <c r="BG60" i="1"/>
  <c r="BH60" i="1"/>
  <c r="AO61" i="1"/>
  <c r="E61" i="1"/>
  <c r="AS61" i="1"/>
  <c r="AR61" i="1"/>
  <c r="AQ61" i="1"/>
  <c r="AP61" i="1"/>
  <c r="L61" i="1"/>
  <c r="AT61" i="1"/>
  <c r="J61" i="1"/>
  <c r="AU61" i="1"/>
  <c r="AV61" i="1"/>
  <c r="AW61" i="1"/>
  <c r="AZ61" i="1"/>
  <c r="N61" i="1"/>
  <c r="F61" i="1"/>
  <c r="BC61" i="1"/>
  <c r="G61" i="1"/>
  <c r="H61" i="1"/>
  <c r="BA61" i="1"/>
  <c r="I61" i="1"/>
  <c r="AX61" i="1"/>
  <c r="AY61" i="1"/>
  <c r="BB61" i="1"/>
  <c r="BD61" i="1"/>
  <c r="BE61" i="1"/>
  <c r="BF61" i="1"/>
  <c r="BG61" i="1"/>
  <c r="BH61" i="1"/>
  <c r="AO63" i="1"/>
  <c r="E63" i="1"/>
  <c r="AS63" i="1"/>
  <c r="AR63" i="1"/>
  <c r="AQ63" i="1"/>
  <c r="AP63" i="1"/>
  <c r="L63" i="1"/>
  <c r="AT63" i="1"/>
  <c r="J63" i="1"/>
  <c r="AU63" i="1"/>
  <c r="AV63" i="1"/>
  <c r="AW63" i="1"/>
  <c r="AZ63" i="1"/>
  <c r="N63" i="1"/>
  <c r="F63" i="1"/>
  <c r="BC63" i="1"/>
  <c r="G63" i="1"/>
  <c r="H63" i="1"/>
  <c r="BA63" i="1"/>
  <c r="I63" i="1"/>
  <c r="AX63" i="1"/>
  <c r="AY63" i="1"/>
  <c r="BB63" i="1"/>
  <c r="BD63" i="1"/>
  <c r="BE63" i="1"/>
  <c r="BF63" i="1"/>
  <c r="BG63" i="1"/>
  <c r="BH63" i="1"/>
  <c r="AO64" i="1"/>
  <c r="E64" i="1"/>
  <c r="AS64" i="1"/>
  <c r="AR64" i="1"/>
  <c r="AQ64" i="1"/>
  <c r="AP64" i="1"/>
  <c r="L64" i="1"/>
  <c r="AT64" i="1"/>
  <c r="J64" i="1"/>
  <c r="AU64" i="1"/>
  <c r="AV64" i="1"/>
  <c r="AW64" i="1"/>
  <c r="AZ64" i="1"/>
  <c r="N64" i="1"/>
  <c r="F64" i="1"/>
  <c r="BC64" i="1"/>
  <c r="G64" i="1"/>
  <c r="H64" i="1"/>
  <c r="BA64" i="1"/>
  <c r="I64" i="1"/>
  <c r="AX64" i="1"/>
  <c r="AY64" i="1"/>
  <c r="BB64" i="1"/>
  <c r="BD64" i="1"/>
  <c r="BE64" i="1"/>
  <c r="BF64" i="1"/>
  <c r="BG64" i="1"/>
  <c r="BH64" i="1"/>
  <c r="AO65" i="1"/>
  <c r="E65" i="1"/>
  <c r="AS65" i="1"/>
  <c r="AR65" i="1"/>
  <c r="AQ65" i="1"/>
  <c r="AP65" i="1"/>
  <c r="L65" i="1"/>
  <c r="AT65" i="1"/>
  <c r="J65" i="1"/>
  <c r="AU65" i="1"/>
  <c r="AV65" i="1"/>
  <c r="AW65" i="1"/>
  <c r="AZ65" i="1"/>
  <c r="N65" i="1"/>
  <c r="F65" i="1"/>
  <c r="BC65" i="1"/>
  <c r="G65" i="1"/>
  <c r="H65" i="1"/>
  <c r="BA65" i="1"/>
  <c r="I65" i="1"/>
  <c r="AX65" i="1"/>
  <c r="AY65" i="1"/>
  <c r="BB65" i="1"/>
  <c r="BD65" i="1"/>
  <c r="BE65" i="1"/>
  <c r="BF65" i="1"/>
  <c r="BG65" i="1"/>
  <c r="BH65" i="1"/>
  <c r="AO66" i="1"/>
  <c r="E66" i="1"/>
  <c r="AS66" i="1"/>
  <c r="AR66" i="1"/>
  <c r="AQ66" i="1"/>
  <c r="AP66" i="1"/>
  <c r="L66" i="1"/>
  <c r="AT66" i="1"/>
  <c r="J66" i="1"/>
  <c r="AU66" i="1"/>
  <c r="AV66" i="1"/>
  <c r="AW66" i="1"/>
  <c r="AZ66" i="1"/>
  <c r="N66" i="1"/>
  <c r="F66" i="1"/>
  <c r="BC66" i="1"/>
  <c r="G66" i="1"/>
  <c r="H66" i="1"/>
  <c r="BA66" i="1"/>
  <c r="I66" i="1"/>
  <c r="AX66" i="1"/>
  <c r="AY66" i="1"/>
  <c r="BB66" i="1"/>
  <c r="BD66" i="1"/>
  <c r="BE66" i="1"/>
  <c r="BF66" i="1"/>
  <c r="BG66" i="1"/>
  <c r="BH66" i="1"/>
  <c r="AO67" i="1"/>
  <c r="E67" i="1"/>
  <c r="AS67" i="1"/>
  <c r="AR67" i="1"/>
  <c r="AQ67" i="1"/>
  <c r="AP67" i="1"/>
  <c r="L67" i="1"/>
  <c r="AT67" i="1"/>
  <c r="J67" i="1"/>
  <c r="AU67" i="1"/>
  <c r="AV67" i="1"/>
  <c r="AW67" i="1"/>
  <c r="AZ67" i="1"/>
  <c r="N67" i="1"/>
  <c r="F67" i="1"/>
  <c r="BC67" i="1"/>
  <c r="G67" i="1"/>
  <c r="H67" i="1"/>
  <c r="BA67" i="1"/>
  <c r="I67" i="1"/>
  <c r="AX67" i="1"/>
  <c r="AY67" i="1"/>
  <c r="BB67" i="1"/>
  <c r="BD67" i="1"/>
  <c r="BE67" i="1"/>
  <c r="BF67" i="1"/>
  <c r="BG67" i="1"/>
  <c r="BH67" i="1"/>
  <c r="AO69" i="1"/>
  <c r="E69" i="1"/>
  <c r="AS69" i="1"/>
  <c r="AR69" i="1"/>
  <c r="AQ69" i="1"/>
  <c r="AP69" i="1"/>
  <c r="L69" i="1"/>
  <c r="AT69" i="1"/>
  <c r="J69" i="1"/>
  <c r="AU69" i="1"/>
  <c r="AV69" i="1"/>
  <c r="AW69" i="1"/>
  <c r="AZ69" i="1"/>
  <c r="N69" i="1"/>
  <c r="F69" i="1"/>
  <c r="BC69" i="1"/>
  <c r="G69" i="1"/>
  <c r="H69" i="1"/>
  <c r="BA69" i="1"/>
  <c r="I69" i="1"/>
  <c r="AX69" i="1"/>
  <c r="AY69" i="1"/>
  <c r="BB69" i="1"/>
  <c r="BD69" i="1"/>
  <c r="BE69" i="1"/>
  <c r="BF69" i="1"/>
  <c r="BG69" i="1"/>
  <c r="BH69" i="1"/>
  <c r="AO70" i="1"/>
  <c r="E70" i="1"/>
  <c r="AS70" i="1"/>
  <c r="AR70" i="1"/>
  <c r="AQ70" i="1"/>
  <c r="AP70" i="1"/>
  <c r="L70" i="1"/>
  <c r="AT70" i="1"/>
  <c r="J70" i="1"/>
  <c r="AU70" i="1"/>
  <c r="AV70" i="1"/>
  <c r="AW70" i="1"/>
  <c r="AZ70" i="1"/>
  <c r="N70" i="1"/>
  <c r="F70" i="1"/>
  <c r="BC70" i="1"/>
  <c r="G70" i="1"/>
  <c r="H70" i="1"/>
  <c r="BA70" i="1"/>
  <c r="I70" i="1"/>
  <c r="AX70" i="1"/>
  <c r="AY70" i="1"/>
  <c r="BB70" i="1"/>
  <c r="BD70" i="1"/>
  <c r="BE70" i="1"/>
  <c r="BF70" i="1"/>
  <c r="BG70" i="1"/>
  <c r="BH70" i="1"/>
  <c r="AO71" i="1"/>
  <c r="E71" i="1"/>
  <c r="AS71" i="1"/>
  <c r="AR71" i="1"/>
  <c r="AQ71" i="1"/>
  <c r="AP71" i="1"/>
  <c r="L71" i="1"/>
  <c r="AT71" i="1"/>
  <c r="J71" i="1"/>
  <c r="AU71" i="1"/>
  <c r="AV71" i="1"/>
  <c r="AW71" i="1"/>
  <c r="AZ71" i="1"/>
  <c r="N71" i="1"/>
  <c r="F71" i="1"/>
  <c r="BC71" i="1"/>
  <c r="G71" i="1"/>
  <c r="H71" i="1"/>
  <c r="BA71" i="1"/>
  <c r="I71" i="1"/>
  <c r="AX71" i="1"/>
  <c r="AY71" i="1"/>
  <c r="BB71" i="1"/>
  <c r="BD71" i="1"/>
  <c r="BE71" i="1"/>
  <c r="BF71" i="1"/>
  <c r="BG71" i="1"/>
  <c r="BH71" i="1"/>
  <c r="AO72" i="1"/>
  <c r="E72" i="1"/>
  <c r="AS72" i="1"/>
  <c r="AR72" i="1"/>
  <c r="AQ72" i="1"/>
  <c r="AP72" i="1"/>
  <c r="L72" i="1"/>
  <c r="AT72" i="1"/>
  <c r="J72" i="1"/>
  <c r="AU72" i="1"/>
  <c r="AV72" i="1"/>
  <c r="AW72" i="1"/>
  <c r="AZ72" i="1"/>
  <c r="N72" i="1"/>
  <c r="F72" i="1"/>
  <c r="BC72" i="1"/>
  <c r="G72" i="1"/>
  <c r="H72" i="1"/>
  <c r="BA72" i="1"/>
  <c r="I72" i="1"/>
  <c r="AX72" i="1"/>
  <c r="AY72" i="1"/>
  <c r="BB72" i="1"/>
  <c r="BD72" i="1"/>
  <c r="BE72" i="1"/>
  <c r="BF72" i="1"/>
  <c r="BG72" i="1"/>
  <c r="BH72" i="1"/>
  <c r="AO73" i="1"/>
  <c r="E73" i="1"/>
  <c r="AS73" i="1"/>
  <c r="AR73" i="1"/>
  <c r="AQ73" i="1"/>
  <c r="AP73" i="1"/>
  <c r="L73" i="1"/>
  <c r="AT73" i="1"/>
  <c r="J73" i="1"/>
  <c r="AU73" i="1"/>
  <c r="AV73" i="1"/>
  <c r="AW73" i="1"/>
  <c r="AZ73" i="1"/>
  <c r="N73" i="1"/>
  <c r="F73" i="1"/>
  <c r="BC73" i="1"/>
  <c r="G73" i="1"/>
  <c r="H73" i="1"/>
  <c r="BA73" i="1"/>
  <c r="I73" i="1"/>
  <c r="AX73" i="1"/>
  <c r="AY73" i="1"/>
  <c r="BB73" i="1"/>
  <c r="BD73" i="1"/>
  <c r="BE73" i="1"/>
  <c r="BF73" i="1"/>
  <c r="BG73" i="1"/>
  <c r="BH73" i="1"/>
  <c r="AO75" i="1"/>
  <c r="E75" i="1"/>
  <c r="AS75" i="1"/>
  <c r="AR75" i="1"/>
  <c r="AQ75" i="1"/>
  <c r="AP75" i="1"/>
  <c r="L75" i="1"/>
  <c r="AT75" i="1"/>
  <c r="J75" i="1"/>
  <c r="AU75" i="1"/>
  <c r="AV75" i="1"/>
  <c r="AW75" i="1"/>
  <c r="AZ75" i="1"/>
  <c r="N75" i="1"/>
  <c r="F75" i="1"/>
  <c r="BC75" i="1"/>
  <c r="G75" i="1"/>
  <c r="H75" i="1"/>
  <c r="BA75" i="1"/>
  <c r="I75" i="1"/>
  <c r="AX75" i="1"/>
  <c r="AY75" i="1"/>
  <c r="BB75" i="1"/>
  <c r="BD75" i="1"/>
  <c r="BE75" i="1"/>
  <c r="BF75" i="1"/>
  <c r="BG75" i="1"/>
  <c r="BH75" i="1"/>
  <c r="AO76" i="1"/>
  <c r="E76" i="1"/>
  <c r="AS76" i="1"/>
  <c r="AR76" i="1"/>
  <c r="AQ76" i="1"/>
  <c r="AP76" i="1"/>
  <c r="L76" i="1"/>
  <c r="AT76" i="1"/>
  <c r="J76" i="1"/>
  <c r="AU76" i="1"/>
  <c r="AV76" i="1"/>
  <c r="AW76" i="1"/>
  <c r="AZ76" i="1"/>
  <c r="N76" i="1"/>
  <c r="F76" i="1"/>
  <c r="BC76" i="1"/>
  <c r="G76" i="1"/>
  <c r="H76" i="1"/>
  <c r="BA76" i="1"/>
  <c r="I76" i="1"/>
  <c r="AX76" i="1"/>
  <c r="AY76" i="1"/>
  <c r="BB76" i="1"/>
  <c r="BD76" i="1"/>
  <c r="BE76" i="1"/>
  <c r="BF76" i="1"/>
  <c r="BG76" i="1"/>
  <c r="BH76" i="1"/>
  <c r="AO77" i="1"/>
  <c r="E77" i="1"/>
  <c r="AS77" i="1"/>
  <c r="AR77" i="1"/>
  <c r="AQ77" i="1"/>
  <c r="AP77" i="1"/>
  <c r="L77" i="1"/>
  <c r="AT77" i="1"/>
  <c r="J77" i="1"/>
  <c r="AU77" i="1"/>
  <c r="AV77" i="1"/>
  <c r="AW77" i="1"/>
  <c r="AZ77" i="1"/>
  <c r="N77" i="1"/>
  <c r="F77" i="1"/>
  <c r="BC77" i="1"/>
  <c r="G77" i="1"/>
  <c r="H77" i="1"/>
  <c r="BA77" i="1"/>
  <c r="I77" i="1"/>
  <c r="AX77" i="1"/>
  <c r="AY77" i="1"/>
  <c r="BB77" i="1"/>
  <c r="BD77" i="1"/>
  <c r="BE77" i="1"/>
  <c r="BF77" i="1"/>
  <c r="BG77" i="1"/>
  <c r="BH77" i="1"/>
  <c r="AO78" i="1"/>
  <c r="E78" i="1"/>
  <c r="AS78" i="1"/>
  <c r="AR78" i="1"/>
  <c r="AQ78" i="1"/>
  <c r="AP78" i="1"/>
  <c r="L78" i="1"/>
  <c r="AT78" i="1"/>
  <c r="J78" i="1"/>
  <c r="AU78" i="1"/>
  <c r="AV78" i="1"/>
  <c r="AW78" i="1"/>
  <c r="AZ78" i="1"/>
  <c r="N78" i="1"/>
  <c r="F78" i="1"/>
  <c r="BC78" i="1"/>
  <c r="G78" i="1"/>
  <c r="H78" i="1"/>
  <c r="BA78" i="1"/>
  <c r="I78" i="1"/>
  <c r="AX78" i="1"/>
  <c r="AY78" i="1"/>
  <c r="BB78" i="1"/>
  <c r="BD78" i="1"/>
  <c r="BE78" i="1"/>
  <c r="BF78" i="1"/>
  <c r="BG78" i="1"/>
  <c r="BH78" i="1"/>
  <c r="AO79" i="1"/>
  <c r="E79" i="1"/>
  <c r="AS79" i="1"/>
  <c r="AR79" i="1"/>
  <c r="AQ79" i="1"/>
  <c r="AP79" i="1"/>
  <c r="L79" i="1"/>
  <c r="AT79" i="1"/>
  <c r="J79" i="1"/>
  <c r="AU79" i="1"/>
  <c r="AV79" i="1"/>
  <c r="AW79" i="1"/>
  <c r="AZ79" i="1"/>
  <c r="N79" i="1"/>
  <c r="F79" i="1"/>
  <c r="BC79" i="1"/>
  <c r="G79" i="1"/>
  <c r="H79" i="1"/>
  <c r="BA79" i="1"/>
  <c r="I79" i="1"/>
  <c r="AX79" i="1"/>
  <c r="AY79" i="1"/>
  <c r="BB79" i="1"/>
  <c r="BD79" i="1"/>
  <c r="BE79" i="1"/>
  <c r="BF79" i="1"/>
  <c r="BG79" i="1"/>
  <c r="BH79" i="1"/>
  <c r="AO81" i="1"/>
  <c r="E81" i="1"/>
  <c r="AS81" i="1"/>
  <c r="AR81" i="1"/>
  <c r="AQ81" i="1"/>
  <c r="AP81" i="1"/>
  <c r="L81" i="1"/>
  <c r="AT81" i="1"/>
  <c r="J81" i="1"/>
  <c r="AU81" i="1"/>
  <c r="AV81" i="1"/>
  <c r="AW81" i="1"/>
  <c r="AZ81" i="1"/>
  <c r="N81" i="1"/>
  <c r="F81" i="1"/>
  <c r="BC81" i="1"/>
  <c r="G81" i="1"/>
  <c r="H81" i="1"/>
  <c r="BA81" i="1"/>
  <c r="I81" i="1"/>
  <c r="AX81" i="1"/>
  <c r="AY81" i="1"/>
  <c r="BB81" i="1"/>
  <c r="BD81" i="1"/>
  <c r="BE81" i="1"/>
  <c r="BF81" i="1"/>
  <c r="BG81" i="1"/>
  <c r="BH81" i="1"/>
  <c r="AO82" i="1"/>
  <c r="E82" i="1"/>
  <c r="AS82" i="1"/>
  <c r="AR82" i="1"/>
  <c r="AQ82" i="1"/>
  <c r="AP82" i="1"/>
  <c r="L82" i="1"/>
  <c r="AT82" i="1"/>
  <c r="J82" i="1"/>
  <c r="AU82" i="1"/>
  <c r="AV82" i="1"/>
  <c r="AW82" i="1"/>
  <c r="AZ82" i="1"/>
  <c r="N82" i="1"/>
  <c r="F82" i="1"/>
  <c r="BC82" i="1"/>
  <c r="G82" i="1"/>
  <c r="H82" i="1"/>
  <c r="BA82" i="1"/>
  <c r="I82" i="1"/>
  <c r="AX82" i="1"/>
  <c r="AY82" i="1"/>
  <c r="BB82" i="1"/>
  <c r="BD82" i="1"/>
  <c r="BE82" i="1"/>
  <c r="BF82" i="1"/>
  <c r="BG82" i="1"/>
  <c r="BH82" i="1"/>
  <c r="AO83" i="1"/>
  <c r="E83" i="1"/>
  <c r="AS83" i="1"/>
  <c r="AR83" i="1"/>
  <c r="AQ83" i="1"/>
  <c r="AP83" i="1"/>
  <c r="L83" i="1"/>
  <c r="AT83" i="1"/>
  <c r="J83" i="1"/>
  <c r="AU83" i="1"/>
  <c r="AV83" i="1"/>
  <c r="AW83" i="1"/>
  <c r="AZ83" i="1"/>
  <c r="N83" i="1"/>
  <c r="F83" i="1"/>
  <c r="BC83" i="1"/>
  <c r="G83" i="1"/>
  <c r="H83" i="1"/>
  <c r="BA83" i="1"/>
  <c r="I83" i="1"/>
  <c r="AX83" i="1"/>
  <c r="AY83" i="1"/>
  <c r="BB83" i="1"/>
  <c r="BD83" i="1"/>
  <c r="BE83" i="1"/>
  <c r="BF83" i="1"/>
  <c r="BG83" i="1"/>
  <c r="BH83" i="1"/>
  <c r="AO84" i="1"/>
  <c r="E84" i="1"/>
  <c r="AS84" i="1"/>
  <c r="AR84" i="1"/>
  <c r="AQ84" i="1"/>
  <c r="AP84" i="1"/>
  <c r="L84" i="1"/>
  <c r="AT84" i="1"/>
  <c r="J84" i="1"/>
  <c r="AU84" i="1"/>
  <c r="AV84" i="1"/>
  <c r="AW84" i="1"/>
  <c r="AZ84" i="1"/>
  <c r="N84" i="1"/>
  <c r="F84" i="1"/>
  <c r="BC84" i="1"/>
  <c r="G84" i="1"/>
  <c r="H84" i="1"/>
  <c r="BA84" i="1"/>
  <c r="I84" i="1"/>
  <c r="AX84" i="1"/>
  <c r="AY84" i="1"/>
  <c r="BB84" i="1"/>
  <c r="BD84" i="1"/>
  <c r="BE84" i="1"/>
  <c r="BF84" i="1"/>
  <c r="BG84" i="1"/>
  <c r="BH84" i="1"/>
  <c r="AO85" i="1"/>
  <c r="E85" i="1"/>
  <c r="AS85" i="1"/>
  <c r="AR85" i="1"/>
  <c r="AQ85" i="1"/>
  <c r="AP85" i="1"/>
  <c r="L85" i="1"/>
  <c r="AT85" i="1"/>
  <c r="J85" i="1"/>
  <c r="AU85" i="1"/>
  <c r="AV85" i="1"/>
  <c r="AW85" i="1"/>
  <c r="AZ85" i="1"/>
  <c r="N85" i="1"/>
  <c r="F85" i="1"/>
  <c r="BC85" i="1"/>
  <c r="G85" i="1"/>
  <c r="H85" i="1"/>
  <c r="BA85" i="1"/>
  <c r="I85" i="1"/>
  <c r="AX85" i="1"/>
  <c r="AY85" i="1"/>
  <c r="BB85" i="1"/>
  <c r="BD85" i="1"/>
  <c r="BE85" i="1"/>
  <c r="BF85" i="1"/>
  <c r="BG85" i="1"/>
  <c r="BH85" i="1"/>
</calcChain>
</file>

<file path=xl/sharedStrings.xml><?xml version="1.0" encoding="utf-8"?>
<sst xmlns="http://schemas.openxmlformats.org/spreadsheetml/2006/main" count="224" uniqueCount="148">
  <si>
    <t>OPEN 6.3.4</t>
  </si>
  <si>
    <t>Tue Aug 22 2017 10:15:06</t>
  </si>
  <si>
    <t>Unit=</t>
  </si>
  <si>
    <t>PSC-4474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</si>
  <si>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</si>
  <si>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</si>
  <si>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</si>
  <si>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</si>
  <si>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</si>
  <si>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</si>
  <si>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</si>
  <si>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</si>
  <si>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</si>
  <si>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</si>
  <si>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</si>
  <si>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</si>
  <si>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</si>
  <si>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</si>
  <si>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</si>
  <si>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</si>
  <si>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</si>
  <si>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</si>
  <si>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</si>
  <si>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</si>
  <si>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</si>
  <si>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</si>
  <si>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</si>
  <si>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</si>
  <si>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</si>
  <si>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</si>
  <si>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</si>
  <si>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</si>
  <si>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</si>
  <si>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</si>
  <si>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</si>
  <si>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</si>
  <si>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</si>
  <si>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</si>
  <si>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</si>
  <si>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</si>
  <si>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</si>
  <si>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</si>
  <si>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</si>
  <si>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</si>
  <si>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</si>
  <si>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</si>
  <si>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</si>
  <si>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</si>
  <si>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</si>
  <si>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</si>
  <si>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</si>
  <si>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</si>
  <si>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</si>
  <si>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</si>
  <si>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</si>
  <si>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</si>
  <si>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</si>
  <si>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</si>
  <si>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</si>
  <si>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</si>
  <si>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</si>
  <si>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</si>
  <si>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</si>
  <si>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</si>
  <si>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</si>
  <si>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</si>
  <si>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</si>
  <si>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</si>
  <si>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</si>
  <si>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</si>
  <si>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</si>
  <si>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</si>
  <si>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</si>
  <si>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"10:15:21 Lamp: ParIn -&gt;  1500 uml"
</t>
  </si>
  <si>
    <t xml:space="preserve">"10:15:34 CO2 Mixer: CO2R -&gt; 400 uml"
</t>
  </si>
  <si>
    <t xml:space="preserve">"10:17:16 Flow: Fixed -&gt; 500 umol/s"
</t>
  </si>
  <si>
    <t xml:space="preserve">"10:17:27 b9 a"
</t>
  </si>
  <si>
    <t>10:18:35</t>
  </si>
  <si>
    <t>10:18:39</t>
  </si>
  <si>
    <t>10:18:43</t>
  </si>
  <si>
    <t>10:18:47</t>
  </si>
  <si>
    <t>10:18:51</t>
  </si>
  <si>
    <t>10:18:56</t>
  </si>
  <si>
    <t xml:space="preserve">"10:19:11 b9 b"
</t>
  </si>
  <si>
    <t>10:19:41</t>
  </si>
  <si>
    <t>10:19:47</t>
  </si>
  <si>
    <t>10:19:51</t>
  </si>
  <si>
    <t>10:19:56</t>
  </si>
  <si>
    <t xml:space="preserve">"10:20:22 b9 c"
</t>
  </si>
  <si>
    <t>10:20:36</t>
  </si>
  <si>
    <t>10:20:40</t>
  </si>
  <si>
    <t>10:20:44</t>
  </si>
  <si>
    <t xml:space="preserve">"10:21:36 Flow: Fixed -&gt; 500 umol/s"
</t>
  </si>
  <si>
    <t xml:space="preserve">"10:21:59 Flow: Fixed -&gt; 500 umol/s"
</t>
  </si>
  <si>
    <t xml:space="preserve">"10:22:33 b7 a"
</t>
  </si>
  <si>
    <t>10:23:08</t>
  </si>
  <si>
    <t>10:23:10</t>
  </si>
  <si>
    <t>10:23:13</t>
  </si>
  <si>
    <t>10:23:17</t>
  </si>
  <si>
    <t xml:space="preserve">"10:24:22 b7 c"
</t>
  </si>
  <si>
    <t>10:24:39</t>
  </si>
  <si>
    <t>10:24:43</t>
  </si>
  <si>
    <t>10:24:50</t>
  </si>
  <si>
    <t>10:24:55</t>
  </si>
  <si>
    <t xml:space="preserve">"10:26:24 b7 b"
</t>
  </si>
  <si>
    <t>10:27:11</t>
  </si>
  <si>
    <t>10:27:15</t>
  </si>
  <si>
    <t>10:27:22</t>
  </si>
  <si>
    <t>10:27:27</t>
  </si>
  <si>
    <t>10:27:32</t>
  </si>
  <si>
    <t xml:space="preserve">"10:29:59 Flow: Fixed -&gt; 500 umol/s"
</t>
  </si>
  <si>
    <t xml:space="preserve">"10:30:09 a7 a"
</t>
  </si>
  <si>
    <t>10:31:00</t>
  </si>
  <si>
    <t>10:31:07</t>
  </si>
  <si>
    <t>10:31:13</t>
  </si>
  <si>
    <t>10:31:17</t>
  </si>
  <si>
    <t>10:31:22</t>
  </si>
  <si>
    <t>10:31:27</t>
  </si>
  <si>
    <t xml:space="preserve">"10:31:51 a7 b"
</t>
  </si>
  <si>
    <t>10:31:59</t>
  </si>
  <si>
    <t>10:32:02</t>
  </si>
  <si>
    <t>10:32:06</t>
  </si>
  <si>
    <t>10:32:09</t>
  </si>
  <si>
    <t>10:32:13</t>
  </si>
  <si>
    <t xml:space="preserve">"10:32:33 a7 c"
</t>
  </si>
  <si>
    <t>10:33:06</t>
  </si>
  <si>
    <t>10:33:11</t>
  </si>
  <si>
    <t>10:33:15</t>
  </si>
  <si>
    <t>10:33:19</t>
  </si>
  <si>
    <t>10:33:24</t>
  </si>
  <si>
    <t xml:space="preserve">"10:34:56 a6 a"
</t>
  </si>
  <si>
    <t>10:35:23</t>
  </si>
  <si>
    <t>10:35:27</t>
  </si>
  <si>
    <t>10:35:31</t>
  </si>
  <si>
    <t>10:35:35</t>
  </si>
  <si>
    <t>10:35:39</t>
  </si>
  <si>
    <t xml:space="preserve">"10:36:06 a6 b"
</t>
  </si>
  <si>
    <t>10:36:36</t>
  </si>
  <si>
    <t>10:36:39</t>
  </si>
  <si>
    <t>10:36:43</t>
  </si>
  <si>
    <t>10:36:48</t>
  </si>
  <si>
    <t>10:36:52</t>
  </si>
  <si>
    <t xml:space="preserve">"10:37:36 a6 c"
</t>
  </si>
  <si>
    <t>10:37:51</t>
  </si>
  <si>
    <t>10:38:01</t>
  </si>
  <si>
    <t>10:38:06</t>
  </si>
  <si>
    <t>10:38:11</t>
  </si>
  <si>
    <t>10:38:16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</si>
</sst>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5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  <c r="C4" s="1">
        <v>1</v>
      </c>
      <c r="D4" s="1">
        <v>0.15999999642372131</v>
      </c>
    </row>
    <row r="5" spans="1:60" x14ac:dyDescent="0.2">
      <c r="A5" s="1" t="s">
        <v>6</v>
      </c>
      <c r="B5" s="1">
        <v>4</v>
      </c>
    </row>
    <row r="6" spans="1:60" x14ac:dyDescent="0.2">
      <c r="A6" s="1" t="s">
        <v>7</v>
      </c>
      <c r="B6" s="1" t="s">
        <v>8</v>
      </c>
    </row>
    <row r="7" spans="1:60" x14ac:dyDescent="0.2">
      <c r="A7" s="1" t="s">
        <v>9</v>
      </c>
      <c r="B7" s="1" t="s">
        <v>10</v>
      </c>
    </row>
    <row r="9" spans="1:60" x14ac:dyDescent="0.2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">
      <c r="A11" s="1" t="s">
        <v>9</v>
      </c>
      <c r="B11" s="1" t="s">
        <v>73</v>
      </c>
    </row>
    <row r="12" spans="1:60" x14ac:dyDescent="0.2">
      <c r="A12" s="1" t="s">
        <v>9</v>
      </c>
      <c r="B12" s="1" t="s">
        <v>74</v>
      </c>
    </row>
    <row r="13" spans="1:60" x14ac:dyDescent="0.2">
      <c r="A13" s="1" t="s">
        <v>9</v>
      </c>
      <c r="B13" s="1" t="s">
        <v>75</v>
      </c>
    </row>
    <row r="14" spans="1:60" x14ac:dyDescent="0.2">
      <c r="A14" s="1" t="s">
        <v>9</v>
      </c>
      <c r="B14" s="1" t="s">
        <v>76</v>
      </c>
    </row>
    <row r="15" spans="1:60" x14ac:dyDescent="0.2">
      <c r="A15" s="1">
        <v>1</v>
      </c>
      <c r="B15" s="1" t="s">
        <v>77</v>
      </c>
      <c r="C15" s="1">
        <v>225.49999826774001</v>
      </c>
      <c r="D15" s="1">
        <v>0</v>
      </c>
      <c r="E15">
        <f t="shared" ref="E15:E20" si="0">(R15-S15*(1000-T15)/(1000-U15))*AO15</f>
        <v>-8.4094045477480117E-2</v>
      </c>
      <c r="F15">
        <f t="shared" ref="F15:F20" si="1">IF(AZ15&lt;&gt;0,1/(1/AZ15-1/N15),0)</f>
        <v>3.1118422246325605E-3</v>
      </c>
      <c r="G15">
        <f t="shared" ref="G15:G20" si="2">((BC15-AP15/2)*S15-E15)/(BC15+AP15/2)</f>
        <v>416.38543724368174</v>
      </c>
      <c r="H15">
        <f t="shared" ref="H15:H20" si="3">AP15*1000</f>
        <v>0.12689396304932241</v>
      </c>
      <c r="I15">
        <f t="shared" ref="I15:I20" si="4">(AU15-BA15)</f>
        <v>3.9612573575546022</v>
      </c>
      <c r="J15">
        <f t="shared" ref="J15:J20" si="5">(P15+AT15*D15)</f>
        <v>36.595558166503906</v>
      </c>
      <c r="K15" s="1">
        <v>6</v>
      </c>
      <c r="L15">
        <f t="shared" ref="L15:L20" si="6">(K15*AI15+AJ15)</f>
        <v>1.4200000166893005</v>
      </c>
      <c r="M15" s="1">
        <v>1</v>
      </c>
      <c r="N15">
        <f t="shared" ref="N15:N20" si="7">L15*(M15+1)*(M15+1)/(M15*M15+1)</f>
        <v>2.8400000333786011</v>
      </c>
      <c r="O15" s="1">
        <v>34.670177459716797</v>
      </c>
      <c r="P15" s="1">
        <v>36.595558166503906</v>
      </c>
      <c r="Q15" s="1">
        <v>34.579418182373047</v>
      </c>
      <c r="R15" s="1">
        <v>399.71591186523438</v>
      </c>
      <c r="S15" s="1">
        <v>399.7559814453125</v>
      </c>
      <c r="T15" s="1">
        <v>21.642152786254883</v>
      </c>
      <c r="U15" s="1">
        <v>21.791213989257812</v>
      </c>
      <c r="V15" s="1">
        <v>39.499954223632812</v>
      </c>
      <c r="W15" s="1">
        <v>39.772010803222656</v>
      </c>
      <c r="X15" s="1">
        <v>499.64224243164062</v>
      </c>
      <c r="Y15" s="1">
        <v>1499.8101806640625</v>
      </c>
      <c r="Z15" s="1">
        <v>0.28817188739776611</v>
      </c>
      <c r="AA15" s="1">
        <v>101.22265625</v>
      </c>
      <c r="AB15" s="1">
        <v>1.887808084487915</v>
      </c>
      <c r="AC15" s="1">
        <v>-5.3956065326929092E-2</v>
      </c>
      <c r="AD15" s="1">
        <v>0.63515996932983398</v>
      </c>
      <c r="AE15" s="1">
        <v>1.433141902089119E-2</v>
      </c>
      <c r="AF15" s="1">
        <v>0.76133865118026733</v>
      </c>
      <c r="AG15" s="1">
        <v>1.2322806753218174E-2</v>
      </c>
      <c r="AH15" s="1">
        <v>0.66666668653488159</v>
      </c>
      <c r="AI15" s="1">
        <v>-0.21956524252891541</v>
      </c>
      <c r="AJ15" s="1">
        <v>2.737391471862793</v>
      </c>
      <c r="AK15" s="1">
        <v>1</v>
      </c>
      <c r="AL15" s="1">
        <v>0</v>
      </c>
      <c r="AM15" s="1">
        <v>0.15999999642372131</v>
      </c>
      <c r="AN15" s="1">
        <v>111115</v>
      </c>
      <c r="AO15">
        <f t="shared" ref="AO15:AO20" si="8">X15*0.000001/(K15*0.0001)</f>
        <v>0.83273707071940095</v>
      </c>
      <c r="AP15">
        <f t="shared" ref="AP15:AP20" si="9">(U15-T15)/(1000-U15)*AO15</f>
        <v>1.2689396304932241E-4</v>
      </c>
      <c r="AQ15">
        <f t="shared" ref="AQ15:AQ20" si="10">(P15+273.15)</f>
        <v>309.74555816650388</v>
      </c>
      <c r="AR15">
        <f t="shared" ref="AR15:AR20" si="11">(O15+273.15)</f>
        <v>307.82017745971677</v>
      </c>
      <c r="AS15">
        <f t="shared" ref="AS15:AS20" si="12">(Y15*AK15+Z15*AL15)*AM15</f>
        <v>239.96962354251082</v>
      </c>
      <c r="AT15">
        <f t="shared" ref="AT15:AT20" si="13">((AS15+0.00000010773*(AR15^4-AQ15^4))-AP15*44100)/(L15*0.92*2*29.3+0.00000043092*AQ15^3)</f>
        <v>2.3494166677213637</v>
      </c>
      <c r="AU15">
        <f t="shared" ref="AU15:AU20" si="14">0.61365*EXP(17.502*J15/(240.97+J15))</f>
        <v>6.1670219204594368</v>
      </c>
      <c r="AV15">
        <f t="shared" ref="AV15:AV20" si="15">AU15*1000/AA15</f>
        <v>60.925312068753747</v>
      </c>
      <c r="AW15">
        <f t="shared" ref="AW15:AW20" si="16">(AV15-U15)</f>
        <v>39.134098079495935</v>
      </c>
      <c r="AX15">
        <f t="shared" ref="AX15:AX20" si="17">IF(D15,P15,(O15+P15)/2)</f>
        <v>35.632867813110352</v>
      </c>
      <c r="AY15">
        <f t="shared" ref="AY15:AY20" si="18">0.61365*EXP(17.502*AX15/(240.97+AX15))</f>
        <v>5.84936541737342</v>
      </c>
      <c r="AZ15">
        <f t="shared" ref="AZ15:AZ20" si="19">IF(AW15&lt;&gt;0,(1000-(AV15+U15)/2)/AW15*AP15,0)</f>
        <v>3.1084362517216453E-3</v>
      </c>
      <c r="BA15">
        <f t="shared" ref="BA15:BA20" si="20">U15*AA15/1000</f>
        <v>2.2057645629048346</v>
      </c>
      <c r="BB15">
        <f t="shared" ref="BB15:BB20" si="21">(AY15-BA15)</f>
        <v>3.6436008544685854</v>
      </c>
      <c r="BC15">
        <f t="shared" ref="BC15:BC20" si="22">1/(1.6/F15+1.37/N15)</f>
        <v>1.9430783758767061E-3</v>
      </c>
      <c r="BD15">
        <f t="shared" ref="BD15:BD20" si="23">G15*AA15*0.001</f>
        <v>42.147639981623144</v>
      </c>
      <c r="BE15">
        <f t="shared" ref="BE15:BE20" si="24">G15/S15</f>
        <v>1.0415990168258287</v>
      </c>
      <c r="BF15">
        <f t="shared" ref="BF15:BF20" si="25">(1-AP15*AA15/AU15/F15)*100</f>
        <v>33.069259597611108</v>
      </c>
      <c r="BG15">
        <f t="shared" ref="BG15:BG20" si="26">(S15-E15/(N15/1.35))</f>
        <v>399.79595572702385</v>
      </c>
      <c r="BH15">
        <f t="shared" ref="BH15:BH20" si="27">E15*BF15/100/BG15</f>
        <v>-6.9558678137476959E-5</v>
      </c>
    </row>
    <row r="16" spans="1:60" x14ac:dyDescent="0.2">
      <c r="A16" s="1">
        <v>2</v>
      </c>
      <c r="B16" s="1" t="s">
        <v>78</v>
      </c>
      <c r="C16" s="1">
        <v>229.49999817833304</v>
      </c>
      <c r="D16" s="1">
        <v>0</v>
      </c>
      <c r="E16">
        <f t="shared" si="0"/>
        <v>0.3291163515665273</v>
      </c>
      <c r="F16">
        <f t="shared" si="1"/>
        <v>3.8610214556310837E-3</v>
      </c>
      <c r="G16">
        <f t="shared" si="2"/>
        <v>241.93400978391887</v>
      </c>
      <c r="H16">
        <f t="shared" si="3"/>
        <v>0.15768143115457275</v>
      </c>
      <c r="I16">
        <f t="shared" si="4"/>
        <v>3.9680977158934683</v>
      </c>
      <c r="J16">
        <f t="shared" si="5"/>
        <v>36.619411468505859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34.688114166259766</v>
      </c>
      <c r="P16" s="1">
        <v>36.619411468505859</v>
      </c>
      <c r="Q16" s="1">
        <v>34.594955444335938</v>
      </c>
      <c r="R16" s="1">
        <v>399.92840576171875</v>
      </c>
      <c r="S16" s="1">
        <v>399.45755004882812</v>
      </c>
      <c r="T16" s="1">
        <v>21.61798095703125</v>
      </c>
      <c r="U16" s="1">
        <v>21.803203582763672</v>
      </c>
      <c r="V16" s="1">
        <v>39.416633605957031</v>
      </c>
      <c r="W16" s="1">
        <v>39.754356384277344</v>
      </c>
      <c r="X16" s="1">
        <v>499.6478271484375</v>
      </c>
      <c r="Y16" s="1">
        <v>1499.78515625</v>
      </c>
      <c r="Z16" s="1">
        <v>0.19014294445514679</v>
      </c>
      <c r="AA16" s="1">
        <v>101.22280883789062</v>
      </c>
      <c r="AB16" s="1">
        <v>1.887808084487915</v>
      </c>
      <c r="AC16" s="1">
        <v>-5.3956065326929092E-2</v>
      </c>
      <c r="AD16" s="1">
        <v>0.63515996932983398</v>
      </c>
      <c r="AE16" s="1">
        <v>1.433141902089119E-2</v>
      </c>
      <c r="AF16" s="1">
        <v>0.76133865118026733</v>
      </c>
      <c r="AG16" s="1">
        <v>1.2322806753218174E-2</v>
      </c>
      <c r="AH16" s="1">
        <v>0.66666668653488159</v>
      </c>
      <c r="AI16" s="1">
        <v>-0.21956524252891541</v>
      </c>
      <c r="AJ16" s="1">
        <v>2.737391471862793</v>
      </c>
      <c r="AK16" s="1">
        <v>1</v>
      </c>
      <c r="AL16" s="1">
        <v>0</v>
      </c>
      <c r="AM16" s="1">
        <v>0.15999999642372131</v>
      </c>
      <c r="AN16" s="1">
        <v>111115</v>
      </c>
      <c r="AO16">
        <f t="shared" si="8"/>
        <v>0.83274637858072909</v>
      </c>
      <c r="AP16">
        <f t="shared" si="9"/>
        <v>1.5768143115457275E-4</v>
      </c>
      <c r="AQ16">
        <f t="shared" si="10"/>
        <v>309.76941146850584</v>
      </c>
      <c r="AR16">
        <f t="shared" si="11"/>
        <v>307.83811416625974</v>
      </c>
      <c r="AS16">
        <f t="shared" si="12"/>
        <v>239.96561963635031</v>
      </c>
      <c r="AT16">
        <f t="shared" si="13"/>
        <v>2.3332051796318547</v>
      </c>
      <c r="AU16">
        <f t="shared" si="14"/>
        <v>6.1750792242051675</v>
      </c>
      <c r="AV16">
        <f t="shared" si="15"/>
        <v>61.004819912620889</v>
      </c>
      <c r="AW16">
        <f t="shared" si="16"/>
        <v>39.201616329857217</v>
      </c>
      <c r="AX16">
        <f t="shared" si="17"/>
        <v>35.653762817382812</v>
      </c>
      <c r="AY16">
        <f t="shared" si="18"/>
        <v>5.8561061302456565</v>
      </c>
      <c r="AZ16">
        <f t="shared" si="19"/>
        <v>3.855779467223984E-3</v>
      </c>
      <c r="BA16">
        <f t="shared" si="20"/>
        <v>2.2069815083116993</v>
      </c>
      <c r="BB16">
        <f t="shared" si="21"/>
        <v>3.6491246219339573</v>
      </c>
      <c r="BC16">
        <f t="shared" si="22"/>
        <v>2.4103325793113435E-3</v>
      </c>
      <c r="BD16">
        <f t="shared" si="23"/>
        <v>24.489240023741978</v>
      </c>
      <c r="BE16">
        <f t="shared" si="24"/>
        <v>0.6056563701308082</v>
      </c>
      <c r="BF16">
        <f t="shared" si="25"/>
        <v>33.055609995286048</v>
      </c>
      <c r="BG16">
        <f t="shared" si="26"/>
        <v>399.30110389763348</v>
      </c>
      <c r="BH16">
        <f t="shared" si="27"/>
        <v>2.7245458763478896E-4</v>
      </c>
    </row>
    <row r="17" spans="1:60" x14ac:dyDescent="0.2">
      <c r="A17" s="1">
        <v>3</v>
      </c>
      <c r="B17" s="1" t="s">
        <v>79</v>
      </c>
      <c r="C17" s="1">
        <v>233.49999808892608</v>
      </c>
      <c r="D17" s="1">
        <v>0</v>
      </c>
      <c r="E17">
        <f t="shared" si="0"/>
        <v>0.18886488821564887</v>
      </c>
      <c r="F17">
        <f t="shared" si="1"/>
        <v>4.4419731456949432E-3</v>
      </c>
      <c r="G17">
        <f t="shared" si="2"/>
        <v>308.6021664326567</v>
      </c>
      <c r="H17">
        <f t="shared" si="3"/>
        <v>0.18178975899973521</v>
      </c>
      <c r="I17">
        <f t="shared" si="4"/>
        <v>3.9771312870930586</v>
      </c>
      <c r="J17">
        <f t="shared" si="5"/>
        <v>36.645851135253906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34.702266693115234</v>
      </c>
      <c r="P17" s="1">
        <v>36.645851135253906</v>
      </c>
      <c r="Q17" s="1">
        <v>34.610862731933594</v>
      </c>
      <c r="R17" s="1">
        <v>400.26596069335938</v>
      </c>
      <c r="S17" s="1">
        <v>399.95184326171875</v>
      </c>
      <c r="T17" s="1">
        <v>21.588577270507812</v>
      </c>
      <c r="U17" s="1">
        <v>21.802125930786133</v>
      </c>
      <c r="V17" s="1">
        <v>39.332420349121094</v>
      </c>
      <c r="W17" s="1">
        <v>39.721488952636719</v>
      </c>
      <c r="X17" s="1">
        <v>499.63232421875</v>
      </c>
      <c r="Y17" s="1">
        <v>1499.775390625</v>
      </c>
      <c r="Z17" s="1">
        <v>0.37674832344055176</v>
      </c>
      <c r="AA17" s="1">
        <v>101.22359466552734</v>
      </c>
      <c r="AB17" s="1">
        <v>1.887808084487915</v>
      </c>
      <c r="AC17" s="1">
        <v>-5.3956065326929092E-2</v>
      </c>
      <c r="AD17" s="1">
        <v>0.63515996932983398</v>
      </c>
      <c r="AE17" s="1">
        <v>1.433141902089119E-2</v>
      </c>
      <c r="AF17" s="1">
        <v>0.76133865118026733</v>
      </c>
      <c r="AG17" s="1">
        <v>1.2322806753218174E-2</v>
      </c>
      <c r="AH17" s="1">
        <v>0.66666668653488159</v>
      </c>
      <c r="AI17" s="1">
        <v>-0.21956524252891541</v>
      </c>
      <c r="AJ17" s="1">
        <v>2.737391471862793</v>
      </c>
      <c r="AK17" s="1">
        <v>1</v>
      </c>
      <c r="AL17" s="1">
        <v>0</v>
      </c>
      <c r="AM17" s="1">
        <v>0.15999999642372131</v>
      </c>
      <c r="AN17" s="1">
        <v>111115</v>
      </c>
      <c r="AO17">
        <f t="shared" si="8"/>
        <v>0.83272054036458332</v>
      </c>
      <c r="AP17">
        <f t="shared" si="9"/>
        <v>1.817897589997352E-4</v>
      </c>
      <c r="AQ17">
        <f t="shared" si="10"/>
        <v>309.79585113525388</v>
      </c>
      <c r="AR17">
        <f t="shared" si="11"/>
        <v>307.85226669311521</v>
      </c>
      <c r="AS17">
        <f t="shared" si="12"/>
        <v>239.96405713638524</v>
      </c>
      <c r="AT17">
        <f t="shared" si="13"/>
        <v>2.3194061799152577</v>
      </c>
      <c r="AU17">
        <f t="shared" si="14"/>
        <v>6.184020845157737</v>
      </c>
      <c r="AV17">
        <f t="shared" si="15"/>
        <v>61.092681657785114</v>
      </c>
      <c r="AW17">
        <f t="shared" si="16"/>
        <v>39.290555726998981</v>
      </c>
      <c r="AX17">
        <f t="shared" si="17"/>
        <v>35.67405891418457</v>
      </c>
      <c r="AY17">
        <f t="shared" si="18"/>
        <v>5.8626600964867874</v>
      </c>
      <c r="AZ17">
        <f t="shared" si="19"/>
        <v>4.4350364159666455E-3</v>
      </c>
      <c r="BA17">
        <f t="shared" si="20"/>
        <v>2.2068895580646783</v>
      </c>
      <c r="BB17">
        <f t="shared" si="21"/>
        <v>3.6557705384221091</v>
      </c>
      <c r="BC17">
        <f t="shared" si="22"/>
        <v>2.7725201482638627E-3</v>
      </c>
      <c r="BD17">
        <f t="shared" si="23"/>
        <v>31.237820607882853</v>
      </c>
      <c r="BE17">
        <f t="shared" si="24"/>
        <v>0.77159831022635128</v>
      </c>
      <c r="BF17">
        <f t="shared" si="25"/>
        <v>33.010876354477126</v>
      </c>
      <c r="BG17">
        <f t="shared" si="26"/>
        <v>399.86206593915028</v>
      </c>
      <c r="BH17">
        <f t="shared" si="27"/>
        <v>1.5591865304716575E-4</v>
      </c>
    </row>
    <row r="18" spans="1:60" x14ac:dyDescent="0.2">
      <c r="A18" s="1">
        <v>4</v>
      </c>
      <c r="B18" s="1" t="s">
        <v>80</v>
      </c>
      <c r="C18" s="1">
        <v>237.99999798834324</v>
      </c>
      <c r="D18" s="1">
        <v>0</v>
      </c>
      <c r="E18">
        <f t="shared" si="0"/>
        <v>0.16855066791915965</v>
      </c>
      <c r="F18">
        <f t="shared" si="1"/>
        <v>4.1366893747291659E-3</v>
      </c>
      <c r="G18">
        <f t="shared" si="2"/>
        <v>311.39525656022573</v>
      </c>
      <c r="H18">
        <f t="shared" si="3"/>
        <v>0.16949876213052606</v>
      </c>
      <c r="I18">
        <f t="shared" si="4"/>
        <v>3.9813864493818429</v>
      </c>
      <c r="J18">
        <f t="shared" si="5"/>
        <v>36.653194427490234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34.717166900634766</v>
      </c>
      <c r="P18" s="1">
        <v>36.653194427490234</v>
      </c>
      <c r="Q18" s="1">
        <v>34.624656677246094</v>
      </c>
      <c r="R18" s="1">
        <v>400.30178833007812</v>
      </c>
      <c r="S18" s="1">
        <v>400.01797485351562</v>
      </c>
      <c r="T18" s="1">
        <v>21.585903167724609</v>
      </c>
      <c r="U18" s="1">
        <v>21.785003662109375</v>
      </c>
      <c r="V18" s="1">
        <v>39.294395446777344</v>
      </c>
      <c r="W18" s="1">
        <v>39.656829833984375</v>
      </c>
      <c r="X18" s="1">
        <v>499.66595458984375</v>
      </c>
      <c r="Y18" s="1">
        <v>1499.69677734375</v>
      </c>
      <c r="Z18" s="1">
        <v>0.29878830909729004</v>
      </c>
      <c r="AA18" s="1">
        <v>101.22191619873047</v>
      </c>
      <c r="AB18" s="1">
        <v>1.887808084487915</v>
      </c>
      <c r="AC18" s="1">
        <v>-5.3956065326929092E-2</v>
      </c>
      <c r="AD18" s="1">
        <v>0.63515996932983398</v>
      </c>
      <c r="AE18" s="1">
        <v>1.433141902089119E-2</v>
      </c>
      <c r="AF18" s="1">
        <v>0.76133865118026733</v>
      </c>
      <c r="AG18" s="1">
        <v>1.2322806753218174E-2</v>
      </c>
      <c r="AH18" s="1">
        <v>0.66666668653488159</v>
      </c>
      <c r="AI18" s="1">
        <v>-0.21956524252891541</v>
      </c>
      <c r="AJ18" s="1">
        <v>2.737391471862793</v>
      </c>
      <c r="AK18" s="1">
        <v>1</v>
      </c>
      <c r="AL18" s="1">
        <v>0</v>
      </c>
      <c r="AM18" s="1">
        <v>0.15999999642372131</v>
      </c>
      <c r="AN18" s="1">
        <v>111115</v>
      </c>
      <c r="AO18">
        <f t="shared" si="8"/>
        <v>0.83277659098307277</v>
      </c>
      <c r="AP18">
        <f t="shared" si="9"/>
        <v>1.6949876213052606E-4</v>
      </c>
      <c r="AQ18">
        <f t="shared" si="10"/>
        <v>309.80319442749021</v>
      </c>
      <c r="AR18">
        <f t="shared" si="11"/>
        <v>307.86716690063474</v>
      </c>
      <c r="AS18">
        <f t="shared" si="12"/>
        <v>239.95147901166638</v>
      </c>
      <c r="AT18">
        <f t="shared" si="13"/>
        <v>2.3263505105842426</v>
      </c>
      <c r="AU18">
        <f t="shared" si="14"/>
        <v>6.1865062644569146</v>
      </c>
      <c r="AV18">
        <f t="shared" si="15"/>
        <v>61.118248861351887</v>
      </c>
      <c r="AW18">
        <f t="shared" si="16"/>
        <v>39.333245199242512</v>
      </c>
      <c r="AX18">
        <f t="shared" si="17"/>
        <v>35.6851806640625</v>
      </c>
      <c r="AY18">
        <f t="shared" si="18"/>
        <v>5.8662542070234087</v>
      </c>
      <c r="AZ18">
        <f t="shared" si="19"/>
        <v>4.1306727163716063E-3</v>
      </c>
      <c r="BA18">
        <f t="shared" si="20"/>
        <v>2.2051198150750717</v>
      </c>
      <c r="BB18">
        <f t="shared" si="21"/>
        <v>3.661134391948337</v>
      </c>
      <c r="BC18">
        <f t="shared" si="22"/>
        <v>2.5822103335374656E-3</v>
      </c>
      <c r="BD18">
        <f t="shared" si="23"/>
        <v>31.520024564221345</v>
      </c>
      <c r="BE18">
        <f t="shared" si="24"/>
        <v>0.77845315994676734</v>
      </c>
      <c r="BF18">
        <f t="shared" si="25"/>
        <v>32.958655168686356</v>
      </c>
      <c r="BG18">
        <f t="shared" si="26"/>
        <v>399.93785393836896</v>
      </c>
      <c r="BH18">
        <f t="shared" si="27"/>
        <v>1.3890166403841868E-4</v>
      </c>
    </row>
    <row r="19" spans="1:60" x14ac:dyDescent="0.2">
      <c r="A19" s="1">
        <v>5</v>
      </c>
      <c r="B19" s="1" t="s">
        <v>81</v>
      </c>
      <c r="C19" s="1">
        <v>241.99999789893627</v>
      </c>
      <c r="D19" s="1">
        <v>0</v>
      </c>
      <c r="E19">
        <f t="shared" si="0"/>
        <v>0.34253240630049608</v>
      </c>
      <c r="F19">
        <f t="shared" si="1"/>
        <v>3.5941542493913561E-3</v>
      </c>
      <c r="G19">
        <f t="shared" si="2"/>
        <v>226.84112003795533</v>
      </c>
      <c r="H19">
        <f t="shared" si="3"/>
        <v>0.14750844260905907</v>
      </c>
      <c r="I19">
        <f t="shared" si="4"/>
        <v>3.9870405028040645</v>
      </c>
      <c r="J19">
        <f t="shared" si="5"/>
        <v>36.667110443115234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34.732051849365234</v>
      </c>
      <c r="P19" s="1">
        <v>36.667110443115234</v>
      </c>
      <c r="Q19" s="1">
        <v>34.638580322265625</v>
      </c>
      <c r="R19" s="1">
        <v>400.579345703125</v>
      </c>
      <c r="S19" s="1">
        <v>400.09713745117188</v>
      </c>
      <c r="T19" s="1">
        <v>21.60236930847168</v>
      </c>
      <c r="U19" s="1">
        <v>21.775650024414062</v>
      </c>
      <c r="V19" s="1">
        <v>39.291996002197266</v>
      </c>
      <c r="W19" s="1">
        <v>39.607170104980469</v>
      </c>
      <c r="X19" s="1">
        <v>499.6390380859375</v>
      </c>
      <c r="Y19" s="1">
        <v>1499.947998046875</v>
      </c>
      <c r="Z19" s="1">
        <v>0.1369970440864563</v>
      </c>
      <c r="AA19" s="1">
        <v>101.22215270996094</v>
      </c>
      <c r="AB19" s="1">
        <v>1.887808084487915</v>
      </c>
      <c r="AC19" s="1">
        <v>-5.3956065326929092E-2</v>
      </c>
      <c r="AD19" s="1">
        <v>0.63515996932983398</v>
      </c>
      <c r="AE19" s="1">
        <v>1.433141902089119E-2</v>
      </c>
      <c r="AF19" s="1">
        <v>0.76133865118026733</v>
      </c>
      <c r="AG19" s="1">
        <v>1.2322806753218174E-2</v>
      </c>
      <c r="AH19" s="1">
        <v>0.66666668653488159</v>
      </c>
      <c r="AI19" s="1">
        <v>-0.21956524252891541</v>
      </c>
      <c r="AJ19" s="1">
        <v>2.737391471862793</v>
      </c>
      <c r="AK19" s="1">
        <v>1</v>
      </c>
      <c r="AL19" s="1">
        <v>0</v>
      </c>
      <c r="AM19" s="1">
        <v>0.15999999642372131</v>
      </c>
      <c r="AN19" s="1">
        <v>111115</v>
      </c>
      <c r="AO19">
        <f t="shared" si="8"/>
        <v>0.83273173014322899</v>
      </c>
      <c r="AP19">
        <f t="shared" si="9"/>
        <v>1.4750844260905907E-4</v>
      </c>
      <c r="AQ19">
        <f t="shared" si="10"/>
        <v>309.81711044311521</v>
      </c>
      <c r="AR19">
        <f t="shared" si="11"/>
        <v>307.88205184936521</v>
      </c>
      <c r="AS19">
        <f t="shared" si="12"/>
        <v>239.99167432326794</v>
      </c>
      <c r="AT19">
        <f t="shared" si="13"/>
        <v>2.3377057326242454</v>
      </c>
      <c r="AU19">
        <f t="shared" si="14"/>
        <v>6.1912186749339693</v>
      </c>
      <c r="AV19">
        <f t="shared" si="15"/>
        <v>61.16466118512723</v>
      </c>
      <c r="AW19">
        <f t="shared" si="16"/>
        <v>39.389011160713167</v>
      </c>
      <c r="AX19">
        <f t="shared" si="17"/>
        <v>35.699581146240234</v>
      </c>
      <c r="AY19">
        <f t="shared" si="18"/>
        <v>5.8709107183105678</v>
      </c>
      <c r="AZ19">
        <f t="shared" si="19"/>
        <v>3.5896114265003046E-3</v>
      </c>
      <c r="BA19">
        <f t="shared" si="20"/>
        <v>2.2041781721299047</v>
      </c>
      <c r="BB19">
        <f t="shared" si="21"/>
        <v>3.666732546180663</v>
      </c>
      <c r="BC19">
        <f t="shared" si="22"/>
        <v>2.2439148440103096E-3</v>
      </c>
      <c r="BD19">
        <f t="shared" si="23"/>
        <v>22.961346493380493</v>
      </c>
      <c r="BE19">
        <f t="shared" si="24"/>
        <v>0.56696511622915369</v>
      </c>
      <c r="BF19">
        <f t="shared" si="25"/>
        <v>32.900452451733088</v>
      </c>
      <c r="BG19">
        <f t="shared" si="26"/>
        <v>399.9343139500906</v>
      </c>
      <c r="BH19">
        <f t="shared" si="27"/>
        <v>2.8178305170567465E-4</v>
      </c>
    </row>
    <row r="20" spans="1:60" x14ac:dyDescent="0.2">
      <c r="A20" s="1">
        <v>6</v>
      </c>
      <c r="B20" s="1" t="s">
        <v>82</v>
      </c>
      <c r="C20" s="1">
        <v>246.99999778717756</v>
      </c>
      <c r="D20" s="1">
        <v>0</v>
      </c>
      <c r="E20">
        <f t="shared" si="0"/>
        <v>0.11130332165676468</v>
      </c>
      <c r="F20">
        <f t="shared" si="1"/>
        <v>2.6760694380255079E-3</v>
      </c>
      <c r="G20">
        <f t="shared" si="2"/>
        <v>310.60746840407484</v>
      </c>
      <c r="H20">
        <f t="shared" si="3"/>
        <v>0.10989919397356866</v>
      </c>
      <c r="I20">
        <f t="shared" si="4"/>
        <v>3.9882822647624856</v>
      </c>
      <c r="J20">
        <f t="shared" si="5"/>
        <v>36.675235748291016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34.746665954589844</v>
      </c>
      <c r="P20" s="1">
        <v>36.675235748291016</v>
      </c>
      <c r="Q20" s="1">
        <v>34.655975341796875</v>
      </c>
      <c r="R20" s="1">
        <v>400.77960205078125</v>
      </c>
      <c r="S20" s="1">
        <v>400.59307861328125</v>
      </c>
      <c r="T20" s="1">
        <v>21.661096572875977</v>
      </c>
      <c r="U20" s="1">
        <v>21.790191650390625</v>
      </c>
      <c r="V20" s="1">
        <v>39.367576599121094</v>
      </c>
      <c r="W20" s="1">
        <v>39.602203369140625</v>
      </c>
      <c r="X20" s="1">
        <v>499.65252685546875</v>
      </c>
      <c r="Y20" s="1">
        <v>1500.5281982421875</v>
      </c>
      <c r="Z20" s="1">
        <v>3.5430141724646091E-3</v>
      </c>
      <c r="AA20" s="1">
        <v>101.22395324707031</v>
      </c>
      <c r="AB20" s="1">
        <v>1.887808084487915</v>
      </c>
      <c r="AC20" s="1">
        <v>-5.3956065326929092E-2</v>
      </c>
      <c r="AD20" s="1">
        <v>0.63515996932983398</v>
      </c>
      <c r="AE20" s="1">
        <v>1.433141902089119E-2</v>
      </c>
      <c r="AF20" s="1">
        <v>0.76133865118026733</v>
      </c>
      <c r="AG20" s="1">
        <v>1.2322806753218174E-2</v>
      </c>
      <c r="AH20" s="1">
        <v>0.66666668653488159</v>
      </c>
      <c r="AI20" s="1">
        <v>-0.21956524252891541</v>
      </c>
      <c r="AJ20" s="1">
        <v>2.737391471862793</v>
      </c>
      <c r="AK20" s="1">
        <v>1</v>
      </c>
      <c r="AL20" s="1">
        <v>0</v>
      </c>
      <c r="AM20" s="1">
        <v>0.15999999642372131</v>
      </c>
      <c r="AN20" s="1">
        <v>111115</v>
      </c>
      <c r="AO20">
        <f t="shared" si="8"/>
        <v>0.8327542114257811</v>
      </c>
      <c r="AP20">
        <f t="shared" si="9"/>
        <v>1.0989919397356867E-4</v>
      </c>
      <c r="AQ20">
        <f t="shared" si="10"/>
        <v>309.82523574829099</v>
      </c>
      <c r="AR20">
        <f t="shared" si="11"/>
        <v>307.89666595458982</v>
      </c>
      <c r="AS20">
        <f t="shared" si="12"/>
        <v>240.08450635244299</v>
      </c>
      <c r="AT20">
        <f t="shared" si="13"/>
        <v>2.3581678506352772</v>
      </c>
      <c r="AU20">
        <f t="shared" si="14"/>
        <v>6.1939716056263281</v>
      </c>
      <c r="AV20">
        <f t="shared" si="15"/>
        <v>61.190769644294619</v>
      </c>
      <c r="AW20">
        <f t="shared" si="16"/>
        <v>39.400577993903994</v>
      </c>
      <c r="AX20">
        <f t="shared" si="17"/>
        <v>35.71095085144043</v>
      </c>
      <c r="AY20">
        <f t="shared" si="18"/>
        <v>5.8745894718725786</v>
      </c>
      <c r="AZ20">
        <f t="shared" si="19"/>
        <v>2.6735502105869548E-3</v>
      </c>
      <c r="BA20">
        <f t="shared" si="20"/>
        <v>2.2056893408638425</v>
      </c>
      <c r="BB20">
        <f t="shared" si="21"/>
        <v>3.6689001310087361</v>
      </c>
      <c r="BC20">
        <f t="shared" si="22"/>
        <v>1.6711950359899136E-3</v>
      </c>
      <c r="BD20">
        <f t="shared" si="23"/>
        <v>31.440915859924942</v>
      </c>
      <c r="BE20">
        <f t="shared" si="24"/>
        <v>0.77536903403147561</v>
      </c>
      <c r="BF20">
        <f t="shared" si="25"/>
        <v>32.886295203401041</v>
      </c>
      <c r="BG20">
        <f t="shared" si="26"/>
        <v>400.54017034480569</v>
      </c>
      <c r="BH20">
        <f t="shared" si="27"/>
        <v>9.1385438069106564E-5</v>
      </c>
    </row>
    <row r="21" spans="1:60" x14ac:dyDescent="0.2">
      <c r="A21" s="1" t="s">
        <v>9</v>
      </c>
      <c r="B21" s="1" t="s">
        <v>83</v>
      </c>
    </row>
    <row r="22" spans="1:60" x14ac:dyDescent="0.2">
      <c r="A22" s="1">
        <v>7</v>
      </c>
      <c r="B22" s="1" t="s">
        <v>84</v>
      </c>
      <c r="C22" s="1">
        <v>291.99999678134918</v>
      </c>
      <c r="D22" s="1">
        <v>0</v>
      </c>
      <c r="E22">
        <f>(R22-S22*(1000-T22)/(1000-U22))*AO22</f>
        <v>7.5671153405443212E-2</v>
      </c>
      <c r="F22">
        <f>IF(AZ22&lt;&gt;0,1/(1/AZ22-1/N22),0)</f>
        <v>6.4187916288030522E-3</v>
      </c>
      <c r="G22">
        <f>((BC22-AP22/2)*S22-E22)/(BC22+AP22/2)</f>
        <v>355.98388984945456</v>
      </c>
      <c r="H22">
        <f>AP22*1000</f>
        <v>0.26012570955229236</v>
      </c>
      <c r="I22">
        <f>(AU22-BA22)</f>
        <v>3.9410752714699573</v>
      </c>
      <c r="J22">
        <f>(P22+AT22*D22)</f>
        <v>36.584815979003906</v>
      </c>
      <c r="K22" s="1">
        <v>6</v>
      </c>
      <c r="L22">
        <f>(K22*AI22+AJ22)</f>
        <v>1.4200000166893005</v>
      </c>
      <c r="M22" s="1">
        <v>1</v>
      </c>
      <c r="N22">
        <f>L22*(M22+1)*(M22+1)/(M22*M22+1)</f>
        <v>2.8400000333786011</v>
      </c>
      <c r="O22" s="1">
        <v>34.842960357666016</v>
      </c>
      <c r="P22" s="1">
        <v>36.584815979003906</v>
      </c>
      <c r="Q22" s="1">
        <v>34.775436401367188</v>
      </c>
      <c r="R22" s="1">
        <v>399.63644409179688</v>
      </c>
      <c r="S22" s="1">
        <v>399.42080688476562</v>
      </c>
      <c r="T22" s="1">
        <v>21.649307250976562</v>
      </c>
      <c r="U22" s="1">
        <v>21.95482063293457</v>
      </c>
      <c r="V22" s="1">
        <v>39.136016845703125</v>
      </c>
      <c r="W22" s="1">
        <v>39.688301086425781</v>
      </c>
      <c r="X22" s="1">
        <v>499.64691162109375</v>
      </c>
      <c r="Y22" s="1">
        <v>1499.8365478515625</v>
      </c>
      <c r="Z22" s="1">
        <v>0.24565319716930389</v>
      </c>
      <c r="AA22" s="1">
        <v>101.22246551513672</v>
      </c>
      <c r="AB22" s="1">
        <v>1.887808084487915</v>
      </c>
      <c r="AC22" s="1">
        <v>-5.3956065326929092E-2</v>
      </c>
      <c r="AD22" s="1">
        <v>0.63515996932983398</v>
      </c>
      <c r="AE22" s="1">
        <v>1.433141902089119E-2</v>
      </c>
      <c r="AF22" s="1">
        <v>0.76133865118026733</v>
      </c>
      <c r="AG22" s="1">
        <v>1.2322806753218174E-2</v>
      </c>
      <c r="AH22" s="1">
        <v>0.66666668653488159</v>
      </c>
      <c r="AI22" s="1">
        <v>-0.21956524252891541</v>
      </c>
      <c r="AJ22" s="1">
        <v>2.737391471862793</v>
      </c>
      <c r="AK22" s="1">
        <v>1</v>
      </c>
      <c r="AL22" s="1">
        <v>0</v>
      </c>
      <c r="AM22" s="1">
        <v>0.15999999642372131</v>
      </c>
      <c r="AN22" s="1">
        <v>111115</v>
      </c>
      <c r="AO22">
        <f>X22*0.000001/(K22*0.0001)</f>
        <v>0.83274485270182275</v>
      </c>
      <c r="AP22">
        <f>(U22-T22)/(1000-U22)*AO22</f>
        <v>2.6012570955229235E-4</v>
      </c>
      <c r="AQ22">
        <f>(P22+273.15)</f>
        <v>309.73481597900388</v>
      </c>
      <c r="AR22">
        <f>(O22+273.15)</f>
        <v>307.99296035766599</v>
      </c>
      <c r="AS22">
        <f>(Y22*AK22+Z22*AL22)*AM22</f>
        <v>239.97384229241652</v>
      </c>
      <c r="AT22">
        <f>((AS22+0.00000010773*(AR22^4-AQ22^4))-AP22*44100)/(L22*0.92*2*29.3+0.00000043092*AQ22^3)</f>
        <v>2.3096096565436985</v>
      </c>
      <c r="AU22">
        <f>0.61365*EXP(17.502*J22/(240.97+J22))</f>
        <v>6.1633963458781889</v>
      </c>
      <c r="AV22">
        <f>AU22*1000/AA22</f>
        <v>60.889608986618889</v>
      </c>
      <c r="AW22">
        <f>(AV22-U22)</f>
        <v>38.934788353684318</v>
      </c>
      <c r="AX22">
        <f>IF(D22,P22,(O22+P22)/2)</f>
        <v>35.713888168334961</v>
      </c>
      <c r="AY22">
        <f>0.61365*EXP(17.502*AX22/(240.97+AX22))</f>
        <v>5.8755401882890661</v>
      </c>
      <c r="AZ22">
        <f>IF(AW22&lt;&gt;0,(1000-(AV22+U22)/2)/AW22*AP22,0)</f>
        <v>6.4043169894379597E-3</v>
      </c>
      <c r="BA22">
        <f>U22*AA22/1000</f>
        <v>2.2223210744082316</v>
      </c>
      <c r="BB22">
        <f>(AY22-BA22)</f>
        <v>3.6532191138808345</v>
      </c>
      <c r="BC22">
        <f>1/(1.6/F22+1.37/N22)</f>
        <v>4.0039960624419909E-3</v>
      </c>
      <c r="BD22">
        <f>G22*AA22*0.001</f>
        <v>36.033567014230641</v>
      </c>
      <c r="BE22">
        <f>G22/S22</f>
        <v>0.89125023963049887</v>
      </c>
      <c r="BF22">
        <f>(1-AP22*AA22/AU22/F22)*100</f>
        <v>33.44406098239633</v>
      </c>
      <c r="BG22">
        <f>(S22-E22/(N22/1.35))</f>
        <v>399.38483644254848</v>
      </c>
      <c r="BH22">
        <f>E22*BF22/100/BG22</f>
        <v>6.336621819802012E-5</v>
      </c>
    </row>
    <row r="23" spans="1:60" x14ac:dyDescent="0.2">
      <c r="A23" s="1">
        <v>8</v>
      </c>
      <c r="B23" s="1" t="s">
        <v>85</v>
      </c>
      <c r="C23" s="1">
        <v>297.99999664723873</v>
      </c>
      <c r="D23" s="1">
        <v>0</v>
      </c>
      <c r="E23">
        <f>(R23-S23*(1000-T23)/(1000-U23))*AO23</f>
        <v>0.32913546057153908</v>
      </c>
      <c r="F23">
        <f>IF(AZ23&lt;&gt;0,1/(1/AZ23-1/N23),0)</f>
        <v>5.1364134029341802E-3</v>
      </c>
      <c r="G23">
        <f>((BC23-AP23/2)*S23-E23)/(BC23+AP23/2)</f>
        <v>274.68877617625139</v>
      </c>
      <c r="H23">
        <f>AP23*1000</f>
        <v>0.20854918046022705</v>
      </c>
      <c r="I23">
        <f>(AU23-BA23)</f>
        <v>3.9467387107807634</v>
      </c>
      <c r="J23">
        <f>(P23+AT23*D23)</f>
        <v>36.593559265136719</v>
      </c>
      <c r="K23" s="1">
        <v>6</v>
      </c>
      <c r="L23">
        <f>(K23*AI23+AJ23)</f>
        <v>1.4200000166893005</v>
      </c>
      <c r="M23" s="1">
        <v>1</v>
      </c>
      <c r="N23">
        <f>L23*(M23+1)*(M23+1)/(M23*M23+1)</f>
        <v>2.8400000333786011</v>
      </c>
      <c r="O23" s="1">
        <v>34.858146667480469</v>
      </c>
      <c r="P23" s="1">
        <v>36.593559265136719</v>
      </c>
      <c r="Q23" s="1">
        <v>34.791858673095703</v>
      </c>
      <c r="R23" s="1">
        <v>399.79513549804688</v>
      </c>
      <c r="S23" s="1">
        <v>399.29989624023438</v>
      </c>
      <c r="T23" s="1">
        <v>21.683012008666992</v>
      </c>
      <c r="U23" s="1">
        <v>21.927955627441406</v>
      </c>
      <c r="V23" s="1">
        <v>39.164073944091797</v>
      </c>
      <c r="W23" s="1">
        <v>39.606491088867188</v>
      </c>
      <c r="X23" s="1">
        <v>499.64834594726562</v>
      </c>
      <c r="Y23" s="1">
        <v>1499.7745361328125</v>
      </c>
      <c r="Z23" s="1">
        <v>8.6210906505584717E-2</v>
      </c>
      <c r="AA23" s="1">
        <v>101.22277069091797</v>
      </c>
      <c r="AB23" s="1">
        <v>1.887808084487915</v>
      </c>
      <c r="AC23" s="1">
        <v>-5.3956065326929092E-2</v>
      </c>
      <c r="AD23" s="1">
        <v>0.63515996932983398</v>
      </c>
      <c r="AE23" s="1">
        <v>1.433141902089119E-2</v>
      </c>
      <c r="AF23" s="1">
        <v>0.76133865118026733</v>
      </c>
      <c r="AG23" s="1">
        <v>1.2322806753218174E-2</v>
      </c>
      <c r="AH23" s="1">
        <v>0.66666668653488159</v>
      </c>
      <c r="AI23" s="1">
        <v>-0.21956524252891541</v>
      </c>
      <c r="AJ23" s="1">
        <v>2.737391471862793</v>
      </c>
      <c r="AK23" s="1">
        <v>1</v>
      </c>
      <c r="AL23" s="1">
        <v>0</v>
      </c>
      <c r="AM23" s="1">
        <v>0.15999999642372131</v>
      </c>
      <c r="AN23" s="1">
        <v>111115</v>
      </c>
      <c r="AO23">
        <f>X23*0.000001/(K23*0.0001)</f>
        <v>0.83274724324544258</v>
      </c>
      <c r="AP23">
        <f>(U23-T23)/(1000-U23)*AO23</f>
        <v>2.0854918046022704E-4</v>
      </c>
      <c r="AQ23">
        <f>(P23+273.15)</f>
        <v>309.7435592651367</v>
      </c>
      <c r="AR23">
        <f>(O23+273.15)</f>
        <v>308.00814666748045</v>
      </c>
      <c r="AS23">
        <f>(Y23*AK23+Z23*AL23)*AM23</f>
        <v>239.96392041763829</v>
      </c>
      <c r="AT23">
        <f>((AS23+0.00000010773*(AR23^4-AQ23^4))-AP23*44100)/(L23*0.92*2*29.3+0.00000043092*AQ23^3)</f>
        <v>2.3358107153465371</v>
      </c>
      <c r="AU23">
        <f>0.61365*EXP(17.502*J23/(240.97+J23))</f>
        <v>6.1663471349778893</v>
      </c>
      <c r="AV23">
        <f>AU23*1000/AA23</f>
        <v>60.918576846772226</v>
      </c>
      <c r="AW23">
        <f>(AV23-U23)</f>
        <v>38.990621219330819</v>
      </c>
      <c r="AX23">
        <f>IF(D23,P23,(O23+P23)/2)</f>
        <v>35.725852966308594</v>
      </c>
      <c r="AY23">
        <f>0.61365*EXP(17.502*AX23/(240.97+AX23))</f>
        <v>5.879414195668474</v>
      </c>
      <c r="AZ23">
        <f>IF(AW23&lt;&gt;0,(1000-(AV23+U23)/2)/AW23*AP23,0)</f>
        <v>5.1271404759096473E-3</v>
      </c>
      <c r="BA23">
        <f>U23*AA23/1000</f>
        <v>2.2196084241971259</v>
      </c>
      <c r="BB23">
        <f>(AY23-BA23)</f>
        <v>3.6598057714713481</v>
      </c>
      <c r="BC23">
        <f>1/(1.6/F23+1.37/N23)</f>
        <v>3.2052946238058208E-3</v>
      </c>
      <c r="BD23">
        <f>G23*AA23*0.001</f>
        <v>27.804759002257587</v>
      </c>
      <c r="BE23">
        <f>G23/S23</f>
        <v>0.6879259893696239</v>
      </c>
      <c r="BF23">
        <f>(1-AP23*AA23/AU23/F23)*100</f>
        <v>33.350212667495995</v>
      </c>
      <c r="BG23">
        <f>(S23-E23/(N23/1.35))</f>
        <v>399.14344100553393</v>
      </c>
      <c r="BH23">
        <f>E23*BF23/100/BG23</f>
        <v>2.750073401888341E-4</v>
      </c>
    </row>
    <row r="24" spans="1:60" x14ac:dyDescent="0.2">
      <c r="A24" s="1">
        <v>9</v>
      </c>
      <c r="B24" s="1" t="s">
        <v>86</v>
      </c>
      <c r="C24" s="1">
        <v>301.99999655783176</v>
      </c>
      <c r="D24" s="1">
        <v>0</v>
      </c>
      <c r="E24">
        <f>(R24-S24*(1000-T24)/(1000-U24))*AO24</f>
        <v>0.43351666757778012</v>
      </c>
      <c r="F24">
        <f>IF(AZ24&lt;&gt;0,1/(1/AZ24-1/N24),0)</f>
        <v>5.4077076257330612E-3</v>
      </c>
      <c r="G24">
        <f>((BC24-AP24/2)*S24-E24)/(BC24+AP24/2)</f>
        <v>249.79025344623702</v>
      </c>
      <c r="H24">
        <f>AP24*1000</f>
        <v>0.2195152025472101</v>
      </c>
      <c r="I24">
        <f>(AU24-BA24)</f>
        <v>3.9462192415219115</v>
      </c>
      <c r="J24">
        <f>(P24+AT24*D24)</f>
        <v>36.594432830810547</v>
      </c>
      <c r="K24" s="1">
        <v>6</v>
      </c>
      <c r="L24">
        <f>(K24*AI24+AJ24)</f>
        <v>1.4200000166893005</v>
      </c>
      <c r="M24" s="1">
        <v>1</v>
      </c>
      <c r="N24">
        <f>L24*(M24+1)*(M24+1)/(M24*M24+1)</f>
        <v>2.8400000333786011</v>
      </c>
      <c r="O24" s="1">
        <v>34.871391296386719</v>
      </c>
      <c r="P24" s="1">
        <v>36.594432830810547</v>
      </c>
      <c r="Q24" s="1">
        <v>34.804668426513672</v>
      </c>
      <c r="R24" s="1">
        <v>400.00741577148438</v>
      </c>
      <c r="S24" s="1">
        <v>399.38153076171875</v>
      </c>
      <c r="T24" s="1">
        <v>21.678121566772461</v>
      </c>
      <c r="U24" s="1">
        <v>21.935951232910156</v>
      </c>
      <c r="V24" s="1">
        <v>39.126598358154297</v>
      </c>
      <c r="W24" s="1">
        <v>39.591949462890625</v>
      </c>
      <c r="X24" s="1">
        <v>499.63201904296875</v>
      </c>
      <c r="Y24" s="1">
        <v>1499.8226318359375</v>
      </c>
      <c r="Z24" s="1">
        <v>0.12400619685649872</v>
      </c>
      <c r="AA24" s="1">
        <v>101.22299957275391</v>
      </c>
      <c r="AB24" s="1">
        <v>1.887808084487915</v>
      </c>
      <c r="AC24" s="1">
        <v>-5.3956065326929092E-2</v>
      </c>
      <c r="AD24" s="1">
        <v>0.63515996932983398</v>
      </c>
      <c r="AE24" s="1">
        <v>1.433141902089119E-2</v>
      </c>
      <c r="AF24" s="1">
        <v>0.76133865118026733</v>
      </c>
      <c r="AG24" s="1">
        <v>1.2322806753218174E-2</v>
      </c>
      <c r="AH24" s="1">
        <v>1</v>
      </c>
      <c r="AI24" s="1">
        <v>-0.21956524252891541</v>
      </c>
      <c r="AJ24" s="1">
        <v>2.737391471862793</v>
      </c>
      <c r="AK24" s="1">
        <v>1</v>
      </c>
      <c r="AL24" s="1">
        <v>0</v>
      </c>
      <c r="AM24" s="1">
        <v>0.15999999642372131</v>
      </c>
      <c r="AN24" s="1">
        <v>111115</v>
      </c>
      <c r="AO24">
        <f>X24*0.000001/(K24*0.0001)</f>
        <v>0.83272003173828124</v>
      </c>
      <c r="AP24">
        <f>(U24-T24)/(1000-U24)*AO24</f>
        <v>2.1951520254721011E-4</v>
      </c>
      <c r="AQ24">
        <f>(P24+273.15)</f>
        <v>309.74443283081052</v>
      </c>
      <c r="AR24">
        <f>(O24+273.15)</f>
        <v>308.0213912963867</v>
      </c>
      <c r="AS24">
        <f>(Y24*AK24+Z24*AL24)*AM24</f>
        <v>239.97161572996629</v>
      </c>
      <c r="AT24">
        <f>((AS24+0.00000010773*(AR24^4-AQ24^4))-AP24*44100)/(L24*0.92*2*29.3+0.00000043092*AQ24^3)</f>
        <v>2.3322234254953615</v>
      </c>
      <c r="AU24">
        <f>0.61365*EXP(17.502*J24/(240.97+J24))</f>
        <v>6.1666420237987269</v>
      </c>
      <c r="AV24">
        <f>AU24*1000/AA24</f>
        <v>60.921352358921752</v>
      </c>
      <c r="AW24">
        <f>(AV24-U24)</f>
        <v>38.985401126011595</v>
      </c>
      <c r="AX24">
        <f>IF(D24,P24,(O24+P24)/2)</f>
        <v>35.732912063598633</v>
      </c>
      <c r="AY24">
        <f>0.61365*EXP(17.502*AX24/(240.97+AX24))</f>
        <v>5.8817008574971119</v>
      </c>
      <c r="AZ24">
        <f>IF(AW24&lt;&gt;0,(1000-(AV24+U24)/2)/AW24*AP24,0)</f>
        <v>5.3974302579786982E-3</v>
      </c>
      <c r="BA24">
        <f>U24*AA24/1000</f>
        <v>2.2204227822768154</v>
      </c>
      <c r="BB24">
        <f>(AY24-BA24)</f>
        <v>3.6612780752202965</v>
      </c>
      <c r="BC24">
        <f>1/(1.6/F24+1.37/N24)</f>
        <v>3.3743157655002618E-3</v>
      </c>
      <c r="BD24">
        <f>G24*AA24*0.001</f>
        <v>25.28451871786654</v>
      </c>
      <c r="BE24">
        <f>G24/S24</f>
        <v>0.62544267625452188</v>
      </c>
      <c r="BF24">
        <f>(1-AP24*AA24/AU24/F24)*100</f>
        <v>33.368151076854524</v>
      </c>
      <c r="BG24">
        <f>(S24-E24/(N24/1.35))</f>
        <v>399.17545770032734</v>
      </c>
      <c r="BH24">
        <f>E24*BF24/100/BG24</f>
        <v>3.6238825255959688E-4</v>
      </c>
    </row>
    <row r="25" spans="1:60" x14ac:dyDescent="0.2">
      <c r="A25" s="1">
        <v>10</v>
      </c>
      <c r="B25" s="1" t="s">
        <v>87</v>
      </c>
      <c r="C25" s="1">
        <v>306.99999644607306</v>
      </c>
      <c r="D25" s="1">
        <v>0</v>
      </c>
      <c r="E25">
        <f>(R25-S25*(1000-T25)/(1000-U25))*AO25</f>
        <v>0.40272819068772053</v>
      </c>
      <c r="F25">
        <f>IF(AZ25&lt;&gt;0,1/(1/AZ25-1/N25),0)</f>
        <v>5.9994530526254483E-3</v>
      </c>
      <c r="G25">
        <f>((BC25-AP25/2)*S25-E25)/(BC25+AP25/2)</f>
        <v>270.23841402061635</v>
      </c>
      <c r="H25">
        <f>AP25*1000</f>
        <v>0.24359458959803193</v>
      </c>
      <c r="I25">
        <f>(AU25-BA25)</f>
        <v>3.94803782288793</v>
      </c>
      <c r="J25">
        <f>(P25+AT25*D25)</f>
        <v>36.595985412597656</v>
      </c>
      <c r="K25" s="1">
        <v>6</v>
      </c>
      <c r="L25">
        <f>(K25*AI25+AJ25)</f>
        <v>1.4200000166893005</v>
      </c>
      <c r="M25" s="1">
        <v>1</v>
      </c>
      <c r="N25">
        <f>L25*(M25+1)*(M25+1)/(M25*M25+1)</f>
        <v>2.8400000333786011</v>
      </c>
      <c r="O25" s="1">
        <v>34.885826110839844</v>
      </c>
      <c r="P25" s="1">
        <v>36.595985412597656</v>
      </c>
      <c r="Q25" s="1">
        <v>34.820892333984375</v>
      </c>
      <c r="R25" s="1">
        <v>400.23550415039062</v>
      </c>
      <c r="S25" s="1">
        <v>399.635009765625</v>
      </c>
      <c r="T25" s="1">
        <v>21.636898040771484</v>
      </c>
      <c r="U25" s="1">
        <v>21.922994613647461</v>
      </c>
      <c r="V25" s="1">
        <v>39.021255493164062</v>
      </c>
      <c r="W25" s="1">
        <v>39.537223815917969</v>
      </c>
      <c r="X25" s="1">
        <v>499.6654052734375</v>
      </c>
      <c r="Y25" s="1">
        <v>1500.0985107421875</v>
      </c>
      <c r="Z25" s="1">
        <v>0.1854233592748642</v>
      </c>
      <c r="AA25" s="1">
        <v>101.22377777099609</v>
      </c>
      <c r="AB25" s="1">
        <v>1.887808084487915</v>
      </c>
      <c r="AC25" s="1">
        <v>-5.3956065326929092E-2</v>
      </c>
      <c r="AD25" s="1">
        <v>0.63515996932983398</v>
      </c>
      <c r="AE25" s="1">
        <v>1.433141902089119E-2</v>
      </c>
      <c r="AF25" s="1">
        <v>0.76133865118026733</v>
      </c>
      <c r="AG25" s="1">
        <v>1.2322806753218174E-2</v>
      </c>
      <c r="AH25" s="1">
        <v>1</v>
      </c>
      <c r="AI25" s="1">
        <v>-0.21956524252891541</v>
      </c>
      <c r="AJ25" s="1">
        <v>2.737391471862793</v>
      </c>
      <c r="AK25" s="1">
        <v>1</v>
      </c>
      <c r="AL25" s="1">
        <v>0</v>
      </c>
      <c r="AM25" s="1">
        <v>0.15999999642372131</v>
      </c>
      <c r="AN25" s="1">
        <v>111115</v>
      </c>
      <c r="AO25">
        <f>X25*0.000001/(K25*0.0001)</f>
        <v>0.83277567545572906</v>
      </c>
      <c r="AP25">
        <f>(U25-T25)/(1000-U25)*AO25</f>
        <v>2.4359458959803194E-4</v>
      </c>
      <c r="AQ25">
        <f>(P25+273.15)</f>
        <v>309.74598541259763</v>
      </c>
      <c r="AR25">
        <f>(O25+273.15)</f>
        <v>308.03582611083982</v>
      </c>
      <c r="AS25">
        <f>(Y25*AK25+Z25*AL25)*AM25</f>
        <v>240.01575635397967</v>
      </c>
      <c r="AT25">
        <f>((AS25+0.00000010773*(AR25^4-AQ25^4))-AP25*44100)/(L25*0.92*2*29.3+0.00000043092*AQ25^3)</f>
        <v>2.3226409834077684</v>
      </c>
      <c r="AU25">
        <f>0.61365*EXP(17.502*J25/(240.97+J25))</f>
        <v>6.1671661577345249</v>
      </c>
      <c r="AV25">
        <f>AU25*1000/AA25</f>
        <v>60.926061974162145</v>
      </c>
      <c r="AW25">
        <f>(AV25-U25)</f>
        <v>39.003067360514684</v>
      </c>
      <c r="AX25">
        <f>IF(D25,P25,(O25+P25)/2)</f>
        <v>35.74090576171875</v>
      </c>
      <c r="AY25">
        <f>0.61365*EXP(17.502*AX25/(240.97+AX25))</f>
        <v>5.8842911985162738</v>
      </c>
      <c r="AZ25">
        <f>IF(AW25&lt;&gt;0,(1000-(AV25+U25)/2)/AW25*AP25,0)</f>
        <v>5.9868060240148456E-3</v>
      </c>
      <c r="BA25">
        <f>U25*AA25/1000</f>
        <v>2.2191283348465949</v>
      </c>
      <c r="BB25">
        <f>(AY25-BA25)</f>
        <v>3.6651628636696789</v>
      </c>
      <c r="BC25">
        <f>1/(1.6/F25+1.37/N25)</f>
        <v>3.7428879699203475E-3</v>
      </c>
      <c r="BD25">
        <f>G25*AA25*0.001</f>
        <v>27.354553166009303</v>
      </c>
      <c r="BE25">
        <f>G25/S25</f>
        <v>0.67621306296238604</v>
      </c>
      <c r="BF25">
        <f>(1-AP25*AA25/AU25/F25)*100</f>
        <v>33.357255964902244</v>
      </c>
      <c r="BG25">
        <f>(S25-E25/(N25/1.35))</f>
        <v>399.44357207159737</v>
      </c>
      <c r="BH25">
        <f>E25*BF25/100/BG25</f>
        <v>3.3631552189915633E-4</v>
      </c>
    </row>
    <row r="26" spans="1:60" x14ac:dyDescent="0.2">
      <c r="A26" s="1" t="s">
        <v>9</v>
      </c>
      <c r="B26" s="1" t="s">
        <v>88</v>
      </c>
    </row>
    <row r="27" spans="1:60" x14ac:dyDescent="0.2">
      <c r="A27" s="1">
        <v>11</v>
      </c>
      <c r="B27" s="1" t="s">
        <v>89</v>
      </c>
      <c r="C27" s="1">
        <v>346.99999555200338</v>
      </c>
      <c r="D27" s="1">
        <v>0</v>
      </c>
      <c r="E27">
        <f>(R27-S27*(1000-T27)/(1000-U27))*AO27</f>
        <v>0.5959073976490965</v>
      </c>
      <c r="F27">
        <f>IF(AZ27&lt;&gt;0,1/(1/AZ27-1/N27),0)</f>
        <v>1.2008668178354612E-2</v>
      </c>
      <c r="G27">
        <f>((BC27-AP27/2)*S27-E27)/(BC27+AP27/2)</f>
        <v>297.8690642298688</v>
      </c>
      <c r="H27">
        <f>AP27*1000</f>
        <v>0.47741418324746959</v>
      </c>
      <c r="I27">
        <f>(AU27-BA27)</f>
        <v>3.8744989940377583</v>
      </c>
      <c r="J27">
        <f>(P27+AT27*D27)</f>
        <v>36.432262420654297</v>
      </c>
      <c r="K27" s="1">
        <v>6</v>
      </c>
      <c r="L27">
        <f>(K27*AI27+AJ27)</f>
        <v>1.4200000166893005</v>
      </c>
      <c r="M27" s="1">
        <v>1</v>
      </c>
      <c r="N27">
        <f>L27*(M27+1)*(M27+1)/(M27*M27+1)</f>
        <v>2.8400000333786011</v>
      </c>
      <c r="O27" s="1">
        <v>34.926403045654297</v>
      </c>
      <c r="P27" s="1">
        <v>36.432262420654297</v>
      </c>
      <c r="Q27" s="1">
        <v>34.893115997314453</v>
      </c>
      <c r="R27" s="1">
        <v>400.76852416992188</v>
      </c>
      <c r="S27" s="1">
        <v>399.82369995117188</v>
      </c>
      <c r="T27" s="1">
        <v>21.545326232910156</v>
      </c>
      <c r="U27" s="1">
        <v>22.105960845947266</v>
      </c>
      <c r="V27" s="1">
        <v>38.768146514892578</v>
      </c>
      <c r="W27" s="1">
        <v>39.776939392089844</v>
      </c>
      <c r="X27" s="1">
        <v>499.64144897460938</v>
      </c>
      <c r="Y27" s="1">
        <v>1498.891845703125</v>
      </c>
      <c r="Z27" s="1">
        <v>0.33304503560066223</v>
      </c>
      <c r="AA27" s="1">
        <v>101.22196197509766</v>
      </c>
      <c r="AB27" s="1">
        <v>1.887808084487915</v>
      </c>
      <c r="AC27" s="1">
        <v>-5.3956065326929092E-2</v>
      </c>
      <c r="AD27" s="1">
        <v>0.63515996932983398</v>
      </c>
      <c r="AE27" s="1">
        <v>1.433141902089119E-2</v>
      </c>
      <c r="AF27" s="1">
        <v>0.76133865118026733</v>
      </c>
      <c r="AG27" s="1">
        <v>1.2322806753218174E-2</v>
      </c>
      <c r="AH27" s="1">
        <v>0.3333333432674408</v>
      </c>
      <c r="AI27" s="1">
        <v>-0.21956524252891541</v>
      </c>
      <c r="AJ27" s="1">
        <v>2.737391471862793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>X27*0.000001/(K27*0.0001)</f>
        <v>0.83273574829101549</v>
      </c>
      <c r="AP27">
        <f>(U27-T27)/(1000-U27)*AO27</f>
        <v>4.7741418324746961E-4</v>
      </c>
      <c r="AQ27">
        <f>(P27+273.15)</f>
        <v>309.58226242065427</v>
      </c>
      <c r="AR27">
        <f>(O27+273.15)</f>
        <v>308.07640304565427</v>
      </c>
      <c r="AS27">
        <f>(Y27*AK27+Z27*AL27)*AM27</f>
        <v>239.82268995204504</v>
      </c>
      <c r="AT27">
        <f>((AS27+0.00000010773*(AR27^4-AQ27^4))-AP27*44100)/(L27*0.92*2*29.3+0.00000043092*AQ27^3)</f>
        <v>2.2347614410780796</v>
      </c>
      <c r="AU27">
        <f>0.61365*EXP(17.502*J27/(240.97+J27))</f>
        <v>6.1121077222092302</v>
      </c>
      <c r="AV27">
        <f>AU27*1000/AA27</f>
        <v>60.383217267739916</v>
      </c>
      <c r="AW27">
        <f>(AV27-U27)</f>
        <v>38.27725642179265</v>
      </c>
      <c r="AX27">
        <f>IF(D27,P27,(O27+P27)/2)</f>
        <v>35.679332733154297</v>
      </c>
      <c r="AY27">
        <f>0.61365*EXP(17.502*AX27/(240.97+AX27))</f>
        <v>5.8643641480204556</v>
      </c>
      <c r="AZ27">
        <f>IF(AW27&lt;&gt;0,(1000-(AV27+U27)/2)/AW27*AP27,0)</f>
        <v>1.1958104478693001E-2</v>
      </c>
      <c r="BA27">
        <f>U27*AA27/1000</f>
        <v>2.2376087281714718</v>
      </c>
      <c r="BB27">
        <f>(AY27-BA27)</f>
        <v>3.6267554198489838</v>
      </c>
      <c r="BC27">
        <f>1/(1.6/F27+1.37/N27)</f>
        <v>7.4783417432618491E-3</v>
      </c>
      <c r="BD27">
        <f>G27*AA27*0.001</f>
        <v>30.1508910930337</v>
      </c>
      <c r="BE27">
        <f>G27/S27</f>
        <v>0.74500101986512002</v>
      </c>
      <c r="BF27">
        <f>(1-AP27*AA27/AU27/F27)*100</f>
        <v>34.160848757765315</v>
      </c>
      <c r="BG27">
        <f>(S27-E27/(N27/1.35))</f>
        <v>399.54043411406934</v>
      </c>
      <c r="BH27">
        <f>E27*BF27/100/BG27</f>
        <v>5.0950293754029486E-4</v>
      </c>
    </row>
    <row r="28" spans="1:60" x14ac:dyDescent="0.2">
      <c r="A28" s="1">
        <v>12</v>
      </c>
      <c r="B28" s="1" t="s">
        <v>90</v>
      </c>
      <c r="C28" s="1">
        <v>350.99999546259642</v>
      </c>
      <c r="D28" s="1">
        <v>0</v>
      </c>
      <c r="E28">
        <f>(R28-S28*(1000-T28)/(1000-U28))*AO28</f>
        <v>0.35912564648416756</v>
      </c>
      <c r="F28">
        <f>IF(AZ28&lt;&gt;0,1/(1/AZ28-1/N28),0)</f>
        <v>1.0668634691354151E-2</v>
      </c>
      <c r="G28">
        <f>((BC28-AP28/2)*S28-E28)/(BC28+AP28/2)</f>
        <v>322.85956561991549</v>
      </c>
      <c r="H28">
        <f>AP28*1000</f>
        <v>0.42723303003719609</v>
      </c>
      <c r="I28">
        <f>(AU28-BA28)</f>
        <v>3.9007002185103481</v>
      </c>
      <c r="J28">
        <f>(P28+AT28*D28)</f>
        <v>36.488491058349609</v>
      </c>
      <c r="K28" s="1">
        <v>6</v>
      </c>
      <c r="L28">
        <f>(K28*AI28+AJ28)</f>
        <v>1.4200000166893005</v>
      </c>
      <c r="M28" s="1">
        <v>1</v>
      </c>
      <c r="N28">
        <f>L28*(M28+1)*(M28+1)/(M28*M28+1)</f>
        <v>2.8400000333786011</v>
      </c>
      <c r="O28" s="1">
        <v>34.935035705566406</v>
      </c>
      <c r="P28" s="1">
        <v>36.488491058349609</v>
      </c>
      <c r="Q28" s="1">
        <v>34.900360107421875</v>
      </c>
      <c r="R28" s="1">
        <v>400.76473999023438</v>
      </c>
      <c r="S28" s="1">
        <v>400.12826538085938</v>
      </c>
      <c r="T28" s="1">
        <v>21.531686782836914</v>
      </c>
      <c r="U28" s="1">
        <v>22.033374786376953</v>
      </c>
      <c r="V28" s="1">
        <v>38.725196838378906</v>
      </c>
      <c r="W28" s="1">
        <v>39.627490997314453</v>
      </c>
      <c r="X28" s="1">
        <v>499.69659423828125</v>
      </c>
      <c r="Y28" s="1">
        <v>1499.2752685546875</v>
      </c>
      <c r="Z28" s="1">
        <v>0.30351805686950684</v>
      </c>
      <c r="AA28" s="1">
        <v>101.22227478027344</v>
      </c>
      <c r="AB28" s="1">
        <v>1.887808084487915</v>
      </c>
      <c r="AC28" s="1">
        <v>-5.3956065326929092E-2</v>
      </c>
      <c r="AD28" s="1">
        <v>0.63515996932983398</v>
      </c>
      <c r="AE28" s="1">
        <v>1.433141902089119E-2</v>
      </c>
      <c r="AF28" s="1">
        <v>0.76133865118026733</v>
      </c>
      <c r="AG28" s="1">
        <v>1.2322806753218174E-2</v>
      </c>
      <c r="AH28" s="1">
        <v>0.66666668653488159</v>
      </c>
      <c r="AI28" s="1">
        <v>-0.21956524252891541</v>
      </c>
      <c r="AJ28" s="1">
        <v>2.737391471862793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>X28*0.000001/(K28*0.0001)</f>
        <v>0.83282765706380191</v>
      </c>
      <c r="AP28">
        <f>(U28-T28)/(1000-U28)*AO28</f>
        <v>4.272330300371961E-4</v>
      </c>
      <c r="AQ28">
        <f>(P28+273.15)</f>
        <v>309.63849105834959</v>
      </c>
      <c r="AR28">
        <f>(O28+273.15)</f>
        <v>308.08503570556638</v>
      </c>
      <c r="AS28">
        <f>(Y28*AK28+Z28*AL28)*AM28</f>
        <v>239.88403760692381</v>
      </c>
      <c r="AT28">
        <f>((AS28+0.00000010773*(AR28^4-AQ28^4))-AP28*44100)/(L28*0.92*2*29.3+0.00000043092*AQ28^3)</f>
        <v>2.2532109577261075</v>
      </c>
      <c r="AU28">
        <f>0.61365*EXP(17.502*J28/(240.97+J28))</f>
        <v>6.1309685354737447</v>
      </c>
      <c r="AV28">
        <f>AU28*1000/AA28</f>
        <v>60.569361326668883</v>
      </c>
      <c r="AW28">
        <f>(AV28-U28)</f>
        <v>38.53598654029193</v>
      </c>
      <c r="AX28">
        <f>IF(D28,P28,(O28+P28)/2)</f>
        <v>35.711763381958008</v>
      </c>
      <c r="AY28">
        <f>0.61365*EXP(17.502*AX28/(240.97+AX28))</f>
        <v>5.8748524488850498</v>
      </c>
      <c r="AZ28">
        <f>IF(AW28&lt;&gt;0,(1000-(AV28+U28)/2)/AW28*AP28,0)</f>
        <v>1.0628707299071614E-2</v>
      </c>
      <c r="BA28">
        <f>U28*AA28/1000</f>
        <v>2.2302683169633966</v>
      </c>
      <c r="BB28">
        <f>(AY28-BA28)</f>
        <v>3.6445841319216532</v>
      </c>
      <c r="BC28">
        <f>1/(1.6/F28+1.37/N28)</f>
        <v>6.64651778705089E-3</v>
      </c>
      <c r="BD28">
        <f>G28*AA28*0.001</f>
        <v>32.680579666618804</v>
      </c>
      <c r="BE28">
        <f>G28/S28</f>
        <v>0.80689017386113371</v>
      </c>
      <c r="BF28">
        <f>(1-AP28*AA28/AU28/F28)*100</f>
        <v>33.884546306850979</v>
      </c>
      <c r="BG28">
        <f>(S28-E28/(N28/1.35))</f>
        <v>399.95755424809334</v>
      </c>
      <c r="BH28">
        <f>E28*BF28/100/BG28</f>
        <v>3.0425252552480274E-4</v>
      </c>
    </row>
    <row r="29" spans="1:60" x14ac:dyDescent="0.2">
      <c r="A29" s="1">
        <v>13</v>
      </c>
      <c r="B29" s="1" t="s">
        <v>91</v>
      </c>
      <c r="C29" s="1">
        <v>354.99999537318945</v>
      </c>
      <c r="D29" s="1">
        <v>0</v>
      </c>
      <c r="E29">
        <f>(R29-S29*(1000-T29)/(1000-U29))*AO29</f>
        <v>0.41712858025924093</v>
      </c>
      <c r="F29">
        <f>IF(AZ29&lt;&gt;0,1/(1/AZ29-1/N29),0)</f>
        <v>9.6670734119640913E-3</v>
      </c>
      <c r="G29">
        <f>((BC29-AP29/2)*S29-E29)/(BC29+AP29/2)</f>
        <v>308.02149310951893</v>
      </c>
      <c r="H29">
        <f>AP29*1000</f>
        <v>0.38873733022841295</v>
      </c>
      <c r="I29">
        <f>(AU29-BA29)</f>
        <v>3.9155313094523154</v>
      </c>
      <c r="J29">
        <f>(P29+AT29*D29)</f>
        <v>36.515304565429688</v>
      </c>
      <c r="K29" s="1">
        <v>6</v>
      </c>
      <c r="L29">
        <f>(K29*AI29+AJ29)</f>
        <v>1.4200000166893005</v>
      </c>
      <c r="M29" s="1">
        <v>1</v>
      </c>
      <c r="N29">
        <f>L29*(M29+1)*(M29+1)/(M29*M29+1)</f>
        <v>2.8400000333786011</v>
      </c>
      <c r="O29" s="1">
        <v>34.942249298095703</v>
      </c>
      <c r="P29" s="1">
        <v>36.515304565429688</v>
      </c>
      <c r="Q29" s="1">
        <v>34.907299041748047</v>
      </c>
      <c r="R29" s="1">
        <v>400.79635620117188</v>
      </c>
      <c r="S29" s="1">
        <v>400.10873413085938</v>
      </c>
      <c r="T29" s="1">
        <v>21.519243240356445</v>
      </c>
      <c r="U29" s="1">
        <v>21.975757598876953</v>
      </c>
      <c r="V29" s="1">
        <v>38.687580108642578</v>
      </c>
      <c r="W29" s="1">
        <v>39.508308410644531</v>
      </c>
      <c r="X29" s="1">
        <v>499.69232177734375</v>
      </c>
      <c r="Y29" s="1">
        <v>1499.380859375</v>
      </c>
      <c r="Z29" s="1">
        <v>2.7163760736584663E-2</v>
      </c>
      <c r="AA29" s="1">
        <v>101.22286224365234</v>
      </c>
      <c r="AB29" s="1">
        <v>1.887808084487915</v>
      </c>
      <c r="AC29" s="1">
        <v>-5.3956065326929092E-2</v>
      </c>
      <c r="AD29" s="1">
        <v>0.63515996932983398</v>
      </c>
      <c r="AE29" s="1">
        <v>1.433141902089119E-2</v>
      </c>
      <c r="AF29" s="1">
        <v>0.76133865118026733</v>
      </c>
      <c r="AG29" s="1">
        <v>1.2322806753218174E-2</v>
      </c>
      <c r="AH29" s="1">
        <v>0.3333333432674408</v>
      </c>
      <c r="AI29" s="1">
        <v>-0.21956524252891541</v>
      </c>
      <c r="AJ29" s="1">
        <v>2.737391471862793</v>
      </c>
      <c r="AK29" s="1">
        <v>1</v>
      </c>
      <c r="AL29" s="1">
        <v>0</v>
      </c>
      <c r="AM29" s="1">
        <v>0.15999999642372131</v>
      </c>
      <c r="AN29" s="1">
        <v>111115</v>
      </c>
      <c r="AO29">
        <f>X29*0.000001/(K29*0.0001)</f>
        <v>0.83282053629557284</v>
      </c>
      <c r="AP29">
        <f>(U29-T29)/(1000-U29)*AO29</f>
        <v>3.8873733022841292E-4</v>
      </c>
      <c r="AQ29">
        <f>(P29+273.15)</f>
        <v>309.66530456542966</v>
      </c>
      <c r="AR29">
        <f>(O29+273.15)</f>
        <v>308.09224929809568</v>
      </c>
      <c r="AS29">
        <f>(Y29*AK29+Z29*AL29)*AM29</f>
        <v>239.90093213779619</v>
      </c>
      <c r="AT29">
        <f>((AS29+0.00000010773*(AR29^4-AQ29^4))-AP29*44100)/(L29*0.92*2*29.3+0.00000043092*AQ29^3)</f>
        <v>2.2694940044946197</v>
      </c>
      <c r="AU29">
        <f>0.61365*EXP(17.502*J29/(240.97+J29))</f>
        <v>6.1399803935833335</v>
      </c>
      <c r="AV29">
        <f>AU29*1000/AA29</f>
        <v>60.658039670957535</v>
      </c>
      <c r="AW29">
        <f>(AV29-U29)</f>
        <v>38.682282072080582</v>
      </c>
      <c r="AX29">
        <f>IF(D29,P29,(O29+P29)/2)</f>
        <v>35.728776931762695</v>
      </c>
      <c r="AY29">
        <f>0.61365*EXP(17.502*AX29/(240.97+AX29))</f>
        <v>5.8803612655765898</v>
      </c>
      <c r="AZ29">
        <f>IF(AW29&lt;&gt;0,(1000-(AV29+U29)/2)/AW29*AP29,0)</f>
        <v>9.6342792978271752E-3</v>
      </c>
      <c r="BA29">
        <f>U29*AA29/1000</f>
        <v>2.2244490841310181</v>
      </c>
      <c r="BB29">
        <f>(AY29-BA29)</f>
        <v>3.6559121814455717</v>
      </c>
      <c r="BC29">
        <f>1/(1.6/F29+1.37/N29)</f>
        <v>6.0243623449030299E-3</v>
      </c>
      <c r="BD29">
        <f>G29*AA29*0.001</f>
        <v>31.178817165108946</v>
      </c>
      <c r="BE29">
        <f>G29/S29</f>
        <v>0.7698444618526562</v>
      </c>
      <c r="BF29">
        <f>(1-AP29*AA29/AU29/F29)*100</f>
        <v>33.70620816712416</v>
      </c>
      <c r="BG29">
        <f>(S29-E29/(N29/1.35))</f>
        <v>399.91045118130603</v>
      </c>
      <c r="BH29">
        <f>E29*BF29/100/BG29</f>
        <v>3.5157427661975955E-4</v>
      </c>
    </row>
    <row r="30" spans="1:60" x14ac:dyDescent="0.2">
      <c r="A30" s="1" t="s">
        <v>9</v>
      </c>
      <c r="B30" s="1" t="s">
        <v>92</v>
      </c>
    </row>
    <row r="31" spans="1:60" x14ac:dyDescent="0.2">
      <c r="A31" s="1" t="s">
        <v>9</v>
      </c>
      <c r="B31" s="1" t="s">
        <v>93</v>
      </c>
    </row>
    <row r="32" spans="1:60" x14ac:dyDescent="0.2">
      <c r="A32" s="1" t="s">
        <v>9</v>
      </c>
      <c r="B32" s="1" t="s">
        <v>94</v>
      </c>
    </row>
    <row r="33" spans="1:60" x14ac:dyDescent="0.2">
      <c r="A33" s="1">
        <v>14</v>
      </c>
      <c r="B33" s="1" t="s">
        <v>95</v>
      </c>
      <c r="C33" s="1">
        <v>498.49999849125743</v>
      </c>
      <c r="D33" s="1">
        <v>0</v>
      </c>
      <c r="E33">
        <f>(R33-S33*(1000-T33)/(1000-U33))*AO33</f>
        <v>-0.35534966812783192</v>
      </c>
      <c r="F33">
        <f>IF(AZ33&lt;&gt;0,1/(1/AZ33-1/N33),0)</f>
        <v>5.8376590597223532E-3</v>
      </c>
      <c r="G33">
        <f>((BC33-AP33/2)*S33-E33)/(BC33+AP33/2)</f>
        <v>470.01381971367221</v>
      </c>
      <c r="H33">
        <f>AP33*1000</f>
        <v>0.23107599140594054</v>
      </c>
      <c r="I33">
        <f>(AU33-BA33)</f>
        <v>3.8514864520071974</v>
      </c>
      <c r="J33">
        <f>(P33+AT33*D33)</f>
        <v>36.223758697509766</v>
      </c>
      <c r="K33" s="1">
        <v>6</v>
      </c>
      <c r="L33">
        <f>(K33*AI33+AJ33)</f>
        <v>1.4200000166893005</v>
      </c>
      <c r="M33" s="1">
        <v>1</v>
      </c>
      <c r="N33">
        <f>L33*(M33+1)*(M33+1)/(M33*M33+1)</f>
        <v>2.8400000333786011</v>
      </c>
      <c r="O33" s="1">
        <v>34.9747314453125</v>
      </c>
      <c r="P33" s="1">
        <v>36.223758697509766</v>
      </c>
      <c r="Q33" s="1">
        <v>34.962390899658203</v>
      </c>
      <c r="R33" s="1">
        <v>399.73226928710938</v>
      </c>
      <c r="S33" s="1">
        <v>400.0479736328125</v>
      </c>
      <c r="T33" s="1">
        <v>21.376260757446289</v>
      </c>
      <c r="U33" s="1">
        <v>21.647733688354492</v>
      </c>
      <c r="V33" s="1">
        <v>38.359275817871094</v>
      </c>
      <c r="W33" s="1">
        <v>38.846424102783203</v>
      </c>
      <c r="X33" s="1">
        <v>499.66024780273438</v>
      </c>
      <c r="Y33" s="1">
        <v>1500.9736328125</v>
      </c>
      <c r="Z33" s="1">
        <v>0.35665887594223022</v>
      </c>
      <c r="AA33" s="1">
        <v>101.21714782714844</v>
      </c>
      <c r="AB33" s="1">
        <v>2.198415994644165</v>
      </c>
      <c r="AC33" s="1">
        <v>-8.641275018453598E-2</v>
      </c>
      <c r="AD33" s="1">
        <v>0.10084200650453568</v>
      </c>
      <c r="AE33" s="1">
        <v>8.0144861713051796E-3</v>
      </c>
      <c r="AF33" s="1">
        <v>5.2997484803199768E-2</v>
      </c>
      <c r="AG33" s="1">
        <v>6.9380952045321465E-3</v>
      </c>
      <c r="AH33" s="1">
        <v>0.66666668653488159</v>
      </c>
      <c r="AI33" s="1">
        <v>-0.21956524252891541</v>
      </c>
      <c r="AJ33" s="1">
        <v>2.737391471862793</v>
      </c>
      <c r="AK33" s="1">
        <v>1</v>
      </c>
      <c r="AL33" s="1">
        <v>0</v>
      </c>
      <c r="AM33" s="1">
        <v>0.15999999642372131</v>
      </c>
      <c r="AN33" s="1">
        <v>111115</v>
      </c>
      <c r="AO33">
        <f>X33*0.000001/(K33*0.0001)</f>
        <v>0.83276707967122388</v>
      </c>
      <c r="AP33">
        <f>(U33-T33)/(1000-U33)*AO33</f>
        <v>2.3107599140594054E-4</v>
      </c>
      <c r="AQ33">
        <f>(P33+273.15)</f>
        <v>309.37375869750974</v>
      </c>
      <c r="AR33">
        <f>(O33+273.15)</f>
        <v>308.12473144531248</v>
      </c>
      <c r="AS33">
        <f>(Y33*AK33+Z33*AL33)*AM33</f>
        <v>240.15577588209999</v>
      </c>
      <c r="AT33">
        <f>((AS33+0.00000010773*(AR33^4-AQ33^4))-AP33*44100)/(L33*0.92*2*29.3+0.00000043092*AQ33^3)</f>
        <v>2.3974055994275032</v>
      </c>
      <c r="AU33">
        <f>0.61365*EXP(17.502*J33/(240.97+J33))</f>
        <v>6.0426083128641155</v>
      </c>
      <c r="AV33">
        <f>AU33*1000/AA33</f>
        <v>59.699452539240283</v>
      </c>
      <c r="AW33">
        <f>(AV33-U33)</f>
        <v>38.051718850885791</v>
      </c>
      <c r="AX33">
        <f>IF(D33,P33,(O33+P33)/2)</f>
        <v>35.599245071411133</v>
      </c>
      <c r="AY33">
        <f>0.61365*EXP(17.502*AX33/(240.97+AX33))</f>
        <v>5.8385328967854342</v>
      </c>
      <c r="AZ33">
        <f>IF(AW33&lt;&gt;0,(1000-(AV33+U33)/2)/AW33*AP33,0)</f>
        <v>5.8256842856907534E-3</v>
      </c>
      <c r="BA33">
        <f>U33*AA33/1000</f>
        <v>2.1911218608569181</v>
      </c>
      <c r="BB33">
        <f>(AY33-BA33)</f>
        <v>3.6474110359285161</v>
      </c>
      <c r="BC33">
        <f>1/(1.6/F33+1.37/N33)</f>
        <v>3.6421266469406489E-3</v>
      </c>
      <c r="BD33">
        <f>G33*AA33*0.001</f>
        <v>47.573458270761456</v>
      </c>
      <c r="BE33">
        <f>G33/S33</f>
        <v>1.1748936394940435</v>
      </c>
      <c r="BF33">
        <f>(1-AP33*AA33/AU33/F33)*100</f>
        <v>33.695080911525608</v>
      </c>
      <c r="BG33">
        <f>(S33-E33/(N33/1.35))</f>
        <v>400.21688984631055</v>
      </c>
      <c r="BH33">
        <f>E33*BF33/100/BG33</f>
        <v>-2.9917617479984643E-4</v>
      </c>
    </row>
    <row r="34" spans="1:60" x14ac:dyDescent="0.2">
      <c r="A34" s="1">
        <v>15</v>
      </c>
      <c r="B34" s="1" t="s">
        <v>96</v>
      </c>
      <c r="C34" s="1">
        <v>500.49999844655395</v>
      </c>
      <c r="D34" s="1">
        <v>0</v>
      </c>
      <c r="E34">
        <f>(R34-S34*(1000-T34)/(1000-U34))*AO34</f>
        <v>-0.32343789019183028</v>
      </c>
      <c r="F34">
        <f>IF(AZ34&lt;&gt;0,1/(1/AZ34-1/N34),0)</f>
        <v>5.7271640469305773E-3</v>
      </c>
      <c r="G34">
        <f>((BC34-AP34/2)*S34-E34)/(BC34+AP34/2)</f>
        <v>463.11702935794074</v>
      </c>
      <c r="H34">
        <f>AP34*1000</f>
        <v>0.2268142053305095</v>
      </c>
      <c r="I34">
        <f>(AU34-BA34)</f>
        <v>3.8532055700212857</v>
      </c>
      <c r="J34">
        <f>(P34+AT34*D34)</f>
        <v>36.228378295898438</v>
      </c>
      <c r="K34" s="1">
        <v>6</v>
      </c>
      <c r="L34">
        <f>(K34*AI34+AJ34)</f>
        <v>1.4200000166893005</v>
      </c>
      <c r="M34" s="1">
        <v>1</v>
      </c>
      <c r="N34">
        <f>L34*(M34+1)*(M34+1)/(M34*M34+1)</f>
        <v>2.8400000333786011</v>
      </c>
      <c r="O34" s="1">
        <v>34.975372314453125</v>
      </c>
      <c r="P34" s="1">
        <v>36.228378295898438</v>
      </c>
      <c r="Q34" s="1">
        <v>34.963279724121094</v>
      </c>
      <c r="R34" s="1">
        <v>399.71542358398438</v>
      </c>
      <c r="S34" s="1">
        <v>399.994873046875</v>
      </c>
      <c r="T34" s="1">
        <v>21.379459381103516</v>
      </c>
      <c r="U34" s="1">
        <v>21.645929336547852</v>
      </c>
      <c r="V34" s="1">
        <v>38.363574981689453</v>
      </c>
      <c r="W34" s="1">
        <v>38.84173583984375</v>
      </c>
      <c r="X34" s="1">
        <v>499.6539306640625</v>
      </c>
      <c r="Y34" s="1">
        <v>1500.7208251953125</v>
      </c>
      <c r="Z34" s="1">
        <v>0.35901588201522827</v>
      </c>
      <c r="AA34" s="1">
        <v>101.21695709228516</v>
      </c>
      <c r="AB34" s="1">
        <v>2.198415994644165</v>
      </c>
      <c r="AC34" s="1">
        <v>-8.641275018453598E-2</v>
      </c>
      <c r="AD34" s="1">
        <v>0.10084200650453568</v>
      </c>
      <c r="AE34" s="1">
        <v>8.0144861713051796E-3</v>
      </c>
      <c r="AF34" s="1">
        <v>5.2997484803199768E-2</v>
      </c>
      <c r="AG34" s="1">
        <v>6.9380952045321465E-3</v>
      </c>
      <c r="AH34" s="1">
        <v>0.66666668653488159</v>
      </c>
      <c r="AI34" s="1">
        <v>-0.21956524252891541</v>
      </c>
      <c r="AJ34" s="1">
        <v>2.737391471862793</v>
      </c>
      <c r="AK34" s="1">
        <v>1</v>
      </c>
      <c r="AL34" s="1">
        <v>0</v>
      </c>
      <c r="AM34" s="1">
        <v>0.15999999642372131</v>
      </c>
      <c r="AN34" s="1">
        <v>111115</v>
      </c>
      <c r="AO34">
        <f>X34*0.000001/(K34*0.0001)</f>
        <v>0.83275655110677071</v>
      </c>
      <c r="AP34">
        <f>(U34-T34)/(1000-U34)*AO34</f>
        <v>2.268142053305095E-4</v>
      </c>
      <c r="AQ34">
        <f>(P34+273.15)</f>
        <v>309.37837829589841</v>
      </c>
      <c r="AR34">
        <f>(O34+273.15)</f>
        <v>308.1253723144531</v>
      </c>
      <c r="AS34">
        <f>(Y34*AK34+Z34*AL34)*AM34</f>
        <v>240.1153266642541</v>
      </c>
      <c r="AT34">
        <f>((AS34+0.00000010773*(AR34^4-AQ34^4))-AP34*44100)/(L34*0.92*2*29.3+0.00000043092*AQ34^3)</f>
        <v>2.3984721228187702</v>
      </c>
      <c r="AU34">
        <f>0.61365*EXP(17.502*J34/(240.97+J34))</f>
        <v>6.0441406709012861</v>
      </c>
      <c r="AV34">
        <f>AU34*1000/AA34</f>
        <v>59.714704378936283</v>
      </c>
      <c r="AW34">
        <f>(AV34-U34)</f>
        <v>38.068775042388431</v>
      </c>
      <c r="AX34">
        <f>IF(D34,P34,(O34+P34)/2)</f>
        <v>35.601875305175781</v>
      </c>
      <c r="AY34">
        <f>0.61365*EXP(17.502*AX34/(240.97+AX34))</f>
        <v>5.8393796723752578</v>
      </c>
      <c r="AZ34">
        <f>IF(AW34&lt;&gt;0,(1000-(AV34+U34)/2)/AW34*AP34,0)</f>
        <v>5.7156378514294313E-3</v>
      </c>
      <c r="BA34">
        <f>U34*AA34/1000</f>
        <v>2.1909351008800004</v>
      </c>
      <c r="BB34">
        <f>(AY34-BA34)</f>
        <v>3.6484445714952574</v>
      </c>
      <c r="BC34">
        <f>1/(1.6/F34+1.37/N34)</f>
        <v>3.5733074287365991E-3</v>
      </c>
      <c r="BD34">
        <f>G34*AA34*0.001</f>
        <v>46.87529648922925</v>
      </c>
      <c r="BE34">
        <f>G34/S34</f>
        <v>1.1578074134556933</v>
      </c>
      <c r="BF34">
        <f>(1-AP34*AA34/AU34/F34)*100</f>
        <v>33.679263397582005</v>
      </c>
      <c r="BG34">
        <f>(S34-E34/(N34/1.35))</f>
        <v>400.14861992949017</v>
      </c>
      <c r="BH34">
        <f>E34*BF34/100/BG34</f>
        <v>-2.7222760129594673E-4</v>
      </c>
    </row>
    <row r="35" spans="1:60" x14ac:dyDescent="0.2">
      <c r="A35" s="1">
        <v>16</v>
      </c>
      <c r="B35" s="1" t="s">
        <v>97</v>
      </c>
      <c r="C35" s="1">
        <v>503.49999837949872</v>
      </c>
      <c r="D35" s="1">
        <v>0</v>
      </c>
      <c r="E35">
        <f>(R35-S35*(1000-T35)/(1000-U35))*AO35</f>
        <v>-0.59813023492167583</v>
      </c>
      <c r="F35">
        <f>IF(AZ35&lt;&gt;0,1/(1/AZ35-1/N35),0)</f>
        <v>5.0167847778479005E-3</v>
      </c>
      <c r="G35">
        <f>((BC35-AP35/2)*S35-E35)/(BC35+AP35/2)</f>
        <v>560.57576281830995</v>
      </c>
      <c r="H35">
        <f>AP35*1000</f>
        <v>0.1987809232330231</v>
      </c>
      <c r="I35">
        <f>(AU35-BA35)</f>
        <v>3.8542407396100735</v>
      </c>
      <c r="J35">
        <f>(P35+AT35*D35)</f>
        <v>36.228538513183594</v>
      </c>
      <c r="K35" s="1">
        <v>6</v>
      </c>
      <c r="L35">
        <f>(K35*AI35+AJ35)</f>
        <v>1.4200000166893005</v>
      </c>
      <c r="M35" s="1">
        <v>1</v>
      </c>
      <c r="N35">
        <f>L35*(M35+1)*(M35+1)/(M35*M35+1)</f>
        <v>2.8400000333786011</v>
      </c>
      <c r="O35" s="1">
        <v>34.978065490722656</v>
      </c>
      <c r="P35" s="1">
        <v>36.228538513183594</v>
      </c>
      <c r="Q35" s="1">
        <v>34.967205047607422</v>
      </c>
      <c r="R35" s="1">
        <v>399.39874267578125</v>
      </c>
      <c r="S35" s="1">
        <v>400.02151489257812</v>
      </c>
      <c r="T35" s="1">
        <v>21.402477264404297</v>
      </c>
      <c r="U35" s="1">
        <v>21.636016845703125</v>
      </c>
      <c r="V35" s="1">
        <v>38.399524688720703</v>
      </c>
      <c r="W35" s="1">
        <v>38.818534851074219</v>
      </c>
      <c r="X35" s="1">
        <v>499.6500244140625</v>
      </c>
      <c r="Y35" s="1">
        <v>1500.72607421875</v>
      </c>
      <c r="Z35" s="1">
        <v>0.16888603568077087</v>
      </c>
      <c r="AA35" s="1">
        <v>101.21794128417969</v>
      </c>
      <c r="AB35" s="1">
        <v>2.198415994644165</v>
      </c>
      <c r="AC35" s="1">
        <v>-8.641275018453598E-2</v>
      </c>
      <c r="AD35" s="1">
        <v>0.10084200650453568</v>
      </c>
      <c r="AE35" s="1">
        <v>8.0144861713051796E-3</v>
      </c>
      <c r="AF35" s="1">
        <v>5.2997484803199768E-2</v>
      </c>
      <c r="AG35" s="1">
        <v>6.9380952045321465E-3</v>
      </c>
      <c r="AH35" s="1">
        <v>0.66666668653488159</v>
      </c>
      <c r="AI35" s="1">
        <v>-0.21956524252891541</v>
      </c>
      <c r="AJ35" s="1">
        <v>2.737391471862793</v>
      </c>
      <c r="AK35" s="1">
        <v>1</v>
      </c>
      <c r="AL35" s="1">
        <v>0</v>
      </c>
      <c r="AM35" s="1">
        <v>0.15999999642372131</v>
      </c>
      <c r="AN35" s="1">
        <v>111115</v>
      </c>
      <c r="AO35">
        <f>X35*0.000001/(K35*0.0001)</f>
        <v>0.83275004069010405</v>
      </c>
      <c r="AP35">
        <f>(U35-T35)/(1000-U35)*AO35</f>
        <v>1.9878092323302309E-4</v>
      </c>
      <c r="AQ35">
        <f>(P35+273.15)</f>
        <v>309.37853851318357</v>
      </c>
      <c r="AR35">
        <f>(O35+273.15)</f>
        <v>308.12806549072263</v>
      </c>
      <c r="AS35">
        <f>(Y35*AK35+Z35*AL35)*AM35</f>
        <v>240.11616650798533</v>
      </c>
      <c r="AT35">
        <f>((AS35+0.00000010773*(AR35^4-AQ35^4))-AP35*44100)/(L35*0.92*2*29.3+0.00000043092*AQ35^3)</f>
        <v>2.4126798020063189</v>
      </c>
      <c r="AU35">
        <f>0.61365*EXP(17.502*J35/(240.97+J35))</f>
        <v>6.0441938223219749</v>
      </c>
      <c r="AV35">
        <f>AU35*1000/AA35</f>
        <v>59.714648862026195</v>
      </c>
      <c r="AW35">
        <f>(AV35-U35)</f>
        <v>38.07863201632307</v>
      </c>
      <c r="AX35">
        <f>IF(D35,P35,(O35+P35)/2)</f>
        <v>35.603302001953125</v>
      </c>
      <c r="AY35">
        <f>0.61365*EXP(17.502*AX35/(240.97+AX35))</f>
        <v>5.8398390267567608</v>
      </c>
      <c r="AZ35">
        <f>IF(AW35&lt;&gt;0,(1000-(AV35+U35)/2)/AW35*AP35,0)</f>
        <v>5.0079383874340978E-3</v>
      </c>
      <c r="BA35">
        <f>U35*AA35/1000</f>
        <v>2.1899530827119014</v>
      </c>
      <c r="BB35">
        <f>(AY35-BA35)</f>
        <v>3.6498859440448594</v>
      </c>
      <c r="BC35">
        <f>1/(1.6/F35+1.37/N35)</f>
        <v>3.1307550846922582E-3</v>
      </c>
      <c r="BD35">
        <f>G35*AA35*0.001</f>
        <v>56.740324646277934</v>
      </c>
      <c r="BE35">
        <f>G35/S35</f>
        <v>1.4013640315542706</v>
      </c>
      <c r="BF35">
        <f>(1-AP35*AA35/AU35/F35)*100</f>
        <v>33.645810239676464</v>
      </c>
      <c r="BG35">
        <f>(S35-E35/(N35/1.35))</f>
        <v>400.3058373600619</v>
      </c>
      <c r="BH35">
        <f>E35*BF35/100/BG35</f>
        <v>-5.0273002551013064E-4</v>
      </c>
    </row>
    <row r="36" spans="1:60" x14ac:dyDescent="0.2">
      <c r="A36" s="1">
        <v>17</v>
      </c>
      <c r="B36" s="1" t="s">
        <v>98</v>
      </c>
      <c r="C36" s="1">
        <v>507.49999829009175</v>
      </c>
      <c r="D36" s="1">
        <v>0</v>
      </c>
      <c r="E36">
        <f>(R36-S36*(1000-T36)/(1000-U36))*AO36</f>
        <v>-0.30605254159174716</v>
      </c>
      <c r="F36">
        <f>IF(AZ36&lt;&gt;0,1/(1/AZ36-1/N36),0)</f>
        <v>4.8349162890256366E-3</v>
      </c>
      <c r="G36">
        <f>((BC36-AP36/2)*S36-E36)/(BC36+AP36/2)</f>
        <v>473.52099411984432</v>
      </c>
      <c r="H36">
        <f>AP36*1000</f>
        <v>0.19174936751509356</v>
      </c>
      <c r="I36">
        <f>(AU36-BA36)</f>
        <v>3.8573677045919141</v>
      </c>
      <c r="J36">
        <f>(P36+AT36*D36)</f>
        <v>36.239124298095703</v>
      </c>
      <c r="K36" s="1">
        <v>6</v>
      </c>
      <c r="L36">
        <f>(K36*AI36+AJ36)</f>
        <v>1.4200000166893005</v>
      </c>
      <c r="M36" s="1">
        <v>1</v>
      </c>
      <c r="N36">
        <f>L36*(M36+1)*(M36+1)/(M36*M36+1)</f>
        <v>2.8400000333786011</v>
      </c>
      <c r="O36" s="1">
        <v>34.979106903076172</v>
      </c>
      <c r="P36" s="1">
        <v>36.239124298095703</v>
      </c>
      <c r="Q36" s="1">
        <v>34.967418670654297</v>
      </c>
      <c r="R36" s="1">
        <v>399.56710815429688</v>
      </c>
      <c r="S36" s="1">
        <v>399.84255981445312</v>
      </c>
      <c r="T36" s="1">
        <v>21.414888381958008</v>
      </c>
      <c r="U36" s="1">
        <v>21.640165328979492</v>
      </c>
      <c r="V36" s="1">
        <v>38.418975830078125</v>
      </c>
      <c r="W36" s="1">
        <v>38.823131561279297</v>
      </c>
      <c r="X36" s="1">
        <v>499.65133666992188</v>
      </c>
      <c r="Y36" s="1">
        <v>1500.6534423828125</v>
      </c>
      <c r="Z36" s="1">
        <v>4.9601778388023376E-2</v>
      </c>
      <c r="AA36" s="1">
        <v>101.21636199951172</v>
      </c>
      <c r="AB36" s="1">
        <v>2.198415994644165</v>
      </c>
      <c r="AC36" s="1">
        <v>-8.641275018453598E-2</v>
      </c>
      <c r="AD36" s="1">
        <v>0.10084200650453568</v>
      </c>
      <c r="AE36" s="1">
        <v>8.0144861713051796E-3</v>
      </c>
      <c r="AF36" s="1">
        <v>5.2997484803199768E-2</v>
      </c>
      <c r="AG36" s="1">
        <v>6.9380952045321465E-3</v>
      </c>
      <c r="AH36" s="1">
        <v>0.66666668653488159</v>
      </c>
      <c r="AI36" s="1">
        <v>-0.21956524252891541</v>
      </c>
      <c r="AJ36" s="1">
        <v>2.737391471862793</v>
      </c>
      <c r="AK36" s="1">
        <v>1</v>
      </c>
      <c r="AL36" s="1">
        <v>0</v>
      </c>
      <c r="AM36" s="1">
        <v>0.15999999642372131</v>
      </c>
      <c r="AN36" s="1">
        <v>111115</v>
      </c>
      <c r="AO36">
        <f>X36*0.000001/(K36*0.0001)</f>
        <v>0.8327522277832029</v>
      </c>
      <c r="AP36">
        <f>(U36-T36)/(1000-U36)*AO36</f>
        <v>1.9174936751509356E-4</v>
      </c>
      <c r="AQ36">
        <f>(P36+273.15)</f>
        <v>309.38912429809568</v>
      </c>
      <c r="AR36">
        <f>(O36+273.15)</f>
        <v>308.12910690307615</v>
      </c>
      <c r="AS36">
        <f>(Y36*AK36+Z36*AL36)*AM36</f>
        <v>240.10454541449508</v>
      </c>
      <c r="AT36">
        <f>((AS36+0.00000010773*(AR36^4-AQ36^4))-AP36*44100)/(L36*0.92*2*29.3+0.00000043092*AQ36^3)</f>
        <v>2.4146206676240776</v>
      </c>
      <c r="AU36">
        <f>0.61365*EXP(17.502*J36/(240.97+J36))</f>
        <v>6.0477065122591851</v>
      </c>
      <c r="AV36">
        <f>AU36*1000/AA36</f>
        <v>59.750285356910574</v>
      </c>
      <c r="AW36">
        <f>(AV36-U36)</f>
        <v>38.110120027931082</v>
      </c>
      <c r="AX36">
        <f>IF(D36,P36,(O36+P36)/2)</f>
        <v>35.609115600585938</v>
      </c>
      <c r="AY36">
        <f>0.61365*EXP(17.502*AX36/(240.97+AX36))</f>
        <v>5.8417111590885371</v>
      </c>
      <c r="AZ36">
        <f>IF(AW36&lt;&gt;0,(1000-(AV36+U36)/2)/AW36*AP36,0)</f>
        <v>4.8266991460505695E-3</v>
      </c>
      <c r="BA36">
        <f>U36*AA36/1000</f>
        <v>2.190338807667271</v>
      </c>
      <c r="BB36">
        <f>(AY36-BA36)</f>
        <v>3.6513723514212661</v>
      </c>
      <c r="BC36">
        <f>1/(1.6/F36+1.37/N36)</f>
        <v>3.0174241506196291E-3</v>
      </c>
      <c r="BD36">
        <f>G36*AA36*0.001</f>
        <v>47.928072355202822</v>
      </c>
      <c r="BE36">
        <f>G36/S36</f>
        <v>1.1842686139754148</v>
      </c>
      <c r="BF36">
        <f>(1-AP36*AA36/AU36/F36)*100</f>
        <v>33.624929223033973</v>
      </c>
      <c r="BG36">
        <f>(S36-E36/(N36/1.35))</f>
        <v>399.98804253497877</v>
      </c>
      <c r="BH36">
        <f>E36*BF36/100/BG36</f>
        <v>-2.5728256735705333E-4</v>
      </c>
    </row>
    <row r="37" spans="1:60" x14ac:dyDescent="0.2">
      <c r="A37" s="1" t="s">
        <v>9</v>
      </c>
      <c r="B37" s="1" t="s">
        <v>99</v>
      </c>
    </row>
    <row r="38" spans="1:60" x14ac:dyDescent="0.2">
      <c r="A38" s="1">
        <v>18</v>
      </c>
      <c r="B38" s="1" t="s">
        <v>100</v>
      </c>
      <c r="C38" s="1">
        <v>590.49999643489718</v>
      </c>
      <c r="D38" s="1">
        <v>0</v>
      </c>
      <c r="E38">
        <f>(R38-S38*(1000-T38)/(1000-U38))*AO38</f>
        <v>-0.79447173455393261</v>
      </c>
      <c r="F38">
        <f>IF(AZ38&lt;&gt;0,1/(1/AZ38-1/N38),0)</f>
        <v>4.6491790073965276E-3</v>
      </c>
      <c r="G38">
        <f>((BC38-AP38/2)*S38-E38)/(BC38+AP38/2)</f>
        <v>641.84702293666328</v>
      </c>
      <c r="H38">
        <f>AP38*1000</f>
        <v>0.17845505472140891</v>
      </c>
      <c r="I38">
        <f>(AU38-BA38)</f>
        <v>3.7354767053941114</v>
      </c>
      <c r="J38">
        <f>(P38+AT38*D38)</f>
        <v>35.86968994140625</v>
      </c>
      <c r="K38" s="1">
        <v>6</v>
      </c>
      <c r="L38">
        <f>(K38*AI38+AJ38)</f>
        <v>1.4200000166893005</v>
      </c>
      <c r="M38" s="1">
        <v>1</v>
      </c>
      <c r="N38">
        <f>L38*(M38+1)*(M38+1)/(M38*M38+1)</f>
        <v>2.8400000333786011</v>
      </c>
      <c r="O38" s="1">
        <v>35.051277160644531</v>
      </c>
      <c r="P38" s="1">
        <v>35.86968994140625</v>
      </c>
      <c r="Q38" s="1">
        <v>35.047882080078125</v>
      </c>
      <c r="R38" s="1">
        <v>399.2205810546875</v>
      </c>
      <c r="S38" s="1">
        <v>400.08883666992188</v>
      </c>
      <c r="T38" s="1">
        <v>21.433694839477539</v>
      </c>
      <c r="U38" s="1">
        <v>21.643342971801758</v>
      </c>
      <c r="V38" s="1">
        <v>38.299770355224609</v>
      </c>
      <c r="W38" s="1">
        <v>38.674385070800781</v>
      </c>
      <c r="X38" s="1">
        <v>499.67349243164062</v>
      </c>
      <c r="Y38" s="1">
        <v>1498.5047607421875</v>
      </c>
      <c r="Z38" s="1">
        <v>0.11101522296667099</v>
      </c>
      <c r="AA38" s="1">
        <v>101.21743011474609</v>
      </c>
      <c r="AB38" s="1">
        <v>2.198415994644165</v>
      </c>
      <c r="AC38" s="1">
        <v>-8.641275018453598E-2</v>
      </c>
      <c r="AD38" s="1">
        <v>0.10084200650453568</v>
      </c>
      <c r="AE38" s="1">
        <v>8.0144861713051796E-3</v>
      </c>
      <c r="AF38" s="1">
        <v>5.2997484803199768E-2</v>
      </c>
      <c r="AG38" s="1">
        <v>6.9380952045321465E-3</v>
      </c>
      <c r="AH38" s="1">
        <v>0.66666668653488159</v>
      </c>
      <c r="AI38" s="1">
        <v>-0.21956524252891541</v>
      </c>
      <c r="AJ38" s="1">
        <v>2.737391471862793</v>
      </c>
      <c r="AK38" s="1">
        <v>1</v>
      </c>
      <c r="AL38" s="1">
        <v>0</v>
      </c>
      <c r="AM38" s="1">
        <v>0.15999999642372131</v>
      </c>
      <c r="AN38" s="1">
        <v>111115</v>
      </c>
      <c r="AO38">
        <f>X38*0.000001/(K38*0.0001)</f>
        <v>0.83278915405273424</v>
      </c>
      <c r="AP38">
        <f>(U38-T38)/(1000-U38)*AO38</f>
        <v>1.7845505472140891E-4</v>
      </c>
      <c r="AQ38">
        <f>(P38+273.15)</f>
        <v>309.01968994140623</v>
      </c>
      <c r="AR38">
        <f>(O38+273.15)</f>
        <v>308.20127716064451</v>
      </c>
      <c r="AS38">
        <f>(Y38*AK38+Z38*AL38)*AM38</f>
        <v>239.76075635967936</v>
      </c>
      <c r="AT38">
        <f>((AS38+0.00000010773*(AR38^4-AQ38^4))-AP38*44100)/(L38*0.92*2*29.3+0.00000043092*AQ38^3)</f>
        <v>2.4814853307433173</v>
      </c>
      <c r="AU38">
        <f>0.61365*EXP(17.502*J38/(240.97+J38))</f>
        <v>5.9261602600919367</v>
      </c>
      <c r="AV38">
        <f>AU38*1000/AA38</f>
        <v>58.548811735031101</v>
      </c>
      <c r="AW38">
        <f>(AV38-U38)</f>
        <v>36.905468763229344</v>
      </c>
      <c r="AX38">
        <f>IF(D38,P38,(O38+P38)/2)</f>
        <v>35.460483551025391</v>
      </c>
      <c r="AY38">
        <f>0.61365*EXP(17.502*AX38/(240.97+AX38))</f>
        <v>5.7940111210724972</v>
      </c>
      <c r="AZ38">
        <f>IF(AW38&lt;&gt;0,(1000-(AV38+U38)/2)/AW38*AP38,0)</f>
        <v>4.6415805782655467E-3</v>
      </c>
      <c r="BA38">
        <f>U38*AA38/1000</f>
        <v>2.1906835546978254</v>
      </c>
      <c r="BB38">
        <f>(AY38-BA38)</f>
        <v>3.6033275663746718</v>
      </c>
      <c r="BC38">
        <f>1/(1.6/F38+1.37/N38)</f>
        <v>2.901669577214612E-3</v>
      </c>
      <c r="BD38">
        <f>G38*AA38*0.001</f>
        <v>64.966106188449558</v>
      </c>
      <c r="BE38">
        <f>G38/S38</f>
        <v>1.604261264270652</v>
      </c>
      <c r="BF38">
        <f>(1-AP38*AA38/AU38/F38)*100</f>
        <v>34.440670942544614</v>
      </c>
      <c r="BG38">
        <f>(S38-E38/(N38/1.35))</f>
        <v>400.4664904829649</v>
      </c>
      <c r="BH38">
        <f>E38*BF38/100/BG38</f>
        <v>-6.8325665775245627E-4</v>
      </c>
    </row>
    <row r="39" spans="1:60" x14ac:dyDescent="0.2">
      <c r="A39" s="1">
        <v>19</v>
      </c>
      <c r="B39" s="1" t="s">
        <v>101</v>
      </c>
      <c r="C39" s="1">
        <v>594.49999634549022</v>
      </c>
      <c r="D39" s="1">
        <v>0</v>
      </c>
      <c r="E39">
        <f>(R39-S39*(1000-T39)/(1000-U39))*AO39</f>
        <v>-0.7120374081167985</v>
      </c>
      <c r="F39">
        <f>IF(AZ39&lt;&gt;0,1/(1/AZ39-1/N39),0)</f>
        <v>4.2690290114859612E-3</v>
      </c>
      <c r="G39">
        <f>((BC39-AP39/2)*S39-E39)/(BC39+AP39/2)</f>
        <v>635.33252942812737</v>
      </c>
      <c r="H39">
        <f>AP39*1000</f>
        <v>0.16373972783065052</v>
      </c>
      <c r="I39">
        <f>(AU39-BA39)</f>
        <v>3.7321948426096658</v>
      </c>
      <c r="J39">
        <f>(P39+AT39*D39)</f>
        <v>35.865413665771484</v>
      </c>
      <c r="K39" s="1">
        <v>6</v>
      </c>
      <c r="L39">
        <f>(K39*AI39+AJ39)</f>
        <v>1.4200000166893005</v>
      </c>
      <c r="M39" s="1">
        <v>1</v>
      </c>
      <c r="N39">
        <f>L39*(M39+1)*(M39+1)/(M39*M39+1)</f>
        <v>2.8400000333786011</v>
      </c>
      <c r="O39" s="1">
        <v>35.064445495605469</v>
      </c>
      <c r="P39" s="1">
        <v>35.865413665771484</v>
      </c>
      <c r="Q39" s="1">
        <v>35.059139251708984</v>
      </c>
      <c r="R39" s="1">
        <v>399.15347290039062</v>
      </c>
      <c r="S39" s="1">
        <v>399.92987060546875</v>
      </c>
      <c r="T39" s="1">
        <v>21.469385147094727</v>
      </c>
      <c r="U39" s="1">
        <v>21.661748886108398</v>
      </c>
      <c r="V39" s="1">
        <v>38.336013793945312</v>
      </c>
      <c r="W39" s="1">
        <v>38.679500579833984</v>
      </c>
      <c r="X39" s="1">
        <v>499.65603637695312</v>
      </c>
      <c r="Y39" s="1">
        <v>1498.9979248046875</v>
      </c>
      <c r="Z39" s="1">
        <v>0.19722677767276764</v>
      </c>
      <c r="AA39" s="1">
        <v>101.21855926513672</v>
      </c>
      <c r="AB39" s="1">
        <v>2.198415994644165</v>
      </c>
      <c r="AC39" s="1">
        <v>-8.641275018453598E-2</v>
      </c>
      <c r="AD39" s="1">
        <v>0.10084200650453568</v>
      </c>
      <c r="AE39" s="1">
        <v>8.0144861713051796E-3</v>
      </c>
      <c r="AF39" s="1">
        <v>5.2997484803199768E-2</v>
      </c>
      <c r="AG39" s="1">
        <v>6.9380952045321465E-3</v>
      </c>
      <c r="AH39" s="1">
        <v>0.66666668653488159</v>
      </c>
      <c r="AI39" s="1">
        <v>-0.21956524252891541</v>
      </c>
      <c r="AJ39" s="1">
        <v>2.737391471862793</v>
      </c>
      <c r="AK39" s="1">
        <v>1</v>
      </c>
      <c r="AL39" s="1">
        <v>0</v>
      </c>
      <c r="AM39" s="1">
        <v>0.15999999642372131</v>
      </c>
      <c r="AN39" s="1">
        <v>111115</v>
      </c>
      <c r="AO39">
        <f>X39*0.000001/(K39*0.0001)</f>
        <v>0.83276006062825514</v>
      </c>
      <c r="AP39">
        <f>(U39-T39)/(1000-U39)*AO39</f>
        <v>1.6373972783065052E-4</v>
      </c>
      <c r="AQ39">
        <f>(P39+273.15)</f>
        <v>309.01541366577146</v>
      </c>
      <c r="AR39">
        <f>(O39+273.15)</f>
        <v>308.21444549560545</v>
      </c>
      <c r="AS39">
        <f>(Y39*AK39+Z39*AL39)*AM39</f>
        <v>239.83966260791567</v>
      </c>
      <c r="AT39">
        <f>((AS39+0.00000010773*(AR39^4-AQ39^4))-AP39*44100)/(L39*0.92*2*29.3+0.00000043092*AQ39^3)</f>
        <v>2.4921234607399376</v>
      </c>
      <c r="AU39">
        <f>0.61365*EXP(17.502*J39/(240.97+J39))</f>
        <v>5.924765856024738</v>
      </c>
      <c r="AV39">
        <f>AU39*1000/AA39</f>
        <v>58.534382419978179</v>
      </c>
      <c r="AW39">
        <f>(AV39-U39)</f>
        <v>36.872633533869781</v>
      </c>
      <c r="AX39">
        <f>IF(D39,P39,(O39+P39)/2)</f>
        <v>35.464929580688477</v>
      </c>
      <c r="AY39">
        <f>0.61365*EXP(17.502*AX39/(240.97+AX39))</f>
        <v>5.7954330463375081</v>
      </c>
      <c r="AZ39">
        <f>IF(AW39&lt;&gt;0,(1000-(AV39+U39)/2)/AW39*AP39,0)</f>
        <v>4.2626215274184746E-3</v>
      </c>
      <c r="BA39">
        <f>U39*AA39/1000</f>
        <v>2.1925710134150722</v>
      </c>
      <c r="BB39">
        <f>(AY39-BA39)</f>
        <v>3.6028620329224359</v>
      </c>
      <c r="BC39">
        <f>1/(1.6/F39+1.37/N39)</f>
        <v>2.6647133870393493E-3</v>
      </c>
      <c r="BD39">
        <f>G39*AA39*0.001</f>
        <v>64.307443282990135</v>
      </c>
      <c r="BE39">
        <f>G39/S39</f>
        <v>1.5886098441866163</v>
      </c>
      <c r="BF39">
        <f>(1-AP39*AA39/AU39/F39)*100</f>
        <v>34.473960787996305</v>
      </c>
      <c r="BG39">
        <f>(S39-E39/(N39/1.35))</f>
        <v>400.26833908774341</v>
      </c>
      <c r="BH39">
        <f>E39*BF39/100/BG39</f>
        <v>-6.1325733988728257E-4</v>
      </c>
    </row>
    <row r="40" spans="1:60" x14ac:dyDescent="0.2">
      <c r="A40" s="1">
        <v>20</v>
      </c>
      <c r="B40" s="1" t="s">
        <v>102</v>
      </c>
      <c r="C40" s="1">
        <v>601.49999618902802</v>
      </c>
      <c r="D40" s="1">
        <v>0</v>
      </c>
      <c r="E40">
        <f>(R40-S40*(1000-T40)/(1000-U40))*AO40</f>
        <v>-0.12768650080845395</v>
      </c>
      <c r="F40">
        <f>IF(AZ40&lt;&gt;0,1/(1/AZ40-1/N40),0)</f>
        <v>5.129798307807373E-3</v>
      </c>
      <c r="G40">
        <f>((BC40-AP40/2)*S40-E40)/(BC40+AP40/2)</f>
        <v>415.25851632800141</v>
      </c>
      <c r="H40">
        <f>AP40*1000</f>
        <v>0.19688197013870842</v>
      </c>
      <c r="I40">
        <f>(AU40-BA40)</f>
        <v>3.7356796260851324</v>
      </c>
      <c r="J40">
        <f>(P40+AT40*D40)</f>
        <v>35.873546600341797</v>
      </c>
      <c r="K40" s="1">
        <v>6</v>
      </c>
      <c r="L40">
        <f>(K40*AI40+AJ40)</f>
        <v>1.4200000166893005</v>
      </c>
      <c r="M40" s="1">
        <v>1</v>
      </c>
      <c r="N40">
        <f>L40*(M40+1)*(M40+1)/(M40*M40+1)</f>
        <v>2.8400000333786011</v>
      </c>
      <c r="O40" s="1">
        <v>35.085460662841797</v>
      </c>
      <c r="P40" s="1">
        <v>35.873546600341797</v>
      </c>
      <c r="Q40" s="1">
        <v>35.079723358154297</v>
      </c>
      <c r="R40" s="1">
        <v>400.39691162109375</v>
      </c>
      <c r="S40" s="1">
        <v>400.45556640625</v>
      </c>
      <c r="T40" s="1">
        <v>21.422346115112305</v>
      </c>
      <c r="U40" s="1">
        <v>21.653654098510742</v>
      </c>
      <c r="V40" s="1">
        <v>38.207324981689453</v>
      </c>
      <c r="W40" s="1">
        <v>38.619869232177734</v>
      </c>
      <c r="X40" s="1">
        <v>499.64230346679688</v>
      </c>
      <c r="Y40" s="1">
        <v>1499.630126953125</v>
      </c>
      <c r="Z40" s="1">
        <v>0.19133001565933228</v>
      </c>
      <c r="AA40" s="1">
        <v>101.21794891357422</v>
      </c>
      <c r="AB40" s="1">
        <v>2.198415994644165</v>
      </c>
      <c r="AC40" s="1">
        <v>-8.641275018453598E-2</v>
      </c>
      <c r="AD40" s="1">
        <v>0.10084200650453568</v>
      </c>
      <c r="AE40" s="1">
        <v>8.0144861713051796E-3</v>
      </c>
      <c r="AF40" s="1">
        <v>5.2997484803199768E-2</v>
      </c>
      <c r="AG40" s="1">
        <v>6.9380952045321465E-3</v>
      </c>
      <c r="AH40" s="1">
        <v>1</v>
      </c>
      <c r="AI40" s="1">
        <v>-0.21956524252891541</v>
      </c>
      <c r="AJ40" s="1">
        <v>2.737391471862793</v>
      </c>
      <c r="AK40" s="1">
        <v>1</v>
      </c>
      <c r="AL40" s="1">
        <v>0</v>
      </c>
      <c r="AM40" s="1">
        <v>0.15999999642372131</v>
      </c>
      <c r="AN40" s="1">
        <v>111115</v>
      </c>
      <c r="AO40">
        <f>X40*0.000001/(K40*0.0001)</f>
        <v>0.83273717244466128</v>
      </c>
      <c r="AP40">
        <f>(U40-T40)/(1000-U40)*AO40</f>
        <v>1.9688197013870842E-4</v>
      </c>
      <c r="AQ40">
        <f>(P40+273.15)</f>
        <v>309.02354660034177</v>
      </c>
      <c r="AR40">
        <f>(O40+273.15)</f>
        <v>308.23546066284177</v>
      </c>
      <c r="AS40">
        <f>(Y40*AK40+Z40*AL40)*AM40</f>
        <v>239.94081494940474</v>
      </c>
      <c r="AT40">
        <f>((AS40+0.00000010773*(AR40^4-AQ40^4))-AP40*44100)/(L40*0.92*2*29.3+0.00000043092*AQ40^3)</f>
        <v>2.4786682739595345</v>
      </c>
      <c r="AU40">
        <f>0.61365*EXP(17.502*J40/(240.97+J40))</f>
        <v>5.9274180804203995</v>
      </c>
      <c r="AV40">
        <f>AU40*1000/AA40</f>
        <v>58.560938490085142</v>
      </c>
      <c r="AW40">
        <f>(AV40-U40)</f>
        <v>36.9072843915744</v>
      </c>
      <c r="AX40">
        <f>IF(D40,P40,(O40+P40)/2)</f>
        <v>35.479503631591797</v>
      </c>
      <c r="AY40">
        <f>0.61365*EXP(17.502*AX40/(240.97+AX40))</f>
        <v>5.8000962326121126</v>
      </c>
      <c r="AZ40">
        <f>IF(AW40&lt;&gt;0,(1000-(AV40+U40)/2)/AW40*AP40,0)</f>
        <v>5.1205492287721343E-3</v>
      </c>
      <c r="BA40">
        <f>U40*AA40/1000</f>
        <v>2.1917384543352671</v>
      </c>
      <c r="BB40">
        <f>(AY40-BA40)</f>
        <v>3.6083577782768455</v>
      </c>
      <c r="BC40">
        <f>1/(1.6/F40+1.37/N40)</f>
        <v>3.2011729567171937E-3</v>
      </c>
      <c r="BD40">
        <f>G40*AA40*0.001</f>
        <v>42.031615291614273</v>
      </c>
      <c r="BE40">
        <f>G40/S40</f>
        <v>1.0369652744612725</v>
      </c>
      <c r="BF40">
        <f>(1-AP40*AA40/AU40/F40)*100</f>
        <v>34.461329288216291</v>
      </c>
      <c r="BG40">
        <f>(S40-E40/(N40/1.35))</f>
        <v>400.51626245345614</v>
      </c>
      <c r="BH40">
        <f>E40*BF40/100/BG40</f>
        <v>-1.098643666318438E-4</v>
      </c>
    </row>
    <row r="41" spans="1:60" x14ac:dyDescent="0.2">
      <c r="A41" s="1">
        <v>21</v>
      </c>
      <c r="B41" s="1" t="s">
        <v>103</v>
      </c>
      <c r="C41" s="1">
        <v>605.99999608844519</v>
      </c>
      <c r="D41" s="1">
        <v>0</v>
      </c>
      <c r="E41">
        <f>(R41-S41*(1000-T41)/(1000-U41))*AO41</f>
        <v>-0.49569150076624752</v>
      </c>
      <c r="F41">
        <f>IF(AZ41&lt;&gt;0,1/(1/AZ41-1/N41),0)</f>
        <v>4.6144210433358675E-3</v>
      </c>
      <c r="G41">
        <f>((BC41-AP41/2)*S41-E41)/(BC41+AP41/2)</f>
        <v>543.62017087874176</v>
      </c>
      <c r="H41">
        <f>AP41*1000</f>
        <v>0.17819645408367893</v>
      </c>
      <c r="I41">
        <f>(AU41-BA41)</f>
        <v>3.7576714125630035</v>
      </c>
      <c r="J41">
        <f>(P41+AT41*D41)</f>
        <v>35.938571929931641</v>
      </c>
      <c r="K41" s="1">
        <v>6</v>
      </c>
      <c r="L41">
        <f>(K41*AI41+AJ41)</f>
        <v>1.4200000166893005</v>
      </c>
      <c r="M41" s="1">
        <v>1</v>
      </c>
      <c r="N41">
        <f>L41*(M41+1)*(M41+1)/(M41*M41+1)</f>
        <v>2.8400000333786011</v>
      </c>
      <c r="O41" s="1">
        <v>35.101032257080078</v>
      </c>
      <c r="P41" s="1">
        <v>35.938571929931641</v>
      </c>
      <c r="Q41" s="1">
        <v>35.091129302978516</v>
      </c>
      <c r="R41" s="1">
        <v>400.21084594726562</v>
      </c>
      <c r="S41" s="1">
        <v>400.7203369140625</v>
      </c>
      <c r="T41" s="1">
        <v>21.437021255493164</v>
      </c>
      <c r="U41" s="1">
        <v>21.646371841430664</v>
      </c>
      <c r="V41" s="1">
        <v>38.200351715087891</v>
      </c>
      <c r="W41" s="1">
        <v>38.573410034179688</v>
      </c>
      <c r="X41" s="1">
        <v>499.65701293945312</v>
      </c>
      <c r="Y41" s="1">
        <v>1498.8095703125</v>
      </c>
      <c r="Z41" s="1">
        <v>0.12991118431091309</v>
      </c>
      <c r="AA41" s="1">
        <v>101.21738433837891</v>
      </c>
      <c r="AB41" s="1">
        <v>2.198415994644165</v>
      </c>
      <c r="AC41" s="1">
        <v>-8.641275018453598E-2</v>
      </c>
      <c r="AD41" s="1">
        <v>0.10084200650453568</v>
      </c>
      <c r="AE41" s="1">
        <v>8.0144861713051796E-3</v>
      </c>
      <c r="AF41" s="1">
        <v>5.2997484803199768E-2</v>
      </c>
      <c r="AG41" s="1">
        <v>6.9380952045321465E-3</v>
      </c>
      <c r="AH41" s="1">
        <v>0.66666668653488159</v>
      </c>
      <c r="AI41" s="1">
        <v>-0.21956524252891541</v>
      </c>
      <c r="AJ41" s="1">
        <v>2.737391471862793</v>
      </c>
      <c r="AK41" s="1">
        <v>1</v>
      </c>
      <c r="AL41" s="1">
        <v>0</v>
      </c>
      <c r="AM41" s="1">
        <v>0.15999999642372131</v>
      </c>
      <c r="AN41" s="1">
        <v>111115</v>
      </c>
      <c r="AO41">
        <f>X41*0.000001/(K41*0.0001)</f>
        <v>0.8327616882324218</v>
      </c>
      <c r="AP41">
        <f>(U41-T41)/(1000-U41)*AO41</f>
        <v>1.7819645408367893E-4</v>
      </c>
      <c r="AQ41">
        <f>(P41+273.15)</f>
        <v>309.08857192993162</v>
      </c>
      <c r="AR41">
        <f>(O41+273.15)</f>
        <v>308.25103225708006</v>
      </c>
      <c r="AS41">
        <f>(Y41*AK41+Z41*AL41)*AM41</f>
        <v>239.80952588983928</v>
      </c>
      <c r="AT41">
        <f>((AS41+0.00000010773*(AR41^4-AQ41^4))-AP41*44100)/(L41*0.92*2*29.3+0.00000043092*AQ41^3)</f>
        <v>2.4791409368961927</v>
      </c>
      <c r="AU41">
        <f>0.61365*EXP(17.502*J41/(240.97+J41))</f>
        <v>5.9486605507685537</v>
      </c>
      <c r="AV41">
        <f>AU41*1000/AA41</f>
        <v>58.771134915733853</v>
      </c>
      <c r="AW41">
        <f>(AV41-U41)</f>
        <v>37.124763074303189</v>
      </c>
      <c r="AX41">
        <f>IF(D41,P41,(O41+P41)/2)</f>
        <v>35.519802093505859</v>
      </c>
      <c r="AY41">
        <f>0.61365*EXP(17.502*AX41/(240.97+AX41))</f>
        <v>5.8130073050888313</v>
      </c>
      <c r="AZ41">
        <f>IF(AW41&lt;&gt;0,(1000-(AV41+U41)/2)/AW41*AP41,0)</f>
        <v>4.606935712052368E-3</v>
      </c>
      <c r="BA41">
        <f>U41*AA41/1000</f>
        <v>2.1909891382055502</v>
      </c>
      <c r="BB41">
        <f>(AY41-BA41)</f>
        <v>3.6220181668832812</v>
      </c>
      <c r="BC41">
        <f>1/(1.6/F41+1.37/N41)</f>
        <v>2.880006395947543E-3</v>
      </c>
      <c r="BD41">
        <f>G41*AA41*0.001</f>
        <v>55.02381176992882</v>
      </c>
      <c r="BE41">
        <f>G41/S41</f>
        <v>1.3566073912423497</v>
      </c>
      <c r="BF41">
        <f>(1-AP41*AA41/AU41/F41)*100</f>
        <v>34.292073722463378</v>
      </c>
      <c r="BG41">
        <f>(S41-E41/(N41/1.35))</f>
        <v>400.95596491341797</v>
      </c>
      <c r="BH41">
        <f>E41*BF41/100/BG41</f>
        <v>-4.239440481087559E-4</v>
      </c>
    </row>
    <row r="42" spans="1:60" x14ac:dyDescent="0.2">
      <c r="A42" s="1" t="s">
        <v>9</v>
      </c>
      <c r="B42" s="1" t="s">
        <v>104</v>
      </c>
    </row>
    <row r="43" spans="1:60" x14ac:dyDescent="0.2">
      <c r="A43" s="1">
        <v>22</v>
      </c>
      <c r="B43" s="1" t="s">
        <v>105</v>
      </c>
      <c r="C43" s="1">
        <v>741.49999305978417</v>
      </c>
      <c r="D43" s="1">
        <v>0</v>
      </c>
      <c r="E43">
        <f>(R43-S43*(1000-T43)/(1000-U43))*AO43</f>
        <v>-0.65389580373048573</v>
      </c>
      <c r="F43">
        <f>IF(AZ43&lt;&gt;0,1/(1/AZ43-1/N43),0)</f>
        <v>3.078915154943527E-3</v>
      </c>
      <c r="G43">
        <f>((BC43-AP43/2)*S43-E43)/(BC43+AP43/2)</f>
        <v>704.46726206597327</v>
      </c>
      <c r="H43">
        <f>AP43*1000</f>
        <v>0.12862713781316229</v>
      </c>
      <c r="I43">
        <f>(AU43-BA43)</f>
        <v>4.057641158991256</v>
      </c>
      <c r="J43">
        <f>(P43+AT43*D43)</f>
        <v>36.750648498535156</v>
      </c>
      <c r="K43" s="1">
        <v>6</v>
      </c>
      <c r="L43">
        <f>(K43*AI43+AJ43)</f>
        <v>1.4200000166893005</v>
      </c>
      <c r="M43" s="1">
        <v>1</v>
      </c>
      <c r="N43">
        <f>L43*(M43+1)*(M43+1)/(M43*M43+1)</f>
        <v>2.8400000333786011</v>
      </c>
      <c r="O43" s="1">
        <v>35.380012512207031</v>
      </c>
      <c r="P43" s="1">
        <v>36.750648498535156</v>
      </c>
      <c r="Q43" s="1">
        <v>35.371932983398438</v>
      </c>
      <c r="R43" s="1">
        <v>400.61468505859375</v>
      </c>
      <c r="S43" s="1">
        <v>401.337890625</v>
      </c>
      <c r="T43" s="1">
        <v>21.209211349487305</v>
      </c>
      <c r="U43" s="1">
        <v>21.360366821289062</v>
      </c>
      <c r="V43" s="1">
        <v>37.214130401611328</v>
      </c>
      <c r="W43" s="1">
        <v>37.479354858398438</v>
      </c>
      <c r="X43" s="1">
        <v>499.66943359375</v>
      </c>
      <c r="Y43" s="1">
        <v>1499.3365478515625</v>
      </c>
      <c r="Z43" s="1">
        <v>0.12164315581321716</v>
      </c>
      <c r="AA43" s="1">
        <v>101.21229553222656</v>
      </c>
      <c r="AB43" s="1">
        <v>2.198415994644165</v>
      </c>
      <c r="AC43" s="1">
        <v>-8.641275018453598E-2</v>
      </c>
      <c r="AD43" s="1">
        <v>0.10084200650453568</v>
      </c>
      <c r="AE43" s="1">
        <v>8.0144861713051796E-3</v>
      </c>
      <c r="AF43" s="1">
        <v>5.2997484803199768E-2</v>
      </c>
      <c r="AG43" s="1">
        <v>6.9380952045321465E-3</v>
      </c>
      <c r="AH43" s="1">
        <v>0.66666668653488159</v>
      </c>
      <c r="AI43" s="1">
        <v>-0.21956524252891541</v>
      </c>
      <c r="AJ43" s="1">
        <v>2.737391471862793</v>
      </c>
      <c r="AK43" s="1">
        <v>1</v>
      </c>
      <c r="AL43" s="1">
        <v>0</v>
      </c>
      <c r="AM43" s="1">
        <v>0.15999999642372131</v>
      </c>
      <c r="AN43" s="1">
        <v>111115</v>
      </c>
      <c r="AO43">
        <f>X43*0.000001/(K43*0.0001)</f>
        <v>0.83278238932291659</v>
      </c>
      <c r="AP43">
        <f>(U43-T43)/(1000-U43)*AO43</f>
        <v>1.2862713781316228E-4</v>
      </c>
      <c r="AQ43">
        <f>(P43+273.15)</f>
        <v>309.90064849853513</v>
      </c>
      <c r="AR43">
        <f>(O43+273.15)</f>
        <v>308.53001251220701</v>
      </c>
      <c r="AS43">
        <f>(Y43*AK43+Z43*AL43)*AM43</f>
        <v>239.89384229420466</v>
      </c>
      <c r="AT43">
        <f>((AS43+0.00000010773*(AR43^4-AQ43^4))-AP43*44100)/(L43*0.92*2*29.3+0.00000043092*AQ43^3)</f>
        <v>2.4251331702681371</v>
      </c>
      <c r="AU43">
        <f>0.61365*EXP(17.502*J43/(240.97+J43))</f>
        <v>6.2195729183843316</v>
      </c>
      <c r="AV43">
        <f>AU43*1000/AA43</f>
        <v>61.450764313551062</v>
      </c>
      <c r="AW43">
        <f>(AV43-U43)</f>
        <v>40.090397492261999</v>
      </c>
      <c r="AX43">
        <f>IF(D43,P43,(O43+P43)/2)</f>
        <v>36.065330505371094</v>
      </c>
      <c r="AY43">
        <f>0.61365*EXP(17.502*AX43/(240.97+AX43))</f>
        <v>5.9902602092353137</v>
      </c>
      <c r="AZ43">
        <f>IF(AW43&lt;&gt;0,(1000-(AV43+U43)/2)/AW43*AP43,0)</f>
        <v>3.0755808407359557E-3</v>
      </c>
      <c r="BA43">
        <f>U43*AA43/1000</f>
        <v>2.1619317593930756</v>
      </c>
      <c r="BB43">
        <f>(AY43-BA43)</f>
        <v>3.8283284498422381</v>
      </c>
      <c r="BC43">
        <f>1/(1.6/F43+1.37/N43)</f>
        <v>1.9225373149270139E-3</v>
      </c>
      <c r="BD43">
        <f>G43*AA43*0.001</f>
        <v>71.300748720999792</v>
      </c>
      <c r="BE43">
        <f>G43/S43</f>
        <v>1.7552971661083696</v>
      </c>
      <c r="BF43">
        <f>(1-AP43*AA43/AU43/F43)*100</f>
        <v>32.01586194386222</v>
      </c>
      <c r="BG43">
        <f>(S43-E43/(N43/1.35))</f>
        <v>401.64872137312011</v>
      </c>
      <c r="BH43">
        <f>E43*BF43/100/BG43</f>
        <v>-5.212275469553408E-4</v>
      </c>
    </row>
    <row r="44" spans="1:60" x14ac:dyDescent="0.2">
      <c r="A44" s="1">
        <v>23</v>
      </c>
      <c r="B44" s="1" t="s">
        <v>106</v>
      </c>
      <c r="C44" s="1">
        <v>745.49999297037721</v>
      </c>
      <c r="D44" s="1">
        <v>0</v>
      </c>
      <c r="E44">
        <f>(R44-S44*(1000-T44)/(1000-U44))*AO44</f>
        <v>-0.78626627719278386</v>
      </c>
      <c r="F44">
        <f>IF(AZ44&lt;&gt;0,1/(1/AZ44-1/N44),0)</f>
        <v>3.0659810838621544E-3</v>
      </c>
      <c r="G44">
        <f>((BC44-AP44/2)*S44-E44)/(BC44+AP44/2)</f>
        <v>772.655191790706</v>
      </c>
      <c r="H44">
        <f>AP44*1000</f>
        <v>0.12819343535347411</v>
      </c>
      <c r="I44">
        <f>(AU44-BA44)</f>
        <v>4.0609448656334477</v>
      </c>
      <c r="J44">
        <f>(P44+AT44*D44)</f>
        <v>36.7626953125</v>
      </c>
      <c r="K44" s="1">
        <v>6</v>
      </c>
      <c r="L44">
        <f>(K44*AI44+AJ44)</f>
        <v>1.4200000166893005</v>
      </c>
      <c r="M44" s="1">
        <v>1</v>
      </c>
      <c r="N44">
        <f>L44*(M44+1)*(M44+1)/(M44*M44+1)</f>
        <v>2.8400000333786011</v>
      </c>
      <c r="O44" s="1">
        <v>35.384876251220703</v>
      </c>
      <c r="P44" s="1">
        <v>36.7626953125</v>
      </c>
      <c r="Q44" s="1">
        <v>35.379169464111328</v>
      </c>
      <c r="R44" s="1">
        <v>400.37881469726562</v>
      </c>
      <c r="S44" s="1">
        <v>401.26119995117188</v>
      </c>
      <c r="T44" s="1">
        <v>21.217336654663086</v>
      </c>
      <c r="U44" s="1">
        <v>21.367982864379883</v>
      </c>
      <c r="V44" s="1">
        <v>37.218795776367188</v>
      </c>
      <c r="W44" s="1">
        <v>37.483055114746094</v>
      </c>
      <c r="X44" s="1">
        <v>499.66421508789062</v>
      </c>
      <c r="Y44" s="1">
        <v>1499.388916015625</v>
      </c>
      <c r="Z44" s="1">
        <v>0.26218584179878235</v>
      </c>
      <c r="AA44" s="1">
        <v>101.21340179443359</v>
      </c>
      <c r="AB44" s="1">
        <v>2.198415994644165</v>
      </c>
      <c r="AC44" s="1">
        <v>-8.641275018453598E-2</v>
      </c>
      <c r="AD44" s="1">
        <v>0.10084200650453568</v>
      </c>
      <c r="AE44" s="1">
        <v>8.0144861713051796E-3</v>
      </c>
      <c r="AF44" s="1">
        <v>5.2997484803199768E-2</v>
      </c>
      <c r="AG44" s="1">
        <v>6.9380952045321465E-3</v>
      </c>
      <c r="AH44" s="1">
        <v>1</v>
      </c>
      <c r="AI44" s="1">
        <v>-0.21956524252891541</v>
      </c>
      <c r="AJ44" s="1">
        <v>2.737391471862793</v>
      </c>
      <c r="AK44" s="1">
        <v>1</v>
      </c>
      <c r="AL44" s="1">
        <v>0</v>
      </c>
      <c r="AM44" s="1">
        <v>0.15999999642372131</v>
      </c>
      <c r="AN44" s="1">
        <v>111115</v>
      </c>
      <c r="AO44">
        <f>X44*0.000001/(K44*0.0001)</f>
        <v>0.83277369181315086</v>
      </c>
      <c r="AP44">
        <f>(U44-T44)/(1000-U44)*AO44</f>
        <v>1.2819343535347411E-4</v>
      </c>
      <c r="AQ44">
        <f>(P44+273.15)</f>
        <v>309.91269531249998</v>
      </c>
      <c r="AR44">
        <f>(O44+273.15)</f>
        <v>308.53487625122068</v>
      </c>
      <c r="AS44">
        <f>(Y44*AK44+Z44*AL44)*AM44</f>
        <v>239.90222120026738</v>
      </c>
      <c r="AT44">
        <f>((AS44+0.00000010773*(AR44^4-AQ44^4))-AP44*44100)/(L44*0.92*2*29.3+0.00000043092*AQ44^3)</f>
        <v>2.4243603269314606</v>
      </c>
      <c r="AU44">
        <f>0.61365*EXP(17.502*J44/(240.97+J44))</f>
        <v>6.223671100822501</v>
      </c>
      <c r="AV44">
        <f>AU44*1000/AA44</f>
        <v>61.490583168648946</v>
      </c>
      <c r="AW44">
        <f>(AV44-U44)</f>
        <v>40.122600304269064</v>
      </c>
      <c r="AX44">
        <f>IF(D44,P44,(O44+P44)/2)</f>
        <v>36.073785781860352</v>
      </c>
      <c r="AY44">
        <f>0.61365*EXP(17.502*AX44/(240.97+AX44))</f>
        <v>5.9930440313551161</v>
      </c>
      <c r="AZ44">
        <f>IF(AW44&lt;&gt;0,(1000-(AV44+U44)/2)/AW44*AP44,0)</f>
        <v>3.0626747097017297E-3</v>
      </c>
      <c r="BA44">
        <f>U44*AA44/1000</f>
        <v>2.1627262351890533</v>
      </c>
      <c r="BB44">
        <f>(AY44-BA44)</f>
        <v>3.8303177961660628</v>
      </c>
      <c r="BC44">
        <f>1/(1.6/F44+1.37/N44)</f>
        <v>1.9144684762763139E-3</v>
      </c>
      <c r="BD44">
        <f>G44*AA44*0.001</f>
        <v>78.203060375267867</v>
      </c>
      <c r="BE44">
        <f>G44/S44</f>
        <v>1.9255666680075916</v>
      </c>
      <c r="BF44">
        <f>(1-AP44*AA44/AU44/F44)*100</f>
        <v>32.003320832651937</v>
      </c>
      <c r="BG44">
        <f>(S44-E44/(N44/1.35))</f>
        <v>401.63495328276866</v>
      </c>
      <c r="BH44">
        <f>E44*BF44/100/BG44</f>
        <v>-6.2651748119092493E-4</v>
      </c>
    </row>
    <row r="45" spans="1:60" x14ac:dyDescent="0.2">
      <c r="A45" s="1">
        <v>24</v>
      </c>
      <c r="B45" s="1" t="s">
        <v>107</v>
      </c>
      <c r="C45" s="1">
        <v>752.49999281391501</v>
      </c>
      <c r="D45" s="1">
        <v>0</v>
      </c>
      <c r="E45">
        <f>(R45-S45*(1000-T45)/(1000-U45))*AO45</f>
        <v>-0.81919325595132331</v>
      </c>
      <c r="F45">
        <f>IF(AZ45&lt;&gt;0,1/(1/AZ45-1/N45),0)</f>
        <v>3.8859543414377406E-3</v>
      </c>
      <c r="G45">
        <f>((BC45-AP45/2)*S45-E45)/(BC45+AP45/2)</f>
        <v>701.3286064460051</v>
      </c>
      <c r="H45">
        <f>AP45*1000</f>
        <v>0.16303847705595481</v>
      </c>
      <c r="I45">
        <f>(AU45-BA45)</f>
        <v>4.0759499583765342</v>
      </c>
      <c r="J45">
        <f>(P45+AT45*D45)</f>
        <v>36.796768188476562</v>
      </c>
      <c r="K45" s="1">
        <v>6</v>
      </c>
      <c r="L45">
        <f>(K45*AI45+AJ45)</f>
        <v>1.4200000166893005</v>
      </c>
      <c r="M45" s="1">
        <v>1</v>
      </c>
      <c r="N45">
        <f>L45*(M45+1)*(M45+1)/(M45*M45+1)</f>
        <v>2.8400000333786011</v>
      </c>
      <c r="O45" s="1">
        <v>35.394168853759766</v>
      </c>
      <c r="P45" s="1">
        <v>36.796768188476562</v>
      </c>
      <c r="Q45" s="1">
        <v>35.38525390625</v>
      </c>
      <c r="R45" s="1">
        <v>399.76568603515625</v>
      </c>
      <c r="S45" s="1">
        <v>400.67098999023438</v>
      </c>
      <c r="T45" s="1">
        <v>21.142824172973633</v>
      </c>
      <c r="U45" s="1">
        <v>21.334436416625977</v>
      </c>
      <c r="V45" s="1">
        <v>37.068962097167969</v>
      </c>
      <c r="W45" s="1">
        <v>37.404911041259766</v>
      </c>
      <c r="X45" s="1">
        <v>499.63449096679688</v>
      </c>
      <c r="Y45" s="1">
        <v>1499.8277587890625</v>
      </c>
      <c r="Z45" s="1">
        <v>0.25391107797622681</v>
      </c>
      <c r="AA45" s="1">
        <v>101.21312713623047</v>
      </c>
      <c r="AB45" s="1">
        <v>2.198415994644165</v>
      </c>
      <c r="AC45" s="1">
        <v>-8.641275018453598E-2</v>
      </c>
      <c r="AD45" s="1">
        <v>0.10084200650453568</v>
      </c>
      <c r="AE45" s="1">
        <v>8.0144861713051796E-3</v>
      </c>
      <c r="AF45" s="1">
        <v>5.2997484803199768E-2</v>
      </c>
      <c r="AG45" s="1">
        <v>6.9380952045321465E-3</v>
      </c>
      <c r="AH45" s="1">
        <v>0.66666668653488159</v>
      </c>
      <c r="AI45" s="1">
        <v>-0.21956524252891541</v>
      </c>
      <c r="AJ45" s="1">
        <v>2.737391471862793</v>
      </c>
      <c r="AK45" s="1">
        <v>1</v>
      </c>
      <c r="AL45" s="1">
        <v>0</v>
      </c>
      <c r="AM45" s="1">
        <v>0.15999999642372131</v>
      </c>
      <c r="AN45" s="1">
        <v>111115</v>
      </c>
      <c r="AO45">
        <f>X45*0.000001/(K45*0.0001)</f>
        <v>0.83272415161132796</v>
      </c>
      <c r="AP45">
        <f>(U45-T45)/(1000-U45)*AO45</f>
        <v>1.630384770559548E-4</v>
      </c>
      <c r="AQ45">
        <f>(P45+273.15)</f>
        <v>309.94676818847654</v>
      </c>
      <c r="AR45">
        <f>(O45+273.15)</f>
        <v>308.54416885375974</v>
      </c>
      <c r="AS45">
        <f>(Y45*AK45+Z45*AL45)*AM45</f>
        <v>239.97243604244795</v>
      </c>
      <c r="AT45">
        <f>((AS45+0.00000010773*(AR45^4-AQ45^4))-AP45*44100)/(L45*0.92*2*29.3+0.00000043092*AQ45^3)</f>
        <v>2.4042653643478262</v>
      </c>
      <c r="AU45">
        <f>0.61365*EXP(17.502*J45/(240.97+J45))</f>
        <v>6.2352749837923245</v>
      </c>
      <c r="AV45">
        <f>AU45*1000/AA45</f>
        <v>61.605398036954163</v>
      </c>
      <c r="AW45">
        <f>(AV45-U45)</f>
        <v>40.270961620328187</v>
      </c>
      <c r="AX45">
        <f>IF(D45,P45,(O45+P45)/2)</f>
        <v>36.095468521118164</v>
      </c>
      <c r="AY45">
        <f>0.61365*EXP(17.502*AX45/(240.97+AX45))</f>
        <v>6.0001880105131598</v>
      </c>
      <c r="AZ45">
        <f>IF(AW45&lt;&gt;0,(1000-(AV45+U45)/2)/AW45*AP45,0)</f>
        <v>3.8806444797875395E-3</v>
      </c>
      <c r="BA45">
        <f>U45*AA45/1000</f>
        <v>2.1593250254157903</v>
      </c>
      <c r="BB45">
        <f>(AY45-BA45)</f>
        <v>3.8408629850973695</v>
      </c>
      <c r="BC45">
        <f>1/(1.6/F45+1.37/N45)</f>
        <v>2.4258792994821662E-3</v>
      </c>
      <c r="BD45">
        <f>G45*AA45*0.001</f>
        <v>70.983661408494854</v>
      </c>
      <c r="BE45">
        <f>G45/S45</f>
        <v>1.7503852885957596</v>
      </c>
      <c r="BF45">
        <f>(1-AP45*AA45/AU45/F45)*100</f>
        <v>31.895838773170006</v>
      </c>
      <c r="BG45">
        <f>(S45-E45/(N45/1.35))</f>
        <v>401.0603952305641</v>
      </c>
      <c r="BH45">
        <f>E45*BF45/100/BG45</f>
        <v>-6.5149429678466452E-4</v>
      </c>
    </row>
    <row r="46" spans="1:60" x14ac:dyDescent="0.2">
      <c r="A46" s="1">
        <v>25</v>
      </c>
      <c r="B46" s="1" t="s">
        <v>108</v>
      </c>
      <c r="C46" s="1">
        <v>757.49999270215631</v>
      </c>
      <c r="D46" s="1">
        <v>0</v>
      </c>
      <c r="E46">
        <f>(R46-S46*(1000-T46)/(1000-U46))*AO46</f>
        <v>-0.61829340433378799</v>
      </c>
      <c r="F46">
        <f>IF(AZ46&lt;&gt;0,1/(1/AZ46-1/N46),0)</f>
        <v>4.7099124347491092E-3</v>
      </c>
      <c r="G46">
        <f>((BC46-AP46/2)*S46-E46)/(BC46+AP46/2)</f>
        <v>578.2356820867185</v>
      </c>
      <c r="H46">
        <f>AP46*1000</f>
        <v>0.1974370367441278</v>
      </c>
      <c r="I46">
        <f>(AU46-BA46)</f>
        <v>4.0738145920167685</v>
      </c>
      <c r="J46">
        <f>(P46+AT46*D46)</f>
        <v>36.779140472412109</v>
      </c>
      <c r="K46" s="1">
        <v>6</v>
      </c>
      <c r="L46">
        <f>(K46*AI46+AJ46)</f>
        <v>1.4200000166893005</v>
      </c>
      <c r="M46" s="1">
        <v>1</v>
      </c>
      <c r="N46">
        <f>L46*(M46+1)*(M46+1)/(M46*M46+1)</f>
        <v>2.8400000333786011</v>
      </c>
      <c r="O46" s="1">
        <v>35.401073455810547</v>
      </c>
      <c r="P46" s="1">
        <v>36.779140472412109</v>
      </c>
      <c r="Q46" s="1">
        <v>35.392528533935547</v>
      </c>
      <c r="R46" s="1">
        <v>400.12850952148438</v>
      </c>
      <c r="S46" s="1">
        <v>400.77587890625</v>
      </c>
      <c r="T46" s="1">
        <v>21.064132690429688</v>
      </c>
      <c r="U46" s="1">
        <v>21.296144485473633</v>
      </c>
      <c r="V46" s="1">
        <v>36.917011260986328</v>
      </c>
      <c r="W46" s="1">
        <v>37.323638916015625</v>
      </c>
      <c r="X46" s="1">
        <v>499.71353149414062</v>
      </c>
      <c r="Y46" s="1">
        <v>1499.9483642578125</v>
      </c>
      <c r="Z46" s="1">
        <v>0.17833507061004639</v>
      </c>
      <c r="AA46" s="1">
        <v>101.21337890625</v>
      </c>
      <c r="AB46" s="1">
        <v>2.198415994644165</v>
      </c>
      <c r="AC46" s="1">
        <v>-8.641275018453598E-2</v>
      </c>
      <c r="AD46" s="1">
        <v>0.10084200650453568</v>
      </c>
      <c r="AE46" s="1">
        <v>8.0144861713051796E-3</v>
      </c>
      <c r="AF46" s="1">
        <v>5.2997484803199768E-2</v>
      </c>
      <c r="AG46" s="1">
        <v>6.9380952045321465E-3</v>
      </c>
      <c r="AH46" s="1">
        <v>0.66666668653488159</v>
      </c>
      <c r="AI46" s="1">
        <v>-0.21956524252891541</v>
      </c>
      <c r="AJ46" s="1">
        <v>2.737391471862793</v>
      </c>
      <c r="AK46" s="1">
        <v>1</v>
      </c>
      <c r="AL46" s="1">
        <v>0</v>
      </c>
      <c r="AM46" s="1">
        <v>0.15999999642372131</v>
      </c>
      <c r="AN46" s="1">
        <v>111115</v>
      </c>
      <c r="AO46">
        <f>X46*0.000001/(K46*0.0001)</f>
        <v>0.83285588582356762</v>
      </c>
      <c r="AP46">
        <f>(U46-T46)/(1000-U46)*AO46</f>
        <v>1.974370367441278E-4</v>
      </c>
      <c r="AQ46">
        <f>(P46+273.15)</f>
        <v>309.92914047241209</v>
      </c>
      <c r="AR46">
        <f>(O46+273.15)</f>
        <v>308.55107345581052</v>
      </c>
      <c r="AS46">
        <f>(Y46*AK46+Z46*AL46)*AM46</f>
        <v>239.99173291701663</v>
      </c>
      <c r="AT46">
        <f>((AS46+0.00000010773*(AR46^4-AQ46^4))-AP46*44100)/(L46*0.92*2*29.3+0.00000043092*AQ46^3)</f>
        <v>2.3910766427876902</v>
      </c>
      <c r="AU46">
        <f>0.61365*EXP(17.502*J46/(240.97+J46))</f>
        <v>6.2292693330672577</v>
      </c>
      <c r="AV46">
        <f>AU46*1000/AA46</f>
        <v>61.54590826215955</v>
      </c>
      <c r="AW46">
        <f>(AV46-U46)</f>
        <v>40.249763776685917</v>
      </c>
      <c r="AX46">
        <f>IF(D46,P46,(O46+P46)/2)</f>
        <v>36.090106964111328</v>
      </c>
      <c r="AY46">
        <f>0.61365*EXP(17.502*AX46/(240.97+AX46))</f>
        <v>5.9984208089717876</v>
      </c>
      <c r="AZ46">
        <f>IF(AW46&lt;&gt;0,(1000-(AV46+U46)/2)/AW46*AP46,0)</f>
        <v>4.7021143549569487E-3</v>
      </c>
      <c r="BA46">
        <f>U46*AA46/1000</f>
        <v>2.1554547410504892</v>
      </c>
      <c r="BB46">
        <f>(AY46-BA46)</f>
        <v>3.8429660679212985</v>
      </c>
      <c r="BC46">
        <f>1/(1.6/F46+1.37/N46)</f>
        <v>2.9395210871103576E-3</v>
      </c>
      <c r="BD46">
        <f>G46*AA46*0.001</f>
        <v>58.525187188156956</v>
      </c>
      <c r="BE46">
        <f>G46/S46</f>
        <v>1.4427906281804452</v>
      </c>
      <c r="BF46">
        <f>(1-AP46*AA46/AU46/F46)*100</f>
        <v>31.889102011409022</v>
      </c>
      <c r="BG46">
        <f>(S46-E46/(N46/1.35))</f>
        <v>401.06978597879942</v>
      </c>
      <c r="BH46">
        <f>E46*BF46/100/BG46</f>
        <v>-4.9160575373842204E-4</v>
      </c>
    </row>
    <row r="47" spans="1:60" x14ac:dyDescent="0.2">
      <c r="A47" s="1">
        <v>26</v>
      </c>
      <c r="B47" s="1" t="s">
        <v>109</v>
      </c>
      <c r="C47" s="1">
        <v>762.4999925903976</v>
      </c>
      <c r="D47" s="1">
        <v>0</v>
      </c>
      <c r="E47">
        <f>(R47-S47*(1000-T47)/(1000-U47))*AO47</f>
        <v>-0.53097953121849228</v>
      </c>
      <c r="F47">
        <f>IF(AZ47&lt;&gt;0,1/(1/AZ47-1/N47),0)</f>
        <v>4.1061208765756163E-3</v>
      </c>
      <c r="G47">
        <f>((BC47-AP47/2)*S47-E47)/(BC47+AP47/2)</f>
        <v>574.66605716308459</v>
      </c>
      <c r="H47">
        <f>AP47*1000</f>
        <v>0.17267070233562548</v>
      </c>
      <c r="I47">
        <f>(AU47-BA47)</f>
        <v>4.0858305306754303</v>
      </c>
      <c r="J47">
        <f>(P47+AT47*D47)</f>
        <v>36.797172546386719</v>
      </c>
      <c r="K47" s="1">
        <v>6</v>
      </c>
      <c r="L47">
        <f>(K47*AI47+AJ47)</f>
        <v>1.4200000166893005</v>
      </c>
      <c r="M47" s="1">
        <v>1</v>
      </c>
      <c r="N47">
        <f>L47*(M47+1)*(M47+1)/(M47*M47+1)</f>
        <v>2.8400000333786011</v>
      </c>
      <c r="O47" s="1">
        <v>35.407138824462891</v>
      </c>
      <c r="P47" s="1">
        <v>36.797172546386719</v>
      </c>
      <c r="Q47" s="1">
        <v>35.398284912109375</v>
      </c>
      <c r="R47" s="1">
        <v>399.79443359375</v>
      </c>
      <c r="S47" s="1">
        <v>400.34896850585938</v>
      </c>
      <c r="T47" s="1">
        <v>21.03516960144043</v>
      </c>
      <c r="U47" s="1">
        <v>21.238088607788086</v>
      </c>
      <c r="V47" s="1">
        <v>36.853965759277344</v>
      </c>
      <c r="W47" s="1">
        <v>37.209480285644531</v>
      </c>
      <c r="X47" s="1">
        <v>499.71713256835938</v>
      </c>
      <c r="Y47" s="1">
        <v>1500.0577392578125</v>
      </c>
      <c r="Z47" s="1">
        <v>0.15235036611557007</v>
      </c>
      <c r="AA47" s="1">
        <v>101.21354675292969</v>
      </c>
      <c r="AB47" s="1">
        <v>2.198415994644165</v>
      </c>
      <c r="AC47" s="1">
        <v>-8.641275018453598E-2</v>
      </c>
      <c r="AD47" s="1">
        <v>0.10084200650453568</v>
      </c>
      <c r="AE47" s="1">
        <v>8.0144861713051796E-3</v>
      </c>
      <c r="AF47" s="1">
        <v>5.2997484803199768E-2</v>
      </c>
      <c r="AG47" s="1">
        <v>6.9380952045321465E-3</v>
      </c>
      <c r="AH47" s="1">
        <v>0.66666668653488159</v>
      </c>
      <c r="AI47" s="1">
        <v>-0.21956524252891541</v>
      </c>
      <c r="AJ47" s="1">
        <v>2.737391471862793</v>
      </c>
      <c r="AK47" s="1">
        <v>1</v>
      </c>
      <c r="AL47" s="1">
        <v>0</v>
      </c>
      <c r="AM47" s="1">
        <v>0.15999999642372131</v>
      </c>
      <c r="AN47" s="1">
        <v>111115</v>
      </c>
      <c r="AO47">
        <f>X47*0.000001/(K47*0.0001)</f>
        <v>0.83286188761393221</v>
      </c>
      <c r="AP47">
        <f>(U47-T47)/(1000-U47)*AO47</f>
        <v>1.7267070233562549E-4</v>
      </c>
      <c r="AQ47">
        <f>(P47+273.15)</f>
        <v>309.9471725463867</v>
      </c>
      <c r="AR47">
        <f>(O47+273.15)</f>
        <v>308.55713882446287</v>
      </c>
      <c r="AS47">
        <f>(Y47*AK47+Z47*AL47)*AM47</f>
        <v>240.00923291662548</v>
      </c>
      <c r="AT47">
        <f>((AS47+0.00000010773*(AR47^4-AQ47^4))-AP47*44100)/(L47*0.92*2*29.3+0.00000043092*AQ47^3)</f>
        <v>2.4017021529503895</v>
      </c>
      <c r="AU47">
        <f>0.61365*EXP(17.502*J47/(240.97+J47))</f>
        <v>6.2354128049226532</v>
      </c>
      <c r="AV47">
        <f>AU47*1000/AA47</f>
        <v>61.60650431650015</v>
      </c>
      <c r="AW47">
        <f>(AV47-U47)</f>
        <v>40.368415708712064</v>
      </c>
      <c r="AX47">
        <f>IF(D47,P47,(O47+P47)/2)</f>
        <v>36.102155685424805</v>
      </c>
      <c r="AY47">
        <f>0.61365*EXP(17.502*AX47/(240.97+AX47))</f>
        <v>6.002392773975358</v>
      </c>
      <c r="AZ47">
        <f>IF(AW47&lt;&gt;0,(1000-(AV47+U47)/2)/AW47*AP47,0)</f>
        <v>4.1001927474065185E-3</v>
      </c>
      <c r="BA47">
        <f>U47*AA47/1000</f>
        <v>2.1495822742472228</v>
      </c>
      <c r="BB47">
        <f>(AY47-BA47)</f>
        <v>3.8528104997281352</v>
      </c>
      <c r="BC47">
        <f>1/(1.6/F47+1.37/N47)</f>
        <v>2.5631524139440756E-3</v>
      </c>
      <c r="BD47">
        <f>G47*AA47*0.001</f>
        <v>58.163989843997626</v>
      </c>
      <c r="BE47">
        <f>G47/S47</f>
        <v>1.4354128582066621</v>
      </c>
      <c r="BF47">
        <f>(1-AP47*AA47/AU47/F47)*100</f>
        <v>31.740931282882258</v>
      </c>
      <c r="BG47">
        <f>(S47-E47/(N47/1.35))</f>
        <v>400.60137074484533</v>
      </c>
      <c r="BH47">
        <f>E47*BF47/100/BG47</f>
        <v>-4.2071211043753174E-4</v>
      </c>
    </row>
    <row r="48" spans="1:60" x14ac:dyDescent="0.2">
      <c r="A48" s="1" t="s">
        <v>9</v>
      </c>
      <c r="B48" s="1" t="s">
        <v>110</v>
      </c>
    </row>
    <row r="49" spans="1:60" x14ac:dyDescent="0.2">
      <c r="A49" s="1" t="s">
        <v>9</v>
      </c>
      <c r="B49" s="1" t="s">
        <v>111</v>
      </c>
    </row>
    <row r="50" spans="1:60" x14ac:dyDescent="0.2">
      <c r="A50" s="1">
        <v>27</v>
      </c>
      <c r="B50" s="1" t="s">
        <v>112</v>
      </c>
      <c r="C50" s="1">
        <v>970.99999865889549</v>
      </c>
      <c r="D50" s="1">
        <v>0</v>
      </c>
      <c r="E50">
        <f t="shared" ref="E50:E55" si="28">(R50-S50*(1000-T50)/(1000-U50))*AO50</f>
        <v>-1.5572705081030315E-2</v>
      </c>
      <c r="F50">
        <f t="shared" ref="F50:F55" si="29">IF(AZ50&lt;&gt;0,1/(1/AZ50-1/N50),0)</f>
        <v>7.4484286125129501E-3</v>
      </c>
      <c r="G50">
        <f t="shared" ref="G50:G55" si="30">((BC50-AP50/2)*S50-E50)/(BC50+AP50/2)</f>
        <v>376.46972499785824</v>
      </c>
      <c r="H50">
        <f t="shared" ref="H50:H55" si="31">AP50*1000</f>
        <v>0.31613120186420879</v>
      </c>
      <c r="I50">
        <f t="shared" ref="I50:I55" si="32">(AU50-BA50)</f>
        <v>4.124693914256051</v>
      </c>
      <c r="J50">
        <f t="shared" ref="J50:J55" si="33">(P50+AT50*D50)</f>
        <v>37.082893371582031</v>
      </c>
      <c r="K50" s="1">
        <v>6</v>
      </c>
      <c r="L50">
        <f t="shared" ref="L50:L55" si="34">(K50*AI50+AJ50)</f>
        <v>1.4200000166893005</v>
      </c>
      <c r="M50" s="1">
        <v>1</v>
      </c>
      <c r="N50">
        <f t="shared" ref="N50:N55" si="35">L50*(M50+1)*(M50+1)/(M50*M50+1)</f>
        <v>2.8400000333786011</v>
      </c>
      <c r="O50" s="1">
        <v>35.852352142333984</v>
      </c>
      <c r="P50" s="1">
        <v>37.082893371582031</v>
      </c>
      <c r="Q50" s="1">
        <v>35.861602783203125</v>
      </c>
      <c r="R50" s="1">
        <v>399.65737915039062</v>
      </c>
      <c r="S50" s="1">
        <v>399.5244140625</v>
      </c>
      <c r="T50" s="1">
        <v>21.454521179199219</v>
      </c>
      <c r="U50" s="1">
        <v>21.825849533081055</v>
      </c>
      <c r="V50" s="1">
        <v>36.672344207763672</v>
      </c>
      <c r="W50" s="1">
        <v>37.307056427001953</v>
      </c>
      <c r="X50" s="1">
        <v>499.66241455078125</v>
      </c>
      <c r="Y50" s="1">
        <v>1498.8162841796875</v>
      </c>
      <c r="Z50" s="1">
        <v>0.25037840008735657</v>
      </c>
      <c r="AA50" s="1">
        <v>101.19961547851562</v>
      </c>
      <c r="AB50" s="1">
        <v>2.1617734432220459</v>
      </c>
      <c r="AC50" s="1">
        <v>-9.9408946931362152E-2</v>
      </c>
      <c r="AD50" s="1">
        <v>6.2573298811912537E-2</v>
      </c>
      <c r="AE50" s="1">
        <v>4.5122117735445499E-3</v>
      </c>
      <c r="AF50" s="1">
        <v>3.4460820257663727E-2</v>
      </c>
      <c r="AG50" s="1">
        <v>2.3066923022270203E-3</v>
      </c>
      <c r="AH50" s="1">
        <v>0.66666668653488159</v>
      </c>
      <c r="AI50" s="1">
        <v>-0.21956524252891541</v>
      </c>
      <c r="AJ50" s="1">
        <v>2.737391471862793</v>
      </c>
      <c r="AK50" s="1">
        <v>1</v>
      </c>
      <c r="AL50" s="1">
        <v>0</v>
      </c>
      <c r="AM50" s="1">
        <v>0.15999999642372131</v>
      </c>
      <c r="AN50" s="1">
        <v>111115</v>
      </c>
      <c r="AO50">
        <f t="shared" ref="AO50:AO55" si="36">X50*0.000001/(K50*0.0001)</f>
        <v>0.83277069091796851</v>
      </c>
      <c r="AP50">
        <f t="shared" ref="AP50:AP55" si="37">(U50-T50)/(1000-U50)*AO50</f>
        <v>3.1613120186420877E-4</v>
      </c>
      <c r="AQ50">
        <f t="shared" ref="AQ50:AQ55" si="38">(P50+273.15)</f>
        <v>310.23289337158201</v>
      </c>
      <c r="AR50">
        <f t="shared" ref="AR50:AR55" si="39">(O50+273.15)</f>
        <v>309.00235214233396</v>
      </c>
      <c r="AS50">
        <f t="shared" ref="AS50:AS55" si="40">(Y50*AK50+Z50*AL50)*AM50</f>
        <v>239.81060010856527</v>
      </c>
      <c r="AT50">
        <f t="shared" ref="AT50:AT55" si="41">((AS50+0.00000010773*(AR50^4-AQ50^4))-AP50*44100)/(L50*0.92*2*29.3+0.00000043092*AQ50^3)</f>
        <v>2.3498860712060545</v>
      </c>
      <c r="AU50">
        <f t="shared" ref="AU50:AU55" si="42">0.61365*EXP(17.502*J50/(240.97+J50))</f>
        <v>6.3334614944957934</v>
      </c>
      <c r="AV50">
        <f t="shared" ref="AV50:AV55" si="43">AU50*1000/AA50</f>
        <v>62.58384940049865</v>
      </c>
      <c r="AW50">
        <f t="shared" ref="AW50:AW55" si="44">(AV50-U50)</f>
        <v>40.757999867417595</v>
      </c>
      <c r="AX50">
        <f t="shared" ref="AX50:AX55" si="45">IF(D50,P50,(O50+P50)/2)</f>
        <v>36.467622756958008</v>
      </c>
      <c r="AY50">
        <f t="shared" ref="AY50:AY55" si="46">0.61365*EXP(17.502*AX50/(240.97+AX50))</f>
        <v>6.123962776021906</v>
      </c>
      <c r="AZ50">
        <f t="shared" ref="AZ50:AZ55" si="47">IF(AW50&lt;&gt;0,(1000-(AV50+U50)/2)/AW50*AP50,0)</f>
        <v>7.4289448221875913E-3</v>
      </c>
      <c r="BA50">
        <f t="shared" ref="BA50:BA55" si="48">U50*AA50/1000</f>
        <v>2.2087675802397424</v>
      </c>
      <c r="BB50">
        <f t="shared" ref="BB50:BB55" si="49">(AY50-BA50)</f>
        <v>3.9151951957821636</v>
      </c>
      <c r="BC50">
        <f t="shared" ref="BC50:BC55" si="50">1/(1.6/F50+1.37/N50)</f>
        <v>4.6448370884155359E-3</v>
      </c>
      <c r="BD50">
        <f t="shared" ref="BD50:BD55" si="51">G50*AA50*0.001</f>
        <v>38.098591409085778</v>
      </c>
      <c r="BE50">
        <f t="shared" ref="BE50:BE55" si="52">G50/S50</f>
        <v>0.94229466772702608</v>
      </c>
      <c r="BF50">
        <f t="shared" ref="BF50:BF55" si="53">(1-AP50*AA50/AU50/F50)*100</f>
        <v>32.182710113786996</v>
      </c>
      <c r="BG50">
        <f t="shared" ref="BG50:BG55" si="54">(S50-E50/(N50/1.35))</f>
        <v>399.53181658067336</v>
      </c>
      <c r="BH50">
        <f t="shared" ref="BH50:BH55" si="55">E50*BF50/100/BG50</f>
        <v>-1.2543978539669067E-5</v>
      </c>
    </row>
    <row r="51" spans="1:60" x14ac:dyDescent="0.2">
      <c r="A51" s="1">
        <v>28</v>
      </c>
      <c r="B51" s="1" t="s">
        <v>113</v>
      </c>
      <c r="C51" s="1">
        <v>978.99999848008156</v>
      </c>
      <c r="D51" s="1">
        <v>0</v>
      </c>
      <c r="E51">
        <f t="shared" si="28"/>
        <v>0.78063512031960014</v>
      </c>
      <c r="F51">
        <f t="shared" si="29"/>
        <v>6.2715110590495894E-3</v>
      </c>
      <c r="G51">
        <f t="shared" si="30"/>
        <v>180.11530239194667</v>
      </c>
      <c r="H51">
        <f t="shared" si="31"/>
        <v>0.26628134977593804</v>
      </c>
      <c r="I51">
        <f t="shared" si="32"/>
        <v>4.1245516298990026</v>
      </c>
      <c r="J51">
        <f t="shared" si="33"/>
        <v>37.084495544433594</v>
      </c>
      <c r="K51" s="1">
        <v>6</v>
      </c>
      <c r="L51">
        <f t="shared" si="34"/>
        <v>1.4200000166893005</v>
      </c>
      <c r="M51" s="1">
        <v>1</v>
      </c>
      <c r="N51">
        <f t="shared" si="35"/>
        <v>2.8400000333786011</v>
      </c>
      <c r="O51" s="1">
        <v>35.866024017333984</v>
      </c>
      <c r="P51" s="1">
        <v>37.084495544433594</v>
      </c>
      <c r="Q51" s="1">
        <v>35.877006530761719</v>
      </c>
      <c r="R51" s="1">
        <v>400.43472290039062</v>
      </c>
      <c r="S51" s="1">
        <v>399.36965942382812</v>
      </c>
      <c r="T51" s="1">
        <v>21.519889831542969</v>
      </c>
      <c r="U51" s="1">
        <v>21.832653045654297</v>
      </c>
      <c r="V51" s="1">
        <v>36.756534576416016</v>
      </c>
      <c r="W51" s="1">
        <v>37.290744781494141</v>
      </c>
      <c r="X51" s="1">
        <v>499.67715454101562</v>
      </c>
      <c r="Y51" s="1">
        <v>1498.541015625</v>
      </c>
      <c r="Z51" s="1">
        <v>6.2591962516307831E-2</v>
      </c>
      <c r="AA51" s="1">
        <v>101.199951171875</v>
      </c>
      <c r="AB51" s="1">
        <v>2.1617734432220459</v>
      </c>
      <c r="AC51" s="1">
        <v>-9.9408946931362152E-2</v>
      </c>
      <c r="AD51" s="1">
        <v>6.2573298811912537E-2</v>
      </c>
      <c r="AE51" s="1">
        <v>4.5122117735445499E-3</v>
      </c>
      <c r="AF51" s="1">
        <v>3.4460820257663727E-2</v>
      </c>
      <c r="AG51" s="1">
        <v>2.3066923022270203E-3</v>
      </c>
      <c r="AH51" s="1">
        <v>0.66666668653488159</v>
      </c>
      <c r="AI51" s="1">
        <v>-0.21956524252891541</v>
      </c>
      <c r="AJ51" s="1">
        <v>2.737391471862793</v>
      </c>
      <c r="AK51" s="1">
        <v>1</v>
      </c>
      <c r="AL51" s="1">
        <v>0</v>
      </c>
      <c r="AM51" s="1">
        <v>0.15999999642372131</v>
      </c>
      <c r="AN51" s="1">
        <v>111115</v>
      </c>
      <c r="AO51">
        <f t="shared" si="36"/>
        <v>0.83279525756835937</v>
      </c>
      <c r="AP51">
        <f t="shared" si="37"/>
        <v>2.6628134977593802E-4</v>
      </c>
      <c r="AQ51">
        <f t="shared" si="38"/>
        <v>310.23449554443357</v>
      </c>
      <c r="AR51">
        <f t="shared" si="39"/>
        <v>309.01602401733396</v>
      </c>
      <c r="AS51">
        <f t="shared" si="40"/>
        <v>239.7665571407997</v>
      </c>
      <c r="AT51">
        <f t="shared" si="41"/>
        <v>2.3756861554062292</v>
      </c>
      <c r="AU51">
        <f t="shared" si="42"/>
        <v>6.3340150520717051</v>
      </c>
      <c r="AV51">
        <f t="shared" si="43"/>
        <v>62.589111740915783</v>
      </c>
      <c r="AW51">
        <f t="shared" si="44"/>
        <v>40.756458695261486</v>
      </c>
      <c r="AX51">
        <f t="shared" si="45"/>
        <v>36.475259780883789</v>
      </c>
      <c r="AY51">
        <f t="shared" si="46"/>
        <v>6.1265258170183827</v>
      </c>
      <c r="AZ51">
        <f t="shared" si="47"/>
        <v>6.2576923315143885E-3</v>
      </c>
      <c r="BA51">
        <f t="shared" si="48"/>
        <v>2.209463422172703</v>
      </c>
      <c r="BB51">
        <f t="shared" si="49"/>
        <v>3.9170623948456798</v>
      </c>
      <c r="BC51">
        <f t="shared" si="50"/>
        <v>3.912296890403193E-3</v>
      </c>
      <c r="BD51">
        <f t="shared" si="51"/>
        <v>18.227659807372504</v>
      </c>
      <c r="BE51">
        <f t="shared" si="52"/>
        <v>0.45099896334588757</v>
      </c>
      <c r="BF51">
        <f t="shared" si="53"/>
        <v>32.162510220498952</v>
      </c>
      <c r="BG51">
        <f t="shared" si="54"/>
        <v>398.99858287451633</v>
      </c>
      <c r="BH51">
        <f t="shared" si="55"/>
        <v>6.2925499270897632E-4</v>
      </c>
    </row>
    <row r="52" spans="1:60" x14ac:dyDescent="0.2">
      <c r="A52" s="1">
        <v>29</v>
      </c>
      <c r="B52" s="1" t="s">
        <v>114</v>
      </c>
      <c r="C52" s="1">
        <v>983.99999836832285</v>
      </c>
      <c r="D52" s="1">
        <v>0</v>
      </c>
      <c r="E52">
        <f t="shared" si="28"/>
        <v>1.0422355459575101</v>
      </c>
      <c r="F52">
        <f t="shared" si="29"/>
        <v>6.1479497598851268E-3</v>
      </c>
      <c r="G52">
        <f t="shared" si="30"/>
        <v>110.17205406397412</v>
      </c>
      <c r="H52">
        <f t="shared" si="31"/>
        <v>0.26133685630798625</v>
      </c>
      <c r="I52">
        <f t="shared" si="32"/>
        <v>4.1289855879409512</v>
      </c>
      <c r="J52">
        <f t="shared" si="33"/>
        <v>37.097915649414062</v>
      </c>
      <c r="K52" s="1">
        <v>6</v>
      </c>
      <c r="L52">
        <f t="shared" si="34"/>
        <v>1.4200000166893005</v>
      </c>
      <c r="M52" s="1">
        <v>1</v>
      </c>
      <c r="N52">
        <f t="shared" si="35"/>
        <v>2.8400000333786011</v>
      </c>
      <c r="O52" s="1">
        <v>35.876205444335938</v>
      </c>
      <c r="P52" s="1">
        <v>37.097915649414062</v>
      </c>
      <c r="Q52" s="1">
        <v>35.887557983398438</v>
      </c>
      <c r="R52" s="1">
        <v>400.64920043945312</v>
      </c>
      <c r="S52" s="1">
        <v>399.27243041992188</v>
      </c>
      <c r="T52" s="1">
        <v>21.527984619140625</v>
      </c>
      <c r="U52" s="1">
        <v>21.834936141967773</v>
      </c>
      <c r="V52" s="1">
        <v>36.749324798583984</v>
      </c>
      <c r="W52" s="1">
        <v>37.273303985595703</v>
      </c>
      <c r="X52" s="1">
        <v>499.68264770507812</v>
      </c>
      <c r="Y52" s="1">
        <v>1500.519287109375</v>
      </c>
      <c r="Z52" s="1">
        <v>0.23619143664836884</v>
      </c>
      <c r="AA52" s="1">
        <v>101.19873046875</v>
      </c>
      <c r="AB52" s="1">
        <v>2.1617734432220459</v>
      </c>
      <c r="AC52" s="1">
        <v>-9.9408946931362152E-2</v>
      </c>
      <c r="AD52" s="1">
        <v>6.2573298811912537E-2</v>
      </c>
      <c r="AE52" s="1">
        <v>4.5122117735445499E-3</v>
      </c>
      <c r="AF52" s="1">
        <v>3.4460820257663727E-2</v>
      </c>
      <c r="AG52" s="1">
        <v>2.3066923022270203E-3</v>
      </c>
      <c r="AH52" s="1">
        <v>1</v>
      </c>
      <c r="AI52" s="1">
        <v>-0.21956524252891541</v>
      </c>
      <c r="AJ52" s="1">
        <v>2.737391471862793</v>
      </c>
      <c r="AK52" s="1">
        <v>1</v>
      </c>
      <c r="AL52" s="1">
        <v>0</v>
      </c>
      <c r="AM52" s="1">
        <v>0.15999999642372131</v>
      </c>
      <c r="AN52" s="1">
        <v>111115</v>
      </c>
      <c r="AO52">
        <f t="shared" si="36"/>
        <v>0.83280441284179685</v>
      </c>
      <c r="AP52">
        <f t="shared" si="37"/>
        <v>2.6133685630798625E-4</v>
      </c>
      <c r="AQ52">
        <f t="shared" si="38"/>
        <v>310.24791564941404</v>
      </c>
      <c r="AR52">
        <f t="shared" si="39"/>
        <v>309.02620544433591</v>
      </c>
      <c r="AS52">
        <f t="shared" si="40"/>
        <v>240.08308057122485</v>
      </c>
      <c r="AT52">
        <f t="shared" si="41"/>
        <v>2.3811365766712878</v>
      </c>
      <c r="AU52">
        <f t="shared" si="42"/>
        <v>6.3386534053743153</v>
      </c>
      <c r="AV52">
        <f t="shared" si="43"/>
        <v>62.635700823654908</v>
      </c>
      <c r="AW52">
        <f t="shared" si="44"/>
        <v>40.800764681687134</v>
      </c>
      <c r="AX52">
        <f t="shared" si="45"/>
        <v>36.487060546875</v>
      </c>
      <c r="AY52">
        <f t="shared" si="46"/>
        <v>6.1304880721165107</v>
      </c>
      <c r="AZ52">
        <f t="shared" si="47"/>
        <v>6.1346696049269182E-3</v>
      </c>
      <c r="BA52">
        <f t="shared" si="48"/>
        <v>2.2096678174333646</v>
      </c>
      <c r="BB52">
        <f t="shared" si="49"/>
        <v>3.9208202546831461</v>
      </c>
      <c r="BC52">
        <f t="shared" si="50"/>
        <v>3.835359434508499E-3</v>
      </c>
      <c r="BD52">
        <f t="shared" si="51"/>
        <v>11.149272004408669</v>
      </c>
      <c r="BE52">
        <f t="shared" si="52"/>
        <v>0.27593203454619747</v>
      </c>
      <c r="BF52">
        <f t="shared" si="53"/>
        <v>32.134600240374269</v>
      </c>
      <c r="BG52">
        <f t="shared" si="54"/>
        <v>398.77700155706771</v>
      </c>
      <c r="BH52">
        <f t="shared" si="55"/>
        <v>8.3986344485465262E-4</v>
      </c>
    </row>
    <row r="53" spans="1:60" x14ac:dyDescent="0.2">
      <c r="A53" s="1">
        <v>30</v>
      </c>
      <c r="B53" s="1" t="s">
        <v>115</v>
      </c>
      <c r="C53" s="1">
        <v>988.49999826774001</v>
      </c>
      <c r="D53" s="1">
        <v>0</v>
      </c>
      <c r="E53">
        <f t="shared" si="28"/>
        <v>0.70527719630681152</v>
      </c>
      <c r="F53">
        <f t="shared" si="29"/>
        <v>6.3955744746985975E-3</v>
      </c>
      <c r="G53">
        <f t="shared" si="30"/>
        <v>202.42931858306321</v>
      </c>
      <c r="H53">
        <f t="shared" si="31"/>
        <v>0.2720242787252018</v>
      </c>
      <c r="I53">
        <f t="shared" si="32"/>
        <v>4.1316363697107903</v>
      </c>
      <c r="J53">
        <f t="shared" si="33"/>
        <v>37.110942840576172</v>
      </c>
      <c r="K53" s="1">
        <v>6</v>
      </c>
      <c r="L53">
        <f t="shared" si="34"/>
        <v>1.4200000166893005</v>
      </c>
      <c r="M53" s="1">
        <v>1</v>
      </c>
      <c r="N53">
        <f t="shared" si="35"/>
        <v>2.8400000333786011</v>
      </c>
      <c r="O53" s="1">
        <v>35.886585235595703</v>
      </c>
      <c r="P53" s="1">
        <v>37.110942840576172</v>
      </c>
      <c r="Q53" s="1">
        <v>35.899013519287109</v>
      </c>
      <c r="R53" s="1">
        <v>400.71749877929688</v>
      </c>
      <c r="S53" s="1">
        <v>399.7401123046875</v>
      </c>
      <c r="T53" s="1">
        <v>21.533905029296875</v>
      </c>
      <c r="U53" s="1">
        <v>21.853385925292969</v>
      </c>
      <c r="V53" s="1">
        <v>36.738235473632812</v>
      </c>
      <c r="W53" s="1">
        <v>37.283287048339844</v>
      </c>
      <c r="X53" s="1">
        <v>499.70993041992188</v>
      </c>
      <c r="Y53" s="1">
        <v>1500.6356201171875</v>
      </c>
      <c r="Z53" s="1">
        <v>0.21967124938964844</v>
      </c>
      <c r="AA53" s="1">
        <v>101.19815826416016</v>
      </c>
      <c r="AB53" s="1">
        <v>2.1617734432220459</v>
      </c>
      <c r="AC53" s="1">
        <v>-9.9408946931362152E-2</v>
      </c>
      <c r="AD53" s="1">
        <v>6.2573298811912537E-2</v>
      </c>
      <c r="AE53" s="1">
        <v>4.5122117735445499E-3</v>
      </c>
      <c r="AF53" s="1">
        <v>3.4460820257663727E-2</v>
      </c>
      <c r="AG53" s="1">
        <v>2.3066923022270203E-3</v>
      </c>
      <c r="AH53" s="1">
        <v>0.66666668653488159</v>
      </c>
      <c r="AI53" s="1">
        <v>-0.21956524252891541</v>
      </c>
      <c r="AJ53" s="1">
        <v>2.737391471862793</v>
      </c>
      <c r="AK53" s="1">
        <v>1</v>
      </c>
      <c r="AL53" s="1">
        <v>0</v>
      </c>
      <c r="AM53" s="1">
        <v>0.15999999642372131</v>
      </c>
      <c r="AN53" s="1">
        <v>111115</v>
      </c>
      <c r="AO53">
        <f t="shared" si="36"/>
        <v>0.83284988403320304</v>
      </c>
      <c r="AP53">
        <f t="shared" si="37"/>
        <v>2.7202427872520177E-4</v>
      </c>
      <c r="AQ53">
        <f t="shared" si="38"/>
        <v>310.26094284057615</v>
      </c>
      <c r="AR53">
        <f t="shared" si="39"/>
        <v>309.03658523559568</v>
      </c>
      <c r="AS53">
        <f t="shared" si="40"/>
        <v>240.10169385205882</v>
      </c>
      <c r="AT53">
        <f t="shared" si="41"/>
        <v>2.3756324639405944</v>
      </c>
      <c r="AU53">
        <f t="shared" si="42"/>
        <v>6.3431587771863587</v>
      </c>
      <c r="AV53">
        <f t="shared" si="43"/>
        <v>62.680575279133521</v>
      </c>
      <c r="AW53">
        <f t="shared" si="44"/>
        <v>40.827189353840552</v>
      </c>
      <c r="AX53">
        <f t="shared" si="45"/>
        <v>36.498764038085938</v>
      </c>
      <c r="AY53">
        <f t="shared" si="46"/>
        <v>6.1344198637298817</v>
      </c>
      <c r="AZ53">
        <f t="shared" si="47"/>
        <v>6.3812042400240628E-3</v>
      </c>
      <c r="BA53">
        <f t="shared" si="48"/>
        <v>2.2115224074755679</v>
      </c>
      <c r="BB53">
        <f t="shared" si="49"/>
        <v>3.9228974562543137</v>
      </c>
      <c r="BC53">
        <f t="shared" si="50"/>
        <v>3.9895412410696895E-3</v>
      </c>
      <c r="BD53">
        <f t="shared" si="51"/>
        <v>20.485474219274927</v>
      </c>
      <c r="BE53">
        <f t="shared" si="52"/>
        <v>0.50640231578453343</v>
      </c>
      <c r="BF53">
        <f t="shared" si="53"/>
        <v>32.142925338410933</v>
      </c>
      <c r="BG53">
        <f t="shared" si="54"/>
        <v>399.40485730334109</v>
      </c>
      <c r="BH53">
        <f t="shared" si="55"/>
        <v>5.6758629368787092E-4</v>
      </c>
    </row>
    <row r="54" spans="1:60" x14ac:dyDescent="0.2">
      <c r="A54" s="1">
        <v>31</v>
      </c>
      <c r="B54" s="1" t="s">
        <v>116</v>
      </c>
      <c r="C54" s="1">
        <v>993.4999981559813</v>
      </c>
      <c r="D54" s="1">
        <v>0</v>
      </c>
      <c r="E54">
        <f t="shared" si="28"/>
        <v>0.16656886935037443</v>
      </c>
      <c r="F54">
        <f t="shared" si="29"/>
        <v>6.8503849168934068E-3</v>
      </c>
      <c r="G54">
        <f t="shared" si="30"/>
        <v>335.8589663071545</v>
      </c>
      <c r="H54">
        <f t="shared" si="31"/>
        <v>0.29155347777571561</v>
      </c>
      <c r="I54">
        <f t="shared" si="32"/>
        <v>4.1348305138112309</v>
      </c>
      <c r="J54">
        <f t="shared" si="33"/>
        <v>37.12225341796875</v>
      </c>
      <c r="K54" s="1">
        <v>6</v>
      </c>
      <c r="L54">
        <f t="shared" si="34"/>
        <v>1.4200000166893005</v>
      </c>
      <c r="M54" s="1">
        <v>1</v>
      </c>
      <c r="N54">
        <f t="shared" si="35"/>
        <v>2.8400000333786011</v>
      </c>
      <c r="O54" s="1">
        <v>35.895088195800781</v>
      </c>
      <c r="P54" s="1">
        <v>37.12225341796875</v>
      </c>
      <c r="Q54" s="1">
        <v>35.906967163085938</v>
      </c>
      <c r="R54" s="1">
        <v>400.288330078125</v>
      </c>
      <c r="S54" s="1">
        <v>399.94833374023438</v>
      </c>
      <c r="T54" s="1">
        <v>21.518024444580078</v>
      </c>
      <c r="U54" s="1">
        <v>21.860427856445312</v>
      </c>
      <c r="V54" s="1">
        <v>36.694087982177734</v>
      </c>
      <c r="W54" s="1">
        <v>37.277976989746094</v>
      </c>
      <c r="X54" s="1">
        <v>499.726318359375</v>
      </c>
      <c r="Y54" s="1">
        <v>1500.533203125</v>
      </c>
      <c r="Z54" s="1">
        <v>0.11927949637174606</v>
      </c>
      <c r="AA54" s="1">
        <v>101.198486328125</v>
      </c>
      <c r="AB54" s="1">
        <v>2.1617734432220459</v>
      </c>
      <c r="AC54" s="1">
        <v>-9.9408946931362152E-2</v>
      </c>
      <c r="AD54" s="1">
        <v>6.2573298811912537E-2</v>
      </c>
      <c r="AE54" s="1">
        <v>4.5122117735445499E-3</v>
      </c>
      <c r="AF54" s="1">
        <v>3.4460820257663727E-2</v>
      </c>
      <c r="AG54" s="1">
        <v>2.3066923022270203E-3</v>
      </c>
      <c r="AH54" s="1">
        <v>0.66666668653488159</v>
      </c>
      <c r="AI54" s="1">
        <v>-0.21956524252891541</v>
      </c>
      <c r="AJ54" s="1">
        <v>2.737391471862793</v>
      </c>
      <c r="AK54" s="1">
        <v>1</v>
      </c>
      <c r="AL54" s="1">
        <v>0</v>
      </c>
      <c r="AM54" s="1">
        <v>0.15999999642372131</v>
      </c>
      <c r="AN54" s="1">
        <v>111115</v>
      </c>
      <c r="AO54">
        <f t="shared" si="36"/>
        <v>0.83287719726562492</v>
      </c>
      <c r="AP54">
        <f t="shared" si="37"/>
        <v>2.9155347777571559E-4</v>
      </c>
      <c r="AQ54">
        <f t="shared" si="38"/>
        <v>310.27225341796873</v>
      </c>
      <c r="AR54">
        <f t="shared" si="39"/>
        <v>309.04508819580076</v>
      </c>
      <c r="AS54">
        <f t="shared" si="40"/>
        <v>240.08530713367509</v>
      </c>
      <c r="AT54">
        <f t="shared" si="41"/>
        <v>2.3653626121002795</v>
      </c>
      <c r="AU54">
        <f t="shared" si="42"/>
        <v>6.3470727233686741</v>
      </c>
      <c r="AV54">
        <f t="shared" si="43"/>
        <v>62.719048018060136</v>
      </c>
      <c r="AW54">
        <f t="shared" si="44"/>
        <v>40.858620161614823</v>
      </c>
      <c r="AX54">
        <f t="shared" si="45"/>
        <v>36.508670806884766</v>
      </c>
      <c r="AY54">
        <f t="shared" si="46"/>
        <v>6.1377497570690327</v>
      </c>
      <c r="AZ54">
        <f t="shared" si="47"/>
        <v>6.8339008145998636E-3</v>
      </c>
      <c r="BA54">
        <f t="shared" si="48"/>
        <v>2.2122422095574437</v>
      </c>
      <c r="BB54">
        <f t="shared" si="49"/>
        <v>3.925507547511589</v>
      </c>
      <c r="BC54">
        <f t="shared" si="50"/>
        <v>4.2726659501997628E-3</v>
      </c>
      <c r="BD54">
        <f t="shared" si="51"/>
        <v>33.98841901001277</v>
      </c>
      <c r="BE54">
        <f t="shared" si="52"/>
        <v>0.83975588338191254</v>
      </c>
      <c r="BF54">
        <f t="shared" si="53"/>
        <v>32.141572147555763</v>
      </c>
      <c r="BG54">
        <f t="shared" si="54"/>
        <v>399.86915487721319</v>
      </c>
      <c r="BH54">
        <f t="shared" si="55"/>
        <v>1.3388842991417585E-4</v>
      </c>
    </row>
    <row r="55" spans="1:60" x14ac:dyDescent="0.2">
      <c r="A55" s="1">
        <v>32</v>
      </c>
      <c r="B55" s="1" t="s">
        <v>117</v>
      </c>
      <c r="C55" s="1">
        <v>998.99999803304672</v>
      </c>
      <c r="D55" s="1">
        <v>0</v>
      </c>
      <c r="E55">
        <f t="shared" si="28"/>
        <v>0.14808389537189845</v>
      </c>
      <c r="F55">
        <f t="shared" si="29"/>
        <v>7.3873110683827861E-3</v>
      </c>
      <c r="G55">
        <f t="shared" si="30"/>
        <v>342.08486440281911</v>
      </c>
      <c r="H55">
        <f t="shared" si="31"/>
        <v>0.31474282546312438</v>
      </c>
      <c r="I55">
        <f t="shared" si="32"/>
        <v>4.1399807475812125</v>
      </c>
      <c r="J55">
        <f t="shared" si="33"/>
        <v>37.134895324707031</v>
      </c>
      <c r="K55" s="1">
        <v>6</v>
      </c>
      <c r="L55">
        <f t="shared" si="34"/>
        <v>1.4200000166893005</v>
      </c>
      <c r="M55" s="1">
        <v>1</v>
      </c>
      <c r="N55">
        <f t="shared" si="35"/>
        <v>2.8400000333786011</v>
      </c>
      <c r="O55" s="1">
        <v>35.904781341552734</v>
      </c>
      <c r="P55" s="1">
        <v>37.134895324707031</v>
      </c>
      <c r="Q55" s="1">
        <v>35.916656494140625</v>
      </c>
      <c r="R55" s="1">
        <v>399.89346313476562</v>
      </c>
      <c r="S55" s="1">
        <v>399.56463623046875</v>
      </c>
      <c r="T55" s="1">
        <v>21.483081817626953</v>
      </c>
      <c r="U55" s="1">
        <v>21.852760314941406</v>
      </c>
      <c r="V55" s="1">
        <v>36.615016937255859</v>
      </c>
      <c r="W55" s="1">
        <v>37.245079040527344</v>
      </c>
      <c r="X55" s="1">
        <v>499.6744384765625</v>
      </c>
      <c r="Y55" s="1">
        <v>1500.2672119140625</v>
      </c>
      <c r="Z55" s="1">
        <v>0.13345243036746979</v>
      </c>
      <c r="AA55" s="1">
        <v>101.19861602783203</v>
      </c>
      <c r="AB55" s="1">
        <v>2.1617734432220459</v>
      </c>
      <c r="AC55" s="1">
        <v>-9.9408946931362152E-2</v>
      </c>
      <c r="AD55" s="1">
        <v>6.2573298811912537E-2</v>
      </c>
      <c r="AE55" s="1">
        <v>4.5122117735445499E-3</v>
      </c>
      <c r="AF55" s="1">
        <v>3.4460820257663727E-2</v>
      </c>
      <c r="AG55" s="1">
        <v>2.3066923022270203E-3</v>
      </c>
      <c r="AH55" s="1">
        <v>0.66666668653488159</v>
      </c>
      <c r="AI55" s="1">
        <v>-0.21956524252891541</v>
      </c>
      <c r="AJ55" s="1">
        <v>2.737391471862793</v>
      </c>
      <c r="AK55" s="1">
        <v>1</v>
      </c>
      <c r="AL55" s="1">
        <v>0</v>
      </c>
      <c r="AM55" s="1">
        <v>0.15999999642372131</v>
      </c>
      <c r="AN55" s="1">
        <v>111115</v>
      </c>
      <c r="AO55">
        <f t="shared" si="36"/>
        <v>0.83279073079427068</v>
      </c>
      <c r="AP55">
        <f t="shared" si="37"/>
        <v>3.1474282546312436E-4</v>
      </c>
      <c r="AQ55">
        <f t="shared" si="38"/>
        <v>310.28489532470701</v>
      </c>
      <c r="AR55">
        <f t="shared" si="39"/>
        <v>309.05478134155271</v>
      </c>
      <c r="AS55">
        <f t="shared" si="40"/>
        <v>240.04274854087635</v>
      </c>
      <c r="AT55">
        <f t="shared" si="41"/>
        <v>2.3529686895134971</v>
      </c>
      <c r="AU55">
        <f t="shared" si="42"/>
        <v>6.3514498478412138</v>
      </c>
      <c r="AV55">
        <f t="shared" si="43"/>
        <v>62.76222044473824</v>
      </c>
      <c r="AW55">
        <f t="shared" si="44"/>
        <v>40.909460129796834</v>
      </c>
      <c r="AX55">
        <f t="shared" si="45"/>
        <v>36.519838333129883</v>
      </c>
      <c r="AY55">
        <f t="shared" si="46"/>
        <v>6.141505301988019</v>
      </c>
      <c r="AZ55">
        <f t="shared" si="47"/>
        <v>7.3681453005333651E-3</v>
      </c>
      <c r="BA55">
        <f t="shared" si="48"/>
        <v>2.2114691002600013</v>
      </c>
      <c r="BB55">
        <f t="shared" si="49"/>
        <v>3.9300362017280177</v>
      </c>
      <c r="BC55">
        <f t="shared" si="50"/>
        <v>4.6068089106582021E-3</v>
      </c>
      <c r="BD55">
        <f t="shared" si="51"/>
        <v>34.618514841633882</v>
      </c>
      <c r="BE55">
        <f t="shared" si="52"/>
        <v>0.85614399620066639</v>
      </c>
      <c r="BF55">
        <f t="shared" si="53"/>
        <v>32.115417347379562</v>
      </c>
      <c r="BG55">
        <f t="shared" si="54"/>
        <v>399.49424423877775</v>
      </c>
      <c r="BH55">
        <f t="shared" si="55"/>
        <v>1.1904492169483372E-4</v>
      </c>
    </row>
    <row r="56" spans="1:60" x14ac:dyDescent="0.2">
      <c r="A56" s="1" t="s">
        <v>9</v>
      </c>
      <c r="B56" s="1" t="s">
        <v>118</v>
      </c>
    </row>
    <row r="57" spans="1:60" x14ac:dyDescent="0.2">
      <c r="A57" s="1">
        <v>33</v>
      </c>
      <c r="B57" s="1" t="s">
        <v>119</v>
      </c>
      <c r="C57" s="1">
        <v>1029.9999973401427</v>
      </c>
      <c r="D57" s="1">
        <v>0</v>
      </c>
      <c r="E57">
        <f>(R57-S57*(1000-T57)/(1000-U57))*AO57</f>
        <v>1.2717138928953928</v>
      </c>
      <c r="F57">
        <f>IF(AZ57&lt;&gt;0,1/(1/AZ57-1/N57),0)</f>
        <v>1.4967069584663898E-2</v>
      </c>
      <c r="G57">
        <f>((BC57-AP57/2)*S57-E57)/(BC57+AP57/2)</f>
        <v>240.83947520596828</v>
      </c>
      <c r="H57">
        <f>AP57*1000</f>
        <v>0.62876433026048639</v>
      </c>
      <c r="I57">
        <f>(AU57-BA57)</f>
        <v>4.0921711940987766</v>
      </c>
      <c r="J57">
        <f>(P57+AT57*D57)</f>
        <v>37.110286712646484</v>
      </c>
      <c r="K57" s="1">
        <v>6</v>
      </c>
      <c r="L57">
        <f>(K57*AI57+AJ57)</f>
        <v>1.4200000166893005</v>
      </c>
      <c r="M57" s="1">
        <v>1</v>
      </c>
      <c r="N57">
        <f>L57*(M57+1)*(M57+1)/(M57*M57+1)</f>
        <v>2.8400000333786011</v>
      </c>
      <c r="O57" s="1">
        <v>35.9171142578125</v>
      </c>
      <c r="P57" s="1">
        <v>37.110286712646484</v>
      </c>
      <c r="Q57" s="1">
        <v>35.949657440185547</v>
      </c>
      <c r="R57" s="1">
        <v>400.82989501953125</v>
      </c>
      <c r="S57" s="1">
        <v>399.00161743164062</v>
      </c>
      <c r="T57" s="1">
        <v>21.503393173217773</v>
      </c>
      <c r="U57" s="1">
        <v>22.241600036621094</v>
      </c>
      <c r="V57" s="1">
        <v>36.623825073242188</v>
      </c>
      <c r="W57" s="1">
        <v>37.881111145019531</v>
      </c>
      <c r="X57" s="1">
        <v>499.68075561523438</v>
      </c>
      <c r="Y57" s="1">
        <v>1531.373779296875</v>
      </c>
      <c r="Z57" s="1">
        <v>0.15234774351119995</v>
      </c>
      <c r="AA57" s="1">
        <v>101.19598388671875</v>
      </c>
      <c r="AB57" s="1">
        <v>2.1617734432220459</v>
      </c>
      <c r="AC57" s="1">
        <v>-9.9408946931362152E-2</v>
      </c>
      <c r="AD57" s="1">
        <v>6.2573298811912537E-2</v>
      </c>
      <c r="AE57" s="1">
        <v>4.5122117735445499E-3</v>
      </c>
      <c r="AF57" s="1">
        <v>3.4460820257663727E-2</v>
      </c>
      <c r="AG57" s="1">
        <v>2.3066923022270203E-3</v>
      </c>
      <c r="AH57" s="1">
        <v>0.3333333432674408</v>
      </c>
      <c r="AI57" s="1">
        <v>-0.21956524252891541</v>
      </c>
      <c r="AJ57" s="1">
        <v>2.737391471862793</v>
      </c>
      <c r="AK57" s="1">
        <v>1</v>
      </c>
      <c r="AL57" s="1">
        <v>0</v>
      </c>
      <c r="AM57" s="1">
        <v>0.15999999642372131</v>
      </c>
      <c r="AN57" s="1">
        <v>111115</v>
      </c>
      <c r="AO57">
        <f>X57*0.000001/(K57*0.0001)</f>
        <v>0.83280125935872396</v>
      </c>
      <c r="AP57">
        <f>(U57-T57)/(1000-U57)*AO57</f>
        <v>6.2876433026048636E-4</v>
      </c>
      <c r="AQ57">
        <f>(P57+273.15)</f>
        <v>310.26028671264646</v>
      </c>
      <c r="AR57">
        <f>(O57+273.15)</f>
        <v>309.06711425781248</v>
      </c>
      <c r="AS57">
        <f>(Y57*AK57+Z57*AL57)*AM57</f>
        <v>245.01979921088059</v>
      </c>
      <c r="AT57">
        <f>((AS57+0.00000010773*(AR57^4-AQ57^4))-AP57*44100)/(L57*0.92*2*29.3+0.00000043092*AQ57^3)</f>
        <v>2.2591419191401769</v>
      </c>
      <c r="AU57">
        <f>0.61365*EXP(17.502*J57/(240.97+J57))</f>
        <v>6.3429317930195275</v>
      </c>
      <c r="AV57">
        <f>AU57*1000/AA57</f>
        <v>62.679679068291485</v>
      </c>
      <c r="AW57">
        <f>(AV57-U57)</f>
        <v>40.438079031670391</v>
      </c>
      <c r="AX57">
        <f>IF(D57,P57,(O57+P57)/2)</f>
        <v>36.513700485229492</v>
      </c>
      <c r="AY57">
        <f>0.61365*EXP(17.502*AX57/(240.97+AX57))</f>
        <v>6.1394409485794128</v>
      </c>
      <c r="AZ57">
        <f>IF(AW57&lt;&gt;0,(1000-(AV57+U57)/2)/AW57*AP57,0)</f>
        <v>1.4888605222773472E-2</v>
      </c>
      <c r="BA57">
        <f>U57*AA57/1000</f>
        <v>2.2507605989207513</v>
      </c>
      <c r="BB57">
        <f>(AY57-BA57)</f>
        <v>3.8886803496586615</v>
      </c>
      <c r="BC57">
        <f>1/(1.6/F57+1.37/N57)</f>
        <v>9.3123961285030803E-3</v>
      </c>
      <c r="BD57">
        <f>G57*AA57*0.001</f>
        <v>24.371987652228967</v>
      </c>
      <c r="BE57">
        <f>G57/S57</f>
        <v>0.60360526044040497</v>
      </c>
      <c r="BF57">
        <f>(1-AP57*AA57/AU57/F57)*100</f>
        <v>32.976924217796686</v>
      </c>
      <c r="BG57">
        <f>(S57-E57/(N57/1.35))</f>
        <v>398.39710555303816</v>
      </c>
      <c r="BH57">
        <f>E57*BF57/100/BG57</f>
        <v>1.0526485280186739E-3</v>
      </c>
    </row>
    <row r="58" spans="1:60" x14ac:dyDescent="0.2">
      <c r="A58" s="1">
        <v>34</v>
      </c>
      <c r="B58" s="1" t="s">
        <v>120</v>
      </c>
      <c r="C58" s="1">
        <v>1032.9999972730875</v>
      </c>
      <c r="D58" s="1">
        <v>0</v>
      </c>
      <c r="E58">
        <f>(R58-S58*(1000-T58)/(1000-U58))*AO58</f>
        <v>1.0241543201541312</v>
      </c>
      <c r="F58">
        <f>IF(AZ58&lt;&gt;0,1/(1/AZ58-1/N58),0)</f>
        <v>1.2094829462675925E-2</v>
      </c>
      <c r="G58">
        <f>((BC58-AP58/2)*S58-E58)/(BC58+AP58/2)</f>
        <v>241.68325874489273</v>
      </c>
      <c r="H58">
        <f>AP58*1000</f>
        <v>0.51339879232599139</v>
      </c>
      <c r="I58">
        <f>(AU58-BA58)</f>
        <v>4.1304098689447422</v>
      </c>
      <c r="J58">
        <f>(P58+AT58*D58)</f>
        <v>37.186248779296875</v>
      </c>
      <c r="K58" s="1">
        <v>6</v>
      </c>
      <c r="L58">
        <f>(K58*AI58+AJ58)</f>
        <v>1.4200000166893005</v>
      </c>
      <c r="M58" s="1">
        <v>1</v>
      </c>
      <c r="N58">
        <f>L58*(M58+1)*(M58+1)/(M58*M58+1)</f>
        <v>2.8400000333786011</v>
      </c>
      <c r="O58" s="1">
        <v>35.926948547363281</v>
      </c>
      <c r="P58" s="1">
        <v>37.186248779296875</v>
      </c>
      <c r="Q58" s="1">
        <v>35.954620361328125</v>
      </c>
      <c r="R58" s="1">
        <v>400.98992919921875</v>
      </c>
      <c r="S58" s="1">
        <v>399.51388549804688</v>
      </c>
      <c r="T58" s="1">
        <v>21.520814895629883</v>
      </c>
      <c r="U58" s="1">
        <v>22.123641967773438</v>
      </c>
      <c r="V58" s="1">
        <v>36.634059906005859</v>
      </c>
      <c r="W58" s="1">
        <v>37.660232543945312</v>
      </c>
      <c r="X58" s="1">
        <v>499.68612670898438</v>
      </c>
      <c r="Y58" s="1">
        <v>1515.501220703125</v>
      </c>
      <c r="Z58" s="1">
        <v>0.22911724448204041</v>
      </c>
      <c r="AA58" s="1">
        <v>101.19705963134766</v>
      </c>
      <c r="AB58" s="1">
        <v>2.1617734432220459</v>
      </c>
      <c r="AC58" s="1">
        <v>-9.9408946931362152E-2</v>
      </c>
      <c r="AD58" s="1">
        <v>6.2573298811912537E-2</v>
      </c>
      <c r="AE58" s="1">
        <v>4.5122117735445499E-3</v>
      </c>
      <c r="AF58" s="1">
        <v>3.4460820257663727E-2</v>
      </c>
      <c r="AG58" s="1">
        <v>2.3066923022270203E-3</v>
      </c>
      <c r="AH58" s="1">
        <v>0.3333333432674408</v>
      </c>
      <c r="AI58" s="1">
        <v>-0.21956524252891541</v>
      </c>
      <c r="AJ58" s="1">
        <v>2.737391471862793</v>
      </c>
      <c r="AK58" s="1">
        <v>1</v>
      </c>
      <c r="AL58" s="1">
        <v>0</v>
      </c>
      <c r="AM58" s="1">
        <v>0.15999999642372131</v>
      </c>
      <c r="AN58" s="1">
        <v>111115</v>
      </c>
      <c r="AO58">
        <f>X58*0.000001/(K58*0.0001)</f>
        <v>0.83281021118164056</v>
      </c>
      <c r="AP58">
        <f>(U58-T58)/(1000-U58)*AO58</f>
        <v>5.1339879232599136E-4</v>
      </c>
      <c r="AQ58">
        <f>(P58+273.15)</f>
        <v>310.33624877929685</v>
      </c>
      <c r="AR58">
        <f>(O58+273.15)</f>
        <v>309.07694854736326</v>
      </c>
      <c r="AS58">
        <f>(Y58*AK58+Z58*AL58)*AM58</f>
        <v>242.48018989264528</v>
      </c>
      <c r="AT58">
        <f>((AS58+0.00000010773*(AR58^4-AQ58^4))-AP58*44100)/(L58*0.92*2*29.3+0.00000043092*AQ58^3)</f>
        <v>2.2778571392854543</v>
      </c>
      <c r="AU58">
        <f>0.61365*EXP(17.502*J58/(240.97+J58))</f>
        <v>6.3692573844200968</v>
      </c>
      <c r="AV58">
        <f>AU58*1000/AA58</f>
        <v>62.939154631792306</v>
      </c>
      <c r="AW58">
        <f>(AV58-U58)</f>
        <v>40.815512664018868</v>
      </c>
      <c r="AX58">
        <f>IF(D58,P58,(O58+P58)/2)</f>
        <v>36.556598663330078</v>
      </c>
      <c r="AY58">
        <f>0.61365*EXP(17.502*AX58/(240.97+AX58))</f>
        <v>6.15388159037823</v>
      </c>
      <c r="AZ58">
        <f>IF(AW58&lt;&gt;0,(1000-(AV58+U58)/2)/AW58*AP58,0)</f>
        <v>1.2043539128109184E-2</v>
      </c>
      <c r="BA58">
        <f>U58*AA58/1000</f>
        <v>2.2388475154753542</v>
      </c>
      <c r="BB58">
        <f>(AY58-BA58)</f>
        <v>3.9150340749028758</v>
      </c>
      <c r="BC58">
        <f>1/(1.6/F58+1.37/N58)</f>
        <v>7.5318033283991552E-3</v>
      </c>
      <c r="BD58">
        <f>G58*AA58*0.001</f>
        <v>24.457635147105336</v>
      </c>
      <c r="BE58">
        <f>G58/S58</f>
        <v>0.60494332617151114</v>
      </c>
      <c r="BF58">
        <f>(1-AP58*AA58/AU58/F58)*100</f>
        <v>32.557418072981768</v>
      </c>
      <c r="BG58">
        <f>(S58-E58/(N58/1.35))</f>
        <v>399.02705158397708</v>
      </c>
      <c r="BH58">
        <f>E58*BF58/100/BG58</f>
        <v>8.3562806682271039E-4</v>
      </c>
    </row>
    <row r="59" spans="1:60" x14ac:dyDescent="0.2">
      <c r="A59" s="1">
        <v>35</v>
      </c>
      <c r="B59" s="1" t="s">
        <v>121</v>
      </c>
      <c r="C59" s="1">
        <v>1036.9999971836805</v>
      </c>
      <c r="D59" s="1">
        <v>0</v>
      </c>
      <c r="E59">
        <f>(R59-S59*(1000-T59)/(1000-U59))*AO59</f>
        <v>0.7856905325348269</v>
      </c>
      <c r="F59">
        <f>IF(AZ59&lt;&gt;0,1/(1/AZ59-1/N59),0)</f>
        <v>9.9424972934853452E-3</v>
      </c>
      <c r="G59">
        <f>((BC59-AP59/2)*S59-E59)/(BC59+AP59/2)</f>
        <v>250.83162650525719</v>
      </c>
      <c r="H59">
        <f>AP59*1000</f>
        <v>0.42386930647470472</v>
      </c>
      <c r="I59">
        <f>(AU59-BA59)</f>
        <v>4.1454010091299249</v>
      </c>
      <c r="J59">
        <f>(P59+AT59*D59)</f>
        <v>37.198604583740234</v>
      </c>
      <c r="K59" s="1">
        <v>6</v>
      </c>
      <c r="L59">
        <f>(K59*AI59+AJ59)</f>
        <v>1.4200000166893005</v>
      </c>
      <c r="M59" s="1">
        <v>1</v>
      </c>
      <c r="N59">
        <f>L59*(M59+1)*(M59+1)/(M59*M59+1)</f>
        <v>2.8400000333786011</v>
      </c>
      <c r="O59" s="1">
        <v>35.937728881835938</v>
      </c>
      <c r="P59" s="1">
        <v>37.198604583740234</v>
      </c>
      <c r="Q59" s="1">
        <v>35.964008331298828</v>
      </c>
      <c r="R59" s="1">
        <v>401.05548095703125</v>
      </c>
      <c r="S59" s="1">
        <v>399.90863037109375</v>
      </c>
      <c r="T59" s="1">
        <v>21.519929885864258</v>
      </c>
      <c r="U59" s="1">
        <v>22.01763916015625</v>
      </c>
      <c r="V59" s="1">
        <v>36.611282348632812</v>
      </c>
      <c r="W59" s="1">
        <v>37.458023071289062</v>
      </c>
      <c r="X59" s="1">
        <v>499.73355102539062</v>
      </c>
      <c r="Y59" s="1">
        <v>1501.7669677734375</v>
      </c>
      <c r="Z59" s="1">
        <v>0.17597557604312897</v>
      </c>
      <c r="AA59" s="1">
        <v>101.19828796386719</v>
      </c>
      <c r="AB59" s="1">
        <v>2.1617734432220459</v>
      </c>
      <c r="AC59" s="1">
        <v>-9.9408946931362152E-2</v>
      </c>
      <c r="AD59" s="1">
        <v>6.2573298811912537E-2</v>
      </c>
      <c r="AE59" s="1">
        <v>4.5122117735445499E-3</v>
      </c>
      <c r="AF59" s="1">
        <v>3.4460820257663727E-2</v>
      </c>
      <c r="AG59" s="1">
        <v>2.3066923022270203E-3</v>
      </c>
      <c r="AH59" s="1">
        <v>0.3333333432674408</v>
      </c>
      <c r="AI59" s="1">
        <v>-0.21956524252891541</v>
      </c>
      <c r="AJ59" s="1">
        <v>2.737391471862793</v>
      </c>
      <c r="AK59" s="1">
        <v>1</v>
      </c>
      <c r="AL59" s="1">
        <v>0</v>
      </c>
      <c r="AM59" s="1">
        <v>0.15999999642372131</v>
      </c>
      <c r="AN59" s="1">
        <v>111115</v>
      </c>
      <c r="AO59">
        <f>X59*0.000001/(K59*0.0001)</f>
        <v>0.83288925170898431</v>
      </c>
      <c r="AP59">
        <f>(U59-T59)/(1000-U59)*AO59</f>
        <v>4.2386930647470472E-4</v>
      </c>
      <c r="AQ59">
        <f>(P59+273.15)</f>
        <v>310.34860458374021</v>
      </c>
      <c r="AR59">
        <f>(O59+273.15)</f>
        <v>309.08772888183591</v>
      </c>
      <c r="AS59">
        <f>(Y59*AK59+Z59*AL59)*AM59</f>
        <v>240.2827094730128</v>
      </c>
      <c r="AT59">
        <f>((AS59+0.00000010773*(AR59^4-AQ59^4))-AP59*44100)/(L59*0.92*2*29.3+0.00000043092*AQ59^3)</f>
        <v>2.2971479184766364</v>
      </c>
      <c r="AU59">
        <f>0.61365*EXP(17.502*J59/(240.97+J59))</f>
        <v>6.373548397143936</v>
      </c>
      <c r="AV59">
        <f>AU59*1000/AA59</f>
        <v>62.980792712813574</v>
      </c>
      <c r="AW59">
        <f>(AV59-U59)</f>
        <v>40.963153552657324</v>
      </c>
      <c r="AX59">
        <f>IF(D59,P59,(O59+P59)/2)</f>
        <v>36.568166732788086</v>
      </c>
      <c r="AY59">
        <f>0.61365*EXP(17.502*AX59/(240.97+AX59))</f>
        <v>6.157780748992586</v>
      </c>
      <c r="AZ59">
        <f>IF(AW59&lt;&gt;0,(1000-(AV59+U59)/2)/AW59*AP59,0)</f>
        <v>9.9078112423221839E-3</v>
      </c>
      <c r="BA59">
        <f>U59*AA59/1000</f>
        <v>2.228147388014011</v>
      </c>
      <c r="BB59">
        <f>(AY59-BA59)</f>
        <v>3.929633360978575</v>
      </c>
      <c r="BC59">
        <f>1/(1.6/F59+1.37/N59)</f>
        <v>6.1954890376969907E-3</v>
      </c>
      <c r="BD59">
        <f>G59*AA59*0.001</f>
        <v>25.3837311695242</v>
      </c>
      <c r="BE59">
        <f>G59/S59</f>
        <v>0.62722233894402057</v>
      </c>
      <c r="BF59">
        <f>(1-AP59*AA59/AU59/F59)*100</f>
        <v>32.309399754771086</v>
      </c>
      <c r="BG59">
        <f>(S59-E59/(N59/1.35))</f>
        <v>399.53515072093325</v>
      </c>
      <c r="BH59">
        <f>E59*BF59/100/BG59</f>
        <v>6.3536811350392824E-4</v>
      </c>
    </row>
    <row r="60" spans="1:60" x14ac:dyDescent="0.2">
      <c r="A60" s="1">
        <v>36</v>
      </c>
      <c r="B60" s="1" t="s">
        <v>122</v>
      </c>
      <c r="C60" s="1">
        <v>1039.9999971166253</v>
      </c>
      <c r="D60" s="1">
        <v>0</v>
      </c>
      <c r="E60">
        <f>(R60-S60*(1000-T60)/(1000-U60))*AO60</f>
        <v>0.76763892763434249</v>
      </c>
      <c r="F60">
        <f>IF(AZ60&lt;&gt;0,1/(1/AZ60-1/N60),0)</f>
        <v>9.2183624641370282E-3</v>
      </c>
      <c r="G60">
        <f>((BC60-AP60/2)*S60-E60)/(BC60+AP60/2)</f>
        <v>244.49468271243927</v>
      </c>
      <c r="H60">
        <f>AP60*1000</f>
        <v>0.39312646590619971</v>
      </c>
      <c r="I60">
        <f>(AU60-BA60)</f>
        <v>4.1458526751529394</v>
      </c>
      <c r="J60">
        <f>(P60+AT60*D60)</f>
        <v>37.187389373779297</v>
      </c>
      <c r="K60" s="1">
        <v>6</v>
      </c>
      <c r="L60">
        <f>(K60*AI60+AJ60)</f>
        <v>1.4200000166893005</v>
      </c>
      <c r="M60" s="1">
        <v>1</v>
      </c>
      <c r="N60">
        <f>L60*(M60+1)*(M60+1)/(M60*M60+1)</f>
        <v>2.8400000333786011</v>
      </c>
      <c r="O60" s="1">
        <v>35.941909790039062</v>
      </c>
      <c r="P60" s="1">
        <v>37.187389373779297</v>
      </c>
      <c r="Q60" s="1">
        <v>35.965042114257812</v>
      </c>
      <c r="R60" s="1">
        <v>401.26666259765625</v>
      </c>
      <c r="S60" s="1">
        <v>400.15603637695312</v>
      </c>
      <c r="T60" s="1">
        <v>21.513153076171875</v>
      </c>
      <c r="U60" s="1">
        <v>21.974822998046875</v>
      </c>
      <c r="V60" s="1">
        <v>36.591110229492188</v>
      </c>
      <c r="W60" s="1">
        <v>37.376354217529297</v>
      </c>
      <c r="X60" s="1">
        <v>499.6915283203125</v>
      </c>
      <c r="Y60" s="1">
        <v>1501.4825439453125</v>
      </c>
      <c r="Z60" s="1">
        <v>0.14053882658481598</v>
      </c>
      <c r="AA60" s="1">
        <v>101.19766235351562</v>
      </c>
      <c r="AB60" s="1">
        <v>2.1617734432220459</v>
      </c>
      <c r="AC60" s="1">
        <v>-9.9408946931362152E-2</v>
      </c>
      <c r="AD60" s="1">
        <v>6.2573298811912537E-2</v>
      </c>
      <c r="AE60" s="1">
        <v>4.5122117735445499E-3</v>
      </c>
      <c r="AF60" s="1">
        <v>3.4460820257663727E-2</v>
      </c>
      <c r="AG60" s="1">
        <v>2.3066923022270203E-3</v>
      </c>
      <c r="AH60" s="1">
        <v>0.3333333432674408</v>
      </c>
      <c r="AI60" s="1">
        <v>-0.21956524252891541</v>
      </c>
      <c r="AJ60" s="1">
        <v>2.737391471862793</v>
      </c>
      <c r="AK60" s="1">
        <v>1</v>
      </c>
      <c r="AL60" s="1">
        <v>0</v>
      </c>
      <c r="AM60" s="1">
        <v>0.15999999642372131</v>
      </c>
      <c r="AN60" s="1">
        <v>111115</v>
      </c>
      <c r="AO60">
        <f>X60*0.000001/(K60*0.0001)</f>
        <v>0.83281921386718727</v>
      </c>
      <c r="AP60">
        <f>(U60-T60)/(1000-U60)*AO60</f>
        <v>3.9312646590619973E-4</v>
      </c>
      <c r="AQ60">
        <f>(P60+273.15)</f>
        <v>310.33738937377927</v>
      </c>
      <c r="AR60">
        <f>(O60+273.15)</f>
        <v>309.09190979003904</v>
      </c>
      <c r="AS60">
        <f>(Y60*AK60+Z60*AL60)*AM60</f>
        <v>240.23720166152998</v>
      </c>
      <c r="AT60">
        <f>((AS60+0.00000010773*(AR60^4-AQ60^4))-AP60*44100)/(L60*0.92*2*29.3+0.00000043092*AQ60^3)</f>
        <v>2.314044237331661</v>
      </c>
      <c r="AU60">
        <f>0.61365*EXP(17.502*J60/(240.97+J60))</f>
        <v>6.3696533931875567</v>
      </c>
      <c r="AV60">
        <f>AU60*1000/AA60</f>
        <v>62.942692993602272</v>
      </c>
      <c r="AW60">
        <f>(AV60-U60)</f>
        <v>40.967869995555397</v>
      </c>
      <c r="AX60">
        <f>IF(D60,P60,(O60+P60)/2)</f>
        <v>36.56464958190918</v>
      </c>
      <c r="AY60">
        <f>0.61365*EXP(17.502*AX60/(240.97+AX60))</f>
        <v>6.1565950235620077</v>
      </c>
      <c r="AZ60">
        <f>IF(AW60&lt;&gt;0,(1000-(AV60+U60)/2)/AW60*AP60,0)</f>
        <v>9.1885373701238067E-3</v>
      </c>
      <c r="BA60">
        <f>U60*AA60/1000</f>
        <v>2.2238007180346178</v>
      </c>
      <c r="BB60">
        <f>(AY60-BA60)</f>
        <v>3.93279430552739</v>
      </c>
      <c r="BC60">
        <f>1/(1.6/F60+1.37/N60)</f>
        <v>5.7455080278412092E-3</v>
      </c>
      <c r="BD60">
        <f>G60*AA60*0.001</f>
        <v>24.742290348363365</v>
      </c>
      <c r="BE60">
        <f>G60/S60</f>
        <v>0.6109983618543281</v>
      </c>
      <c r="BF60">
        <f>(1-AP60*AA60/AU60/F60)*100</f>
        <v>32.246274307249237</v>
      </c>
      <c r="BG60">
        <f>(S60-E60/(N60/1.35))</f>
        <v>399.7911375952184</v>
      </c>
      <c r="BH60">
        <f>E60*BF60/100/BG60</f>
        <v>6.1916068420911677E-4</v>
      </c>
    </row>
    <row r="61" spans="1:60" x14ac:dyDescent="0.2">
      <c r="A61" s="1">
        <v>37</v>
      </c>
      <c r="B61" s="1" t="s">
        <v>123</v>
      </c>
      <c r="C61" s="1">
        <v>1043.9999970272183</v>
      </c>
      <c r="D61" s="1">
        <v>0</v>
      </c>
      <c r="E61">
        <f>(R61-S61*(1000-T61)/(1000-U61))*AO61</f>
        <v>1.2232057125170805</v>
      </c>
      <c r="F61">
        <f>IF(AZ61&lt;&gt;0,1/(1/AZ61-1/N61),0)</f>
        <v>8.2766899016345052E-3</v>
      </c>
      <c r="G61">
        <f>((BC61-AP61/2)*S61-E61)/(BC61+AP61/2)</f>
        <v>144.71829220426781</v>
      </c>
      <c r="H61">
        <f>AP61*1000</f>
        <v>0.35446040930998124</v>
      </c>
      <c r="I61">
        <f>(AU61-BA61)</f>
        <v>4.1617661627676839</v>
      </c>
      <c r="J61">
        <f>(P61+AT61*D61)</f>
        <v>37.224586486816406</v>
      </c>
      <c r="K61" s="1">
        <v>6</v>
      </c>
      <c r="L61">
        <f>(K61*AI61+AJ61)</f>
        <v>1.4200000166893005</v>
      </c>
      <c r="M61" s="1">
        <v>1</v>
      </c>
      <c r="N61">
        <f>L61*(M61+1)*(M61+1)/(M61*M61+1)</f>
        <v>2.8400000333786011</v>
      </c>
      <c r="O61" s="1">
        <v>35.951622009277344</v>
      </c>
      <c r="P61" s="1">
        <v>37.224586486816406</v>
      </c>
      <c r="Q61" s="1">
        <v>35.971363067626953</v>
      </c>
      <c r="R61" s="1">
        <v>402.13653564453125</v>
      </c>
      <c r="S61" s="1">
        <v>400.4974365234375</v>
      </c>
      <c r="T61" s="1">
        <v>21.529199600219727</v>
      </c>
      <c r="U61" s="1">
        <v>21.945446014404297</v>
      </c>
      <c r="V61" s="1">
        <v>36.598617553710938</v>
      </c>
      <c r="W61" s="1">
        <v>37.30621337890625</v>
      </c>
      <c r="X61" s="1">
        <v>499.72555541992188</v>
      </c>
      <c r="Y61" s="1">
        <v>1499.6026611328125</v>
      </c>
      <c r="Z61" s="1">
        <v>0.23737712204456329</v>
      </c>
      <c r="AA61" s="1">
        <v>101.19701385498047</v>
      </c>
      <c r="AB61" s="1">
        <v>2.1617734432220459</v>
      </c>
      <c r="AC61" s="1">
        <v>-9.9408946931362152E-2</v>
      </c>
      <c r="AD61" s="1">
        <v>6.2573298811912537E-2</v>
      </c>
      <c r="AE61" s="1">
        <v>4.5122117735445499E-3</v>
      </c>
      <c r="AF61" s="1">
        <v>3.4460820257663727E-2</v>
      </c>
      <c r="AG61" s="1">
        <v>2.3066923022270203E-3</v>
      </c>
      <c r="AH61" s="1">
        <v>0.3333333432674408</v>
      </c>
      <c r="AI61" s="1">
        <v>-0.21956524252891541</v>
      </c>
      <c r="AJ61" s="1">
        <v>2.737391471862793</v>
      </c>
      <c r="AK61" s="1">
        <v>1</v>
      </c>
      <c r="AL61" s="1">
        <v>0</v>
      </c>
      <c r="AM61" s="1">
        <v>0.15999999642372131</v>
      </c>
      <c r="AN61" s="1">
        <v>111115</v>
      </c>
      <c r="AO61">
        <f>X61*0.000001/(K61*0.0001)</f>
        <v>0.83287592569986968</v>
      </c>
      <c r="AP61">
        <f>(U61-T61)/(1000-U61)*AO61</f>
        <v>3.5446040930998122E-4</v>
      </c>
      <c r="AQ61">
        <f>(P61+273.15)</f>
        <v>310.37458648681638</v>
      </c>
      <c r="AR61">
        <f>(O61+273.15)</f>
        <v>309.10162200927732</v>
      </c>
      <c r="AS61">
        <f>(Y61*AK61+Z61*AL61)*AM61</f>
        <v>239.93642041825296</v>
      </c>
      <c r="AT61">
        <f>((AS61+0.00000010773*(AR61^4-AQ61^4))-AP61*44100)/(L61*0.92*2*29.3+0.00000043092*AQ61^3)</f>
        <v>2.3256510279286617</v>
      </c>
      <c r="AU61">
        <f>0.61365*EXP(17.502*J61/(240.97+J61))</f>
        <v>6.382579767141082</v>
      </c>
      <c r="AV61">
        <f>AU61*1000/AA61</f>
        <v>63.070831084873554</v>
      </c>
      <c r="AW61">
        <f>(AV61-U61)</f>
        <v>41.125385070469257</v>
      </c>
      <c r="AX61">
        <f>IF(D61,P61,(O61+P61)/2)</f>
        <v>36.588104248046875</v>
      </c>
      <c r="AY61">
        <f>0.61365*EXP(17.502*AX61/(240.97+AX61))</f>
        <v>6.1645059664726354</v>
      </c>
      <c r="AZ61">
        <f>IF(AW61&lt;&gt;0,(1000-(AV61+U61)/2)/AW61*AP61,0)</f>
        <v>8.2526390096801152E-3</v>
      </c>
      <c r="BA61">
        <f>U61*AA61/1000</f>
        <v>2.2208136043733977</v>
      </c>
      <c r="BB61">
        <f>(AY61-BA61)</f>
        <v>3.9436923620992377</v>
      </c>
      <c r="BC61">
        <f>1/(1.6/F61+1.37/N61)</f>
        <v>5.1600548246954741E-3</v>
      </c>
      <c r="BD61">
        <f>G61*AA61*0.001</f>
        <v>14.645059021264402</v>
      </c>
      <c r="BE61">
        <f>G61/S61</f>
        <v>0.36134636331386044</v>
      </c>
      <c r="BF61">
        <f>(1-AP61*AA61/AU61/F61)*100</f>
        <v>32.098010847995184</v>
      </c>
      <c r="BG61">
        <f>(S61-E61/(N61/1.35))</f>
        <v>399.91598311058891</v>
      </c>
      <c r="BH61">
        <f>E61*BF61/100/BG61</f>
        <v>9.8176796846965878E-4</v>
      </c>
    </row>
    <row r="62" spans="1:60" x14ac:dyDescent="0.2">
      <c r="A62" s="1" t="s">
        <v>9</v>
      </c>
      <c r="B62" s="1" t="s">
        <v>124</v>
      </c>
    </row>
    <row r="63" spans="1:60" x14ac:dyDescent="0.2">
      <c r="A63" s="1">
        <v>38</v>
      </c>
      <c r="B63" s="1" t="s">
        <v>125</v>
      </c>
      <c r="C63" s="1">
        <v>1096.999995842576</v>
      </c>
      <c r="D63" s="1">
        <v>0</v>
      </c>
      <c r="E63">
        <f>(R63-S63*(1000-T63)/(1000-U63))*AO63</f>
        <v>-0.77376624312222364</v>
      </c>
      <c r="F63">
        <f>IF(AZ63&lt;&gt;0,1/(1/AZ63-1/N63),0)</f>
        <v>7.8950631965086868E-3</v>
      </c>
      <c r="G63">
        <f>((BC63-AP63/2)*S63-E63)/(BC63+AP63/2)</f>
        <v>526.38798111243932</v>
      </c>
      <c r="H63">
        <f>AP63*1000</f>
        <v>0.32436700914430155</v>
      </c>
      <c r="I63">
        <f>(AU63-BA63)</f>
        <v>3.995629335920003</v>
      </c>
      <c r="J63">
        <f>(P63+AT63*D63)</f>
        <v>36.736957550048828</v>
      </c>
      <c r="K63" s="1">
        <v>6</v>
      </c>
      <c r="L63">
        <f>(K63*AI63+AJ63)</f>
        <v>1.4200000166893005</v>
      </c>
      <c r="M63" s="1">
        <v>1</v>
      </c>
      <c r="N63">
        <f>L63*(M63+1)*(M63+1)/(M63*M63+1)</f>
        <v>2.8400000333786011</v>
      </c>
      <c r="O63" s="1">
        <v>36.072685241699219</v>
      </c>
      <c r="P63" s="1">
        <v>36.736957550048828</v>
      </c>
      <c r="Q63" s="1">
        <v>36.074291229248047</v>
      </c>
      <c r="R63" s="1">
        <v>398.94265747070312</v>
      </c>
      <c r="S63" s="1">
        <v>399.716064453125</v>
      </c>
      <c r="T63" s="1">
        <v>21.548633575439453</v>
      </c>
      <c r="U63" s="1">
        <v>21.929571151733398</v>
      </c>
      <c r="V63" s="1">
        <v>36.3900146484375</v>
      </c>
      <c r="W63" s="1">
        <v>37.033317565917969</v>
      </c>
      <c r="X63" s="1">
        <v>499.69412231445312</v>
      </c>
      <c r="Y63" s="1">
        <v>1499.731689453125</v>
      </c>
      <c r="Z63" s="1">
        <v>0.44877704977989197</v>
      </c>
      <c r="AA63" s="1">
        <v>101.20074462890625</v>
      </c>
      <c r="AB63" s="1">
        <v>2.1617734432220459</v>
      </c>
      <c r="AC63" s="1">
        <v>-9.9408946931362152E-2</v>
      </c>
      <c r="AD63" s="1">
        <v>6.2573298811912537E-2</v>
      </c>
      <c r="AE63" s="1">
        <v>4.5122117735445499E-3</v>
      </c>
      <c r="AF63" s="1">
        <v>3.4460820257663727E-2</v>
      </c>
      <c r="AG63" s="1">
        <v>2.3066923022270203E-3</v>
      </c>
      <c r="AH63" s="1">
        <v>0.66666668653488159</v>
      </c>
      <c r="AI63" s="1">
        <v>-0.21956524252891541</v>
      </c>
      <c r="AJ63" s="1">
        <v>2.737391471862793</v>
      </c>
      <c r="AK63" s="1">
        <v>1</v>
      </c>
      <c r="AL63" s="1">
        <v>0</v>
      </c>
      <c r="AM63" s="1">
        <v>0.15999999642372131</v>
      </c>
      <c r="AN63" s="1">
        <v>111115</v>
      </c>
      <c r="AO63">
        <f>X63*0.000001/(K63*0.0001)</f>
        <v>0.83282353719075508</v>
      </c>
      <c r="AP63">
        <f>(U63-T63)/(1000-U63)*AO63</f>
        <v>3.2436700914430157E-4</v>
      </c>
      <c r="AQ63">
        <f>(P63+273.15)</f>
        <v>309.88695755004881</v>
      </c>
      <c r="AR63">
        <f>(O63+273.15)</f>
        <v>309.2226852416992</v>
      </c>
      <c r="AS63">
        <f>(Y63*AK63+Z63*AL63)*AM63</f>
        <v>239.95706494904152</v>
      </c>
      <c r="AT63">
        <f>((AS63+0.00000010773*(AR63^4-AQ63^4))-AP63*44100)/(L63*0.92*2*29.3+0.00000043092*AQ63^3)</f>
        <v>2.4296831773453378</v>
      </c>
      <c r="AU63">
        <f>0.61365*EXP(17.502*J63/(240.97+J63))</f>
        <v>6.214918265868004</v>
      </c>
      <c r="AV63">
        <f>AU63*1000/AA63</f>
        <v>61.411783961249824</v>
      </c>
      <c r="AW63">
        <f>(AV63-U63)</f>
        <v>39.482212809516426</v>
      </c>
      <c r="AX63">
        <f>IF(D63,P63,(O63+P63)/2)</f>
        <v>36.404821395874023</v>
      </c>
      <c r="AY63">
        <f>0.61365*EXP(17.502*AX63/(240.97+AX63))</f>
        <v>6.1029214696691305</v>
      </c>
      <c r="AZ63">
        <f>IF(AW63&lt;&gt;0,(1000-(AV63+U63)/2)/AW63*AP63,0)</f>
        <v>7.8731761463319335E-3</v>
      </c>
      <c r="BA63">
        <f>U63*AA63/1000</f>
        <v>2.219288929948001</v>
      </c>
      <c r="BB63">
        <f>(AY63-BA63)</f>
        <v>3.8836325397211295</v>
      </c>
      <c r="BC63">
        <f>1/(1.6/F63+1.37/N63)</f>
        <v>4.9226968365138563E-3</v>
      </c>
      <c r="BD63">
        <f>G63*AA63*0.001</f>
        <v>53.270855652285498</v>
      </c>
      <c r="BE63">
        <f>G63/S63</f>
        <v>1.3169047429520293</v>
      </c>
      <c r="BF63">
        <f>(1-AP63*AA63/AU63/F63)*100</f>
        <v>33.099501752592431</v>
      </c>
      <c r="BG63">
        <f>(S63-E63/(N63/1.35))</f>
        <v>400.08387586718766</v>
      </c>
      <c r="BH63">
        <f>E63*BF63/100/BG63</f>
        <v>-6.4014769565027044E-4</v>
      </c>
    </row>
    <row r="64" spans="1:60" x14ac:dyDescent="0.2">
      <c r="A64" s="1">
        <v>39</v>
      </c>
      <c r="B64" s="1" t="s">
        <v>126</v>
      </c>
      <c r="C64" s="1">
        <v>1101.9999957308173</v>
      </c>
      <c r="D64" s="1">
        <v>0</v>
      </c>
      <c r="E64">
        <f>(R64-S64*(1000-T64)/(1000-U64))*AO64</f>
        <v>-0.53978945708049786</v>
      </c>
      <c r="F64">
        <f>IF(AZ64&lt;&gt;0,1/(1/AZ64-1/N64),0)</f>
        <v>7.6809950408826032E-3</v>
      </c>
      <c r="G64">
        <f>((BC64-AP64/2)*S64-E64)/(BC64+AP64/2)</f>
        <v>482.99055416756551</v>
      </c>
      <c r="H64">
        <f>AP64*1000</f>
        <v>0.31690830523783153</v>
      </c>
      <c r="I64">
        <f>(AU64-BA64)</f>
        <v>4.0119158044550076</v>
      </c>
      <c r="J64">
        <f>(P64+AT64*D64)</f>
        <v>36.776885986328125</v>
      </c>
      <c r="K64" s="1">
        <v>6</v>
      </c>
      <c r="L64">
        <f>(K64*AI64+AJ64)</f>
        <v>1.4200000166893005</v>
      </c>
      <c r="M64" s="1">
        <v>1</v>
      </c>
      <c r="N64">
        <f>L64*(M64+1)*(M64+1)/(M64*M64+1)</f>
        <v>2.8400000333786011</v>
      </c>
      <c r="O64" s="1">
        <v>36.084705352783203</v>
      </c>
      <c r="P64" s="1">
        <v>36.776885986328125</v>
      </c>
      <c r="Q64" s="1">
        <v>36.083473205566406</v>
      </c>
      <c r="R64" s="1">
        <v>398.98776245117188</v>
      </c>
      <c r="S64" s="1">
        <v>399.48388671875</v>
      </c>
      <c r="T64" s="1">
        <v>21.531230926513672</v>
      </c>
      <c r="U64" s="1">
        <v>21.903413772583008</v>
      </c>
      <c r="V64" s="1">
        <v>36.335700988769531</v>
      </c>
      <c r="W64" s="1">
        <v>36.963794708251953</v>
      </c>
      <c r="X64" s="1">
        <v>499.7010498046875</v>
      </c>
      <c r="Y64" s="1">
        <v>1499.88623046875</v>
      </c>
      <c r="Z64" s="1">
        <v>0.15588934719562531</v>
      </c>
      <c r="AA64" s="1">
        <v>101.19818878173828</v>
      </c>
      <c r="AB64" s="1">
        <v>2.1617734432220459</v>
      </c>
      <c r="AC64" s="1">
        <v>-9.9408946931362152E-2</v>
      </c>
      <c r="AD64" s="1">
        <v>6.2573298811912537E-2</v>
      </c>
      <c r="AE64" s="1">
        <v>4.5122117735445499E-3</v>
      </c>
      <c r="AF64" s="1">
        <v>3.4460820257663727E-2</v>
      </c>
      <c r="AG64" s="1">
        <v>2.3066923022270203E-3</v>
      </c>
      <c r="AH64" s="1">
        <v>0.66666668653488159</v>
      </c>
      <c r="AI64" s="1">
        <v>-0.21956524252891541</v>
      </c>
      <c r="AJ64" s="1">
        <v>2.737391471862793</v>
      </c>
      <c r="AK64" s="1">
        <v>1</v>
      </c>
      <c r="AL64" s="1">
        <v>0</v>
      </c>
      <c r="AM64" s="1">
        <v>0.15999999642372131</v>
      </c>
      <c r="AN64" s="1">
        <v>111115</v>
      </c>
      <c r="AO64">
        <f>X64*0.000001/(K64*0.0001)</f>
        <v>0.83283508300781239</v>
      </c>
      <c r="AP64">
        <f>(U64-T64)/(1000-U64)*AO64</f>
        <v>3.1690830523783151E-4</v>
      </c>
      <c r="AQ64">
        <f>(P64+273.15)</f>
        <v>309.9268859863281</v>
      </c>
      <c r="AR64">
        <f>(O64+273.15)</f>
        <v>309.23470535278318</v>
      </c>
      <c r="AS64">
        <f>(Y64*AK64+Z64*AL64)*AM64</f>
        <v>239.98179151098884</v>
      </c>
      <c r="AT64">
        <f>((AS64+0.00000010773*(AR64^4-AQ64^4))-AP64*44100)/(L64*0.92*2*29.3+0.00000043092*AQ64^3)</f>
        <v>2.4294890554964215</v>
      </c>
      <c r="AU64">
        <f>0.61365*EXP(17.502*J64/(240.97+J64))</f>
        <v>6.2285016063773888</v>
      </c>
      <c r="AV64">
        <f>AU64*1000/AA64</f>
        <v>61.547560103183919</v>
      </c>
      <c r="AW64">
        <f>(AV64-U64)</f>
        <v>39.644146330600911</v>
      </c>
      <c r="AX64">
        <f>IF(D64,P64,(O64+P64)/2)</f>
        <v>36.430795669555664</v>
      </c>
      <c r="AY64">
        <f>0.61365*EXP(17.502*AX64/(240.97+AX64))</f>
        <v>6.1116164039299772</v>
      </c>
      <c r="AZ64">
        <f>IF(AW64&lt;&gt;0,(1000-(AV64+U64)/2)/AW64*AP64,0)</f>
        <v>7.6602772413013748E-3</v>
      </c>
      <c r="BA64">
        <f>U64*AA64/1000</f>
        <v>2.2165858019223816</v>
      </c>
      <c r="BB64">
        <f>(AY64-BA64)</f>
        <v>3.8950306020075955</v>
      </c>
      <c r="BC64">
        <f>1/(1.6/F64+1.37/N64)</f>
        <v>4.7895303400432672E-3</v>
      </c>
      <c r="BD64">
        <f>G64*AA64*0.001</f>
        <v>48.877769280445683</v>
      </c>
      <c r="BE64">
        <f>G64/S64</f>
        <v>1.2090363847581342</v>
      </c>
      <c r="BF64">
        <f>(1-AP64*AA64/AU64/F64)*100</f>
        <v>32.964431761488036</v>
      </c>
      <c r="BG64">
        <f>(S64-E64/(N64/1.35))</f>
        <v>399.74047677455775</v>
      </c>
      <c r="BH64">
        <f>E64*BF64/100/BG64</f>
        <v>-4.4513512534623744E-4</v>
      </c>
    </row>
    <row r="65" spans="1:60" x14ac:dyDescent="0.2">
      <c r="A65" s="1">
        <v>40</v>
      </c>
      <c r="B65" s="1" t="s">
        <v>127</v>
      </c>
      <c r="C65" s="1">
        <v>1105.9999956414104</v>
      </c>
      <c r="D65" s="1">
        <v>0</v>
      </c>
      <c r="E65">
        <f>(R65-S65*(1000-T65)/(1000-U65))*AO65</f>
        <v>-0.53523122404784862</v>
      </c>
      <c r="F65">
        <f>IF(AZ65&lt;&gt;0,1/(1/AZ65-1/N65),0)</f>
        <v>7.7758360084509417E-3</v>
      </c>
      <c r="G65">
        <f>((BC65-AP65/2)*S65-E65)/(BC65+AP65/2)</f>
        <v>480.66698367575748</v>
      </c>
      <c r="H65">
        <f>AP65*1000</f>
        <v>0.32158497150208654</v>
      </c>
      <c r="I65">
        <f>(AU65-BA65)</f>
        <v>4.0212145339296743</v>
      </c>
      <c r="J65">
        <f>(P65+AT65*D65)</f>
        <v>36.799308776855469</v>
      </c>
      <c r="K65" s="1">
        <v>6</v>
      </c>
      <c r="L65">
        <f>(K65*AI65+AJ65)</f>
        <v>1.4200000166893005</v>
      </c>
      <c r="M65" s="1">
        <v>1</v>
      </c>
      <c r="N65">
        <f>L65*(M65+1)*(M65+1)/(M65*M65+1)</f>
        <v>2.8400000333786011</v>
      </c>
      <c r="O65" s="1">
        <v>36.093040466308594</v>
      </c>
      <c r="P65" s="1">
        <v>36.799308776855469</v>
      </c>
      <c r="Q65" s="1">
        <v>36.093132019042969</v>
      </c>
      <c r="R65" s="1">
        <v>398.97616577148438</v>
      </c>
      <c r="S65" s="1">
        <v>399.46450805664062</v>
      </c>
      <c r="T65" s="1">
        <v>21.510751724243164</v>
      </c>
      <c r="U65" s="1">
        <v>21.888376235961914</v>
      </c>
      <c r="V65" s="1">
        <v>36.282268524169922</v>
      </c>
      <c r="W65" s="1">
        <v>36.919208526611328</v>
      </c>
      <c r="X65" s="1">
        <v>499.77581787109375</v>
      </c>
      <c r="Y65" s="1">
        <v>1500.2607421875</v>
      </c>
      <c r="Z65" s="1">
        <v>0.11573727428913116</v>
      </c>
      <c r="AA65" s="1">
        <v>101.19190216064453</v>
      </c>
      <c r="AB65" s="1">
        <v>2.1617734432220459</v>
      </c>
      <c r="AC65" s="1">
        <v>-9.9408946931362152E-2</v>
      </c>
      <c r="AD65" s="1">
        <v>6.2573298811912537E-2</v>
      </c>
      <c r="AE65" s="1">
        <v>4.5122117735445499E-3</v>
      </c>
      <c r="AF65" s="1">
        <v>3.4460820257663727E-2</v>
      </c>
      <c r="AG65" s="1">
        <v>2.3066923022270203E-3</v>
      </c>
      <c r="AH65" s="1">
        <v>0.66666668653488159</v>
      </c>
      <c r="AI65" s="1">
        <v>-0.21956524252891541</v>
      </c>
      <c r="AJ65" s="1">
        <v>2.737391471862793</v>
      </c>
      <c r="AK65" s="1">
        <v>1</v>
      </c>
      <c r="AL65" s="1">
        <v>0</v>
      </c>
      <c r="AM65" s="1">
        <v>0.15999999642372131</v>
      </c>
      <c r="AN65" s="1">
        <v>111115</v>
      </c>
      <c r="AO65">
        <f>X65*0.000001/(K65*0.0001)</f>
        <v>0.83295969645182277</v>
      </c>
      <c r="AP65">
        <f>(U65-T65)/(1000-U65)*AO65</f>
        <v>3.2158497150208654E-4</v>
      </c>
      <c r="AQ65">
        <f>(P65+273.15)</f>
        <v>309.94930877685545</v>
      </c>
      <c r="AR65">
        <f>(O65+273.15)</f>
        <v>309.24304046630857</v>
      </c>
      <c r="AS65">
        <f>(Y65*AK65+Z65*AL65)*AM65</f>
        <v>240.04171338464948</v>
      </c>
      <c r="AT65">
        <f>((AS65+0.00000010773*(AR65^4-AQ65^4))-AP65*44100)/(L65*0.92*2*29.3+0.00000043092*AQ65^3)</f>
        <v>2.4257463214827837</v>
      </c>
      <c r="AU65">
        <f>0.61365*EXP(17.502*J65/(240.97+J65))</f>
        <v>6.2361409604545086</v>
      </c>
      <c r="AV65">
        <f>AU65*1000/AA65</f>
        <v>61.626877519848257</v>
      </c>
      <c r="AW65">
        <f>(AV65-U65)</f>
        <v>39.738501283886343</v>
      </c>
      <c r="AX65">
        <f>IF(D65,P65,(O65+P65)/2)</f>
        <v>36.446174621582031</v>
      </c>
      <c r="AY65">
        <f>0.61365*EXP(17.502*AX65/(240.97+AX65))</f>
        <v>6.1167696043817319</v>
      </c>
      <c r="AZ65">
        <f>IF(AW65&lt;&gt;0,(1000-(AV65+U65)/2)/AW65*AP65,0)</f>
        <v>7.754604131925723E-3</v>
      </c>
      <c r="BA65">
        <f>U65*AA65/1000</f>
        <v>2.2149264265248347</v>
      </c>
      <c r="BB65">
        <f>(AY65-BA65)</f>
        <v>3.9018431778568972</v>
      </c>
      <c r="BC65">
        <f>1/(1.6/F65+1.37/N65)</f>
        <v>4.848530672280805E-3</v>
      </c>
      <c r="BD65">
        <f>G65*AA65*0.001</f>
        <v>48.639606383969372</v>
      </c>
      <c r="BE65">
        <f>G65/S65</f>
        <v>1.2032783238094411</v>
      </c>
      <c r="BF65">
        <f>(1-AP65*AA65/AU65/F65)*100</f>
        <v>32.891352159792689</v>
      </c>
      <c r="BG65">
        <f>(S65-E65/(N65/1.35))</f>
        <v>399.71893134677174</v>
      </c>
      <c r="BH65">
        <f>E65*BF65/100/BG65</f>
        <v>-4.4042143857835249E-4</v>
      </c>
    </row>
    <row r="66" spans="1:60" x14ac:dyDescent="0.2">
      <c r="A66" s="1">
        <v>41</v>
      </c>
      <c r="B66" s="1" t="s">
        <v>128</v>
      </c>
      <c r="C66" s="1">
        <v>1109.9999955520034</v>
      </c>
      <c r="D66" s="1">
        <v>0</v>
      </c>
      <c r="E66">
        <f>(R66-S66*(1000-T66)/(1000-U66))*AO66</f>
        <v>-0.61626392471710989</v>
      </c>
      <c r="F66">
        <f>IF(AZ66&lt;&gt;0,1/(1/AZ66-1/N66),0)</f>
        <v>7.9487166915617937E-3</v>
      </c>
      <c r="G66">
        <f>((BC66-AP66/2)*S66-E66)/(BC66+AP66/2)</f>
        <v>494.16104181865796</v>
      </c>
      <c r="H66">
        <f>AP66*1000</f>
        <v>0.32879099745383911</v>
      </c>
      <c r="I66">
        <f>(AU66-BA66)</f>
        <v>4.0221599254339235</v>
      </c>
      <c r="J66">
        <f>(P66+AT66*D66)</f>
        <v>36.792339324951172</v>
      </c>
      <c r="K66" s="1">
        <v>6</v>
      </c>
      <c r="L66">
        <f>(K66*AI66+AJ66)</f>
        <v>1.4200000166893005</v>
      </c>
      <c r="M66" s="1">
        <v>1</v>
      </c>
      <c r="N66">
        <f>L66*(M66+1)*(M66+1)/(M66*M66+1)</f>
        <v>2.8400000333786011</v>
      </c>
      <c r="O66" s="1">
        <v>36.100948333740234</v>
      </c>
      <c r="P66" s="1">
        <v>36.792339324951172</v>
      </c>
      <c r="Q66" s="1">
        <v>36.099071502685547</v>
      </c>
      <c r="R66" s="1">
        <v>398.87530517578125</v>
      </c>
      <c r="S66" s="1">
        <v>399.45758056640625</v>
      </c>
      <c r="T66" s="1">
        <v>21.469936370849609</v>
      </c>
      <c r="U66" s="1">
        <v>21.856103897094727</v>
      </c>
      <c r="V66" s="1">
        <v>36.196796417236328</v>
      </c>
      <c r="W66" s="1">
        <v>36.847843170166016</v>
      </c>
      <c r="X66" s="1">
        <v>499.6871337890625</v>
      </c>
      <c r="Y66" s="1">
        <v>1500.288330078125</v>
      </c>
      <c r="Z66" s="1">
        <v>2.8343796730041504E-2</v>
      </c>
      <c r="AA66" s="1">
        <v>101.18938446044922</v>
      </c>
      <c r="AB66" s="1">
        <v>2.1617734432220459</v>
      </c>
      <c r="AC66" s="1">
        <v>-9.9408946931362152E-2</v>
      </c>
      <c r="AD66" s="1">
        <v>6.2573298811912537E-2</v>
      </c>
      <c r="AE66" s="1">
        <v>4.5122117735445499E-3</v>
      </c>
      <c r="AF66" s="1">
        <v>3.4460820257663727E-2</v>
      </c>
      <c r="AG66" s="1">
        <v>2.3066923022270203E-3</v>
      </c>
      <c r="AH66" s="1">
        <v>1</v>
      </c>
      <c r="AI66" s="1">
        <v>-0.21956524252891541</v>
      </c>
      <c r="AJ66" s="1">
        <v>2.737391471862793</v>
      </c>
      <c r="AK66" s="1">
        <v>1</v>
      </c>
      <c r="AL66" s="1">
        <v>0</v>
      </c>
      <c r="AM66" s="1">
        <v>0.15999999642372131</v>
      </c>
      <c r="AN66" s="1">
        <v>111115</v>
      </c>
      <c r="AO66">
        <f>X66*0.000001/(K66*0.0001)</f>
        <v>0.83281188964843733</v>
      </c>
      <c r="AP66">
        <f>(U66-T66)/(1000-U66)*AO66</f>
        <v>3.2879099745383912E-4</v>
      </c>
      <c r="AQ66">
        <f>(P66+273.15)</f>
        <v>309.94233932495115</v>
      </c>
      <c r="AR66">
        <f>(O66+273.15)</f>
        <v>309.25094833374021</v>
      </c>
      <c r="AS66">
        <f>(Y66*AK66+Z66*AL66)*AM66</f>
        <v>240.04612744705082</v>
      </c>
      <c r="AT66">
        <f>((AS66+0.00000010773*(AR66^4-AQ66^4))-AP66*44100)/(L66*0.92*2*29.3+0.00000043092*AQ66^3)</f>
        <v>2.4243918631001256</v>
      </c>
      <c r="AU66">
        <f>0.61365*EXP(17.502*J66/(240.97+J66))</f>
        <v>6.2337656254845637</v>
      </c>
      <c r="AV66">
        <f>AU66*1000/AA66</f>
        <v>61.604936710738535</v>
      </c>
      <c r="AW66">
        <f>(AV66-U66)</f>
        <v>39.748832813643808</v>
      </c>
      <c r="AX66">
        <f>IF(D66,P66,(O66+P66)/2)</f>
        <v>36.446643829345703</v>
      </c>
      <c r="AY66">
        <f>0.61365*EXP(17.502*AX66/(240.97+AX66))</f>
        <v>6.1169268864677555</v>
      </c>
      <c r="AZ66">
        <f>IF(AW66&lt;&gt;0,(1000-(AV66+U66)/2)/AW66*AP66,0)</f>
        <v>7.9265315672539353E-3</v>
      </c>
      <c r="BA66">
        <f>U66*AA66/1000</f>
        <v>2.2116057000506406</v>
      </c>
      <c r="BB66">
        <f>(AY66-BA66)</f>
        <v>3.9053211864171149</v>
      </c>
      <c r="BC66">
        <f>1/(1.6/F66+1.37/N66)</f>
        <v>4.9560706590045019E-3</v>
      </c>
      <c r="BD66">
        <f>G66*AA66*0.001</f>
        <v>50.003851645964311</v>
      </c>
      <c r="BE66">
        <f>G66/S66</f>
        <v>1.2370801453259894</v>
      </c>
      <c r="BF66">
        <f>(1-AP66*AA66/AU66/F66)*100</f>
        <v>32.855973136983863</v>
      </c>
      <c r="BG66">
        <f>(S66-E66/(N66/1.35))</f>
        <v>399.75052292154362</v>
      </c>
      <c r="BH66">
        <f>E66*BF66/100/BG66</f>
        <v>-5.0651468340346707E-4</v>
      </c>
    </row>
    <row r="67" spans="1:60" x14ac:dyDescent="0.2">
      <c r="A67" s="1">
        <v>42</v>
      </c>
      <c r="B67" s="1" t="s">
        <v>129</v>
      </c>
      <c r="C67" s="1">
        <v>1114.9999954402447</v>
      </c>
      <c r="D67" s="1">
        <v>0</v>
      </c>
      <c r="E67">
        <f>(R67-S67*(1000-T67)/(1000-U67))*AO67</f>
        <v>-0.98748073603256648</v>
      </c>
      <c r="F67">
        <f>IF(AZ67&lt;&gt;0,1/(1/AZ67-1/N67),0)</f>
        <v>8.4857527116919493E-3</v>
      </c>
      <c r="G67">
        <f>((BC67-AP67/2)*S67-E67)/(BC67+AP67/2)</f>
        <v>554.25390174849031</v>
      </c>
      <c r="H67">
        <f>AP67*1000</f>
        <v>0.35093235515797694</v>
      </c>
      <c r="I67">
        <f>(AU67-BA67)</f>
        <v>4.0226236040169923</v>
      </c>
      <c r="J67">
        <f>(P67+AT67*D67)</f>
        <v>36.781967163085938</v>
      </c>
      <c r="K67" s="1">
        <v>6</v>
      </c>
      <c r="L67">
        <f>(K67*AI67+AJ67)</f>
        <v>1.4200000166893005</v>
      </c>
      <c r="M67" s="1">
        <v>1</v>
      </c>
      <c r="N67">
        <f>L67*(M67+1)*(M67+1)/(M67*M67+1)</f>
        <v>2.8400000333786011</v>
      </c>
      <c r="O67" s="1">
        <v>36.109844207763672</v>
      </c>
      <c r="P67" s="1">
        <v>36.781967163085938</v>
      </c>
      <c r="Q67" s="1">
        <v>36.107837677001953</v>
      </c>
      <c r="R67" s="1">
        <v>398.19479370117188</v>
      </c>
      <c r="S67" s="1">
        <v>399.2122802734375</v>
      </c>
      <c r="T67" s="1">
        <v>21.402433395385742</v>
      </c>
      <c r="U67" s="1">
        <v>21.814619064331055</v>
      </c>
      <c r="V67" s="1">
        <v>36.068634033203125</v>
      </c>
      <c r="W67" s="1">
        <v>36.763275146484375</v>
      </c>
      <c r="X67" s="1">
        <v>499.692626953125</v>
      </c>
      <c r="Y67" s="1">
        <v>1500.68115234375</v>
      </c>
      <c r="Z67" s="1">
        <v>0.286985844373703</v>
      </c>
      <c r="AA67" s="1">
        <v>101.19857788085938</v>
      </c>
      <c r="AB67" s="1">
        <v>2.1617734432220459</v>
      </c>
      <c r="AC67" s="1">
        <v>-9.9408946931362152E-2</v>
      </c>
      <c r="AD67" s="1">
        <v>6.2573298811912537E-2</v>
      </c>
      <c r="AE67" s="1">
        <v>4.5122117735445499E-3</v>
      </c>
      <c r="AF67" s="1">
        <v>3.4460820257663727E-2</v>
      </c>
      <c r="AG67" s="1">
        <v>2.3066923022270203E-3</v>
      </c>
      <c r="AH67" s="1">
        <v>1</v>
      </c>
      <c r="AI67" s="1">
        <v>-0.21956524252891541</v>
      </c>
      <c r="AJ67" s="1">
        <v>2.737391471862793</v>
      </c>
      <c r="AK67" s="1">
        <v>1</v>
      </c>
      <c r="AL67" s="1">
        <v>0</v>
      </c>
      <c r="AM67" s="1">
        <v>0.15999999642372131</v>
      </c>
      <c r="AN67" s="1">
        <v>111115</v>
      </c>
      <c r="AO67">
        <f>X67*0.000001/(K67*0.0001)</f>
        <v>0.83282104492187492</v>
      </c>
      <c r="AP67">
        <f>(U67-T67)/(1000-U67)*AO67</f>
        <v>3.5093235515797696E-4</v>
      </c>
      <c r="AQ67">
        <f>(P67+273.15)</f>
        <v>309.93196716308591</v>
      </c>
      <c r="AR67">
        <f>(O67+273.15)</f>
        <v>309.25984420776365</v>
      </c>
      <c r="AS67">
        <f>(Y67*AK67+Z67*AL67)*AM67</f>
        <v>240.10897900814598</v>
      </c>
      <c r="AT67">
        <f>((AS67+0.00000010773*(AR67^4-AQ67^4))-AP67*44100)/(L67*0.92*2*29.3+0.00000043092*AQ67^3)</f>
        <v>2.4169631691728823</v>
      </c>
      <c r="AU67">
        <f>0.61365*EXP(17.502*J67/(240.97+J67))</f>
        <v>6.2302320303399785</v>
      </c>
      <c r="AV67">
        <f>AU67*1000/AA67</f>
        <v>61.564422749841427</v>
      </c>
      <c r="AW67">
        <f>(AV67-U67)</f>
        <v>39.749803685510372</v>
      </c>
      <c r="AX67">
        <f>IF(D67,P67,(O67+P67)/2)</f>
        <v>36.445905685424805</v>
      </c>
      <c r="AY67">
        <f>0.61365*EXP(17.502*AX67/(240.97+AX67))</f>
        <v>6.1166794564768328</v>
      </c>
      <c r="AZ67">
        <f>IF(AW67&lt;&gt;0,(1000-(AV67+U67)/2)/AW67*AP67,0)</f>
        <v>8.4604733160791572E-3</v>
      </c>
      <c r="BA67">
        <f>U67*AA67/1000</f>
        <v>2.2076084263229858</v>
      </c>
      <c r="BB67">
        <f>(AY67-BA67)</f>
        <v>3.9090710301538469</v>
      </c>
      <c r="BC67">
        <f>1/(1.6/F67+1.37/N67)</f>
        <v>5.2900612223945199E-3</v>
      </c>
      <c r="BD67">
        <f>G67*AA67*0.001</f>
        <v>56.089706641864773</v>
      </c>
      <c r="BE67">
        <f>G67/S67</f>
        <v>1.3883688682343593</v>
      </c>
      <c r="BF67">
        <f>(1-AP67*AA67/AU67/F67)*100</f>
        <v>32.825687903033305</v>
      </c>
      <c r="BG67">
        <f>(S67-E67/(N67/1.35))</f>
        <v>399.68168132202061</v>
      </c>
      <c r="BH67">
        <f>E67*BF67/100/BG67</f>
        <v>-8.1101376335400086E-4</v>
      </c>
    </row>
    <row r="68" spans="1:60" x14ac:dyDescent="0.2">
      <c r="A68" s="1" t="s">
        <v>9</v>
      </c>
      <c r="B68" s="1" t="s">
        <v>130</v>
      </c>
    </row>
    <row r="69" spans="1:60" x14ac:dyDescent="0.2">
      <c r="A69" s="1">
        <v>43</v>
      </c>
      <c r="B69" s="1" t="s">
        <v>131</v>
      </c>
      <c r="C69" s="1">
        <v>1233.9999927803874</v>
      </c>
      <c r="D69" s="1">
        <v>0</v>
      </c>
      <c r="E69">
        <f>(R69-S69*(1000-T69)/(1000-U69))*AO69</f>
        <v>-0.42777356248149306</v>
      </c>
      <c r="F69">
        <f>IF(AZ69&lt;&gt;0,1/(1/AZ69-1/N69),0)</f>
        <v>1.0594268195712167E-2</v>
      </c>
      <c r="G69">
        <f>((BC69-AP69/2)*S69-E69)/(BC69+AP69/2)</f>
        <v>436.75318857622699</v>
      </c>
      <c r="H69">
        <f>AP69*1000</f>
        <v>0.44977836513667002</v>
      </c>
      <c r="I69">
        <f>(AU69-BA69)</f>
        <v>4.1306293547376747</v>
      </c>
      <c r="J69">
        <f>(P69+AT69*D69)</f>
        <v>37.062213897705078</v>
      </c>
      <c r="K69" s="1">
        <v>6</v>
      </c>
      <c r="L69">
        <f>(K69*AI69+AJ69)</f>
        <v>1.4200000166893005</v>
      </c>
      <c r="M69" s="1">
        <v>1</v>
      </c>
      <c r="N69">
        <f>L69*(M69+1)*(M69+1)/(M69*M69+1)</f>
        <v>2.8400000333786011</v>
      </c>
      <c r="O69" s="1">
        <v>36.030235290527344</v>
      </c>
      <c r="P69" s="1">
        <v>37.062213897705078</v>
      </c>
      <c r="Q69" s="1">
        <v>36.051860809326172</v>
      </c>
      <c r="R69" s="1">
        <v>400.1710205078125</v>
      </c>
      <c r="S69" s="1">
        <v>400.46844482421875</v>
      </c>
      <c r="T69" s="1">
        <v>21.169387817382812</v>
      </c>
      <c r="U69" s="1">
        <v>21.697841644287109</v>
      </c>
      <c r="V69" s="1">
        <v>35.830673217773438</v>
      </c>
      <c r="W69" s="1">
        <v>36.725120544433594</v>
      </c>
      <c r="X69" s="1">
        <v>499.59234619140625</v>
      </c>
      <c r="Y69" s="1">
        <v>1499.67041015625</v>
      </c>
      <c r="Z69" s="1">
        <v>0.18777738511562347</v>
      </c>
      <c r="AA69" s="1">
        <v>101.19398498535156</v>
      </c>
      <c r="AB69" s="1">
        <v>2.1617734432220459</v>
      </c>
      <c r="AC69" s="1">
        <v>-9.9408946931362152E-2</v>
      </c>
      <c r="AD69" s="1">
        <v>6.2573298811912537E-2</v>
      </c>
      <c r="AE69" s="1">
        <v>4.5122117735445499E-3</v>
      </c>
      <c r="AF69" s="1">
        <v>3.4460820257663727E-2</v>
      </c>
      <c r="AG69" s="1">
        <v>2.3066923022270203E-3</v>
      </c>
      <c r="AH69" s="1">
        <v>0.66666668653488159</v>
      </c>
      <c r="AI69" s="1">
        <v>-0.21956524252891541</v>
      </c>
      <c r="AJ69" s="1">
        <v>2.737391471862793</v>
      </c>
      <c r="AK69" s="1">
        <v>1</v>
      </c>
      <c r="AL69" s="1">
        <v>0</v>
      </c>
      <c r="AM69" s="1">
        <v>0.15999999642372131</v>
      </c>
      <c r="AN69" s="1">
        <v>111115</v>
      </c>
      <c r="AO69">
        <f>X69*0.000001/(K69*0.0001)</f>
        <v>0.83265391031901037</v>
      </c>
      <c r="AP69">
        <f>(U69-T69)/(1000-U69)*AO69</f>
        <v>4.4977836513667005E-4</v>
      </c>
      <c r="AQ69">
        <f>(P69+273.15)</f>
        <v>310.21221389770506</v>
      </c>
      <c r="AR69">
        <f>(O69+273.15)</f>
        <v>309.18023529052732</v>
      </c>
      <c r="AS69">
        <f>(Y69*AK69+Z69*AL69)*AM69</f>
        <v>239.94726026176068</v>
      </c>
      <c r="AT69">
        <f>((AS69+0.00000010773*(AR69^4-AQ69^4))-AP69*44100)/(L69*0.92*2*29.3+0.00000043092*AQ69^3)</f>
        <v>2.3138587085983118</v>
      </c>
      <c r="AU69">
        <f>0.61365*EXP(17.502*J69/(240.97+J69))</f>
        <v>6.3263204163042008</v>
      </c>
      <c r="AV69">
        <f>AU69*1000/AA69</f>
        <v>62.516763394780568</v>
      </c>
      <c r="AW69">
        <f>(AV69-U69)</f>
        <v>40.818921750493459</v>
      </c>
      <c r="AX69">
        <f>IF(D69,P69,(O69+P69)/2)</f>
        <v>36.546224594116211</v>
      </c>
      <c r="AY69">
        <f>0.61365*EXP(17.502*AX69/(240.97+AX69))</f>
        <v>6.15038670777564</v>
      </c>
      <c r="AZ69">
        <f>IF(AW69&lt;&gt;0,(1000-(AV69+U69)/2)/AW69*AP69,0)</f>
        <v>1.0554894469840094E-2</v>
      </c>
      <c r="BA69">
        <f>U69*AA69/1000</f>
        <v>2.1956910615665257</v>
      </c>
      <c r="BB69">
        <f>(AY69-BA69)</f>
        <v>3.9546956462091143</v>
      </c>
      <c r="BC69">
        <f>1/(1.6/F69+1.37/N69)</f>
        <v>6.6003352636129706E-3</v>
      </c>
      <c r="BD69">
        <f>G69*AA69*0.001</f>
        <v>44.19679560708714</v>
      </c>
      <c r="BE69">
        <f>G69/S69</f>
        <v>1.0906057498935653</v>
      </c>
      <c r="BF69">
        <f>(1-AP69*AA69/AU69/F69)*100</f>
        <v>32.09040931476099</v>
      </c>
      <c r="BG69">
        <f>(S69-E69/(N69/1.35))</f>
        <v>400.6717878885014</v>
      </c>
      <c r="BH69">
        <f>E69*BF69/100/BG69</f>
        <v>-3.426103142027223E-4</v>
      </c>
    </row>
    <row r="70" spans="1:60" x14ac:dyDescent="0.2">
      <c r="A70" s="1">
        <v>44</v>
      </c>
      <c r="B70" s="1" t="s">
        <v>132</v>
      </c>
      <c r="C70" s="1">
        <v>1237.9999926909804</v>
      </c>
      <c r="D70" s="1">
        <v>0</v>
      </c>
      <c r="E70">
        <f>(R70-S70*(1000-T70)/(1000-U70))*AO70</f>
        <v>-0.53597895849874111</v>
      </c>
      <c r="F70">
        <f>IF(AZ70&lt;&gt;0,1/(1/AZ70-1/N70),0)</f>
        <v>1.0057956755961802E-2</v>
      </c>
      <c r="G70">
        <f>((BC70-AP70/2)*S70-E70)/(BC70+AP70/2)</f>
        <v>456.50483333499335</v>
      </c>
      <c r="H70">
        <f>AP70*1000</f>
        <v>0.42809806387074956</v>
      </c>
      <c r="I70">
        <f>(AU70-BA70)</f>
        <v>4.140277174807844</v>
      </c>
      <c r="J70">
        <f>(P70+AT70*D70)</f>
        <v>37.082450866699219</v>
      </c>
      <c r="K70" s="1">
        <v>6</v>
      </c>
      <c r="L70">
        <f>(K70*AI70+AJ70)</f>
        <v>1.4200000166893005</v>
      </c>
      <c r="M70" s="1">
        <v>1</v>
      </c>
      <c r="N70">
        <f>L70*(M70+1)*(M70+1)/(M70*M70+1)</f>
        <v>2.8400000333786011</v>
      </c>
      <c r="O70" s="1">
        <v>36.031665802001953</v>
      </c>
      <c r="P70" s="1">
        <v>37.082450866699219</v>
      </c>
      <c r="Q70" s="1">
        <v>36.053936004638672</v>
      </c>
      <c r="R70" s="1">
        <v>399.80718994140625</v>
      </c>
      <c r="S70" s="1">
        <v>400.24502563476562</v>
      </c>
      <c r="T70" s="1">
        <v>21.168722152709961</v>
      </c>
      <c r="U70" s="1">
        <v>21.671621322631836</v>
      </c>
      <c r="V70" s="1">
        <v>35.826629638671875</v>
      </c>
      <c r="W70" s="1">
        <v>36.677753448486328</v>
      </c>
      <c r="X70" s="1">
        <v>499.68722534179688</v>
      </c>
      <c r="Y70" s="1">
        <v>1499.8876953125</v>
      </c>
      <c r="Z70" s="1">
        <v>0.17950516939163208</v>
      </c>
      <c r="AA70" s="1">
        <v>101.19369506835938</v>
      </c>
      <c r="AB70" s="1">
        <v>2.1617734432220459</v>
      </c>
      <c r="AC70" s="1">
        <v>-9.9408946931362152E-2</v>
      </c>
      <c r="AD70" s="1">
        <v>6.2573298811912537E-2</v>
      </c>
      <c r="AE70" s="1">
        <v>4.5122117735445499E-3</v>
      </c>
      <c r="AF70" s="1">
        <v>3.4460820257663727E-2</v>
      </c>
      <c r="AG70" s="1">
        <v>2.3066923022270203E-3</v>
      </c>
      <c r="AH70" s="1">
        <v>1</v>
      </c>
      <c r="AI70" s="1">
        <v>-0.21956524252891541</v>
      </c>
      <c r="AJ70" s="1">
        <v>2.737391471862793</v>
      </c>
      <c r="AK70" s="1">
        <v>1</v>
      </c>
      <c r="AL70" s="1">
        <v>0</v>
      </c>
      <c r="AM70" s="1">
        <v>0.15999999642372131</v>
      </c>
      <c r="AN70" s="1">
        <v>111115</v>
      </c>
      <c r="AO70">
        <f>X70*0.000001/(K70*0.0001)</f>
        <v>0.83281204223632799</v>
      </c>
      <c r="AP70">
        <f>(U70-T70)/(1000-U70)*AO70</f>
        <v>4.2809806387074953E-4</v>
      </c>
      <c r="AQ70">
        <f>(P70+273.15)</f>
        <v>310.2324508666992</v>
      </c>
      <c r="AR70">
        <f>(O70+273.15)</f>
        <v>309.18166580200193</v>
      </c>
      <c r="AS70">
        <f>(Y70*AK70+Z70*AL70)*AM70</f>
        <v>239.9820258859836</v>
      </c>
      <c r="AT70">
        <f>((AS70+0.00000010773*(AR70^4-AQ70^4))-AP70*44100)/(L70*0.92*2*29.3+0.00000043092*AQ70^3)</f>
        <v>2.3221666463454391</v>
      </c>
      <c r="AU70">
        <f>0.61365*EXP(17.502*J70/(240.97+J70))</f>
        <v>6.3333086145672048</v>
      </c>
      <c r="AV70">
        <f>AU70*1000/AA70</f>
        <v>62.586000148417007</v>
      </c>
      <c r="AW70">
        <f>(AV70-U70)</f>
        <v>40.914378825785171</v>
      </c>
      <c r="AX70">
        <f>IF(D70,P70,(O70+P70)/2)</f>
        <v>36.557058334350586</v>
      </c>
      <c r="AY70">
        <f>0.61365*EXP(17.502*AX70/(240.97+AX70))</f>
        <v>6.1540364871754178</v>
      </c>
      <c r="AZ70">
        <f>IF(AW70&lt;&gt;0,(1000-(AV70+U70)/2)/AW70*AP70,0)</f>
        <v>1.0022461866224481E-2</v>
      </c>
      <c r="BA70">
        <f>U70*AA70/1000</f>
        <v>2.1930314397593609</v>
      </c>
      <c r="BB70">
        <f>(AY70-BA70)</f>
        <v>3.961005047416057</v>
      </c>
      <c r="BC70">
        <f>1/(1.6/F70+1.37/N70)</f>
        <v>6.2672180191982426E-3</v>
      </c>
      <c r="BD70">
        <f>G70*AA70*0.001</f>
        <v>46.195410901733538</v>
      </c>
      <c r="BE70">
        <f>G70/S70</f>
        <v>1.1405634151505142</v>
      </c>
      <c r="BF70">
        <f>(1-AP70*AA70/AU70/F70)*100</f>
        <v>31.992579450378201</v>
      </c>
      <c r="BG70">
        <f>(S70-E70/(N70/1.35))</f>
        <v>400.49980436204351</v>
      </c>
      <c r="BH70">
        <f>E70*BF70/100/BG70</f>
        <v>-4.28148758794426E-4</v>
      </c>
    </row>
    <row r="71" spans="1:60" x14ac:dyDescent="0.2">
      <c r="A71" s="1">
        <v>45</v>
      </c>
      <c r="B71" s="1" t="s">
        <v>133</v>
      </c>
      <c r="C71" s="1">
        <v>1241.9999926015735</v>
      </c>
      <c r="D71" s="1">
        <v>0</v>
      </c>
      <c r="E71">
        <f>(R71-S71*(1000-T71)/(1000-U71))*AO71</f>
        <v>-0.13383292313329598</v>
      </c>
      <c r="F71">
        <f>IF(AZ71&lt;&gt;0,1/(1/AZ71-1/N71),0)</f>
        <v>9.7831558651575758E-3</v>
      </c>
      <c r="G71">
        <f>((BC71-AP71/2)*S71-E71)/(BC71+AP71/2)</f>
        <v>394.64280876158517</v>
      </c>
      <c r="H71">
        <f>AP71*1000</f>
        <v>0.41658774638203339</v>
      </c>
      <c r="I71">
        <f>(AU71-BA71)</f>
        <v>4.1417550868591952</v>
      </c>
      <c r="J71">
        <f>(P71+AT71*D71)</f>
        <v>37.086410522460938</v>
      </c>
      <c r="K71" s="1">
        <v>6</v>
      </c>
      <c r="L71">
        <f>(K71*AI71+AJ71)</f>
        <v>1.4200000166893005</v>
      </c>
      <c r="M71" s="1">
        <v>1</v>
      </c>
      <c r="N71">
        <f>L71*(M71+1)*(M71+1)/(M71*M71+1)</f>
        <v>2.8400000333786011</v>
      </c>
      <c r="O71" s="1">
        <v>36.036815643310547</v>
      </c>
      <c r="P71" s="1">
        <v>37.086410522460938</v>
      </c>
      <c r="Q71" s="1">
        <v>36.057174682617188</v>
      </c>
      <c r="R71" s="1">
        <v>399.87393188476562</v>
      </c>
      <c r="S71" s="1">
        <v>399.83462524414062</v>
      </c>
      <c r="T71" s="1">
        <v>21.18086051940918</v>
      </c>
      <c r="U71" s="1">
        <v>21.670265197753906</v>
      </c>
      <c r="V71" s="1">
        <v>35.837474822998047</v>
      </c>
      <c r="W71" s="1">
        <v>36.665534973144531</v>
      </c>
      <c r="X71" s="1">
        <v>499.66033935546875</v>
      </c>
      <c r="Y71" s="1">
        <v>1500.046875</v>
      </c>
      <c r="Z71" s="1">
        <v>0.36493295431137085</v>
      </c>
      <c r="AA71" s="1">
        <v>101.19496154785156</v>
      </c>
      <c r="AB71" s="1">
        <v>2.1617734432220459</v>
      </c>
      <c r="AC71" s="1">
        <v>-9.9408946931362152E-2</v>
      </c>
      <c r="AD71" s="1">
        <v>6.2573298811912537E-2</v>
      </c>
      <c r="AE71" s="1">
        <v>4.5122117735445499E-3</v>
      </c>
      <c r="AF71" s="1">
        <v>3.4460820257663727E-2</v>
      </c>
      <c r="AG71" s="1">
        <v>2.3066923022270203E-3</v>
      </c>
      <c r="AH71" s="1">
        <v>0.66666668653488159</v>
      </c>
      <c r="AI71" s="1">
        <v>-0.21956524252891541</v>
      </c>
      <c r="AJ71" s="1">
        <v>2.737391471862793</v>
      </c>
      <c r="AK71" s="1">
        <v>1</v>
      </c>
      <c r="AL71" s="1">
        <v>0</v>
      </c>
      <c r="AM71" s="1">
        <v>0.15999999642372131</v>
      </c>
      <c r="AN71" s="1">
        <v>111115</v>
      </c>
      <c r="AO71">
        <f>X71*0.000001/(K71*0.0001)</f>
        <v>0.83276723225911442</v>
      </c>
      <c r="AP71">
        <f>(U71-T71)/(1000-U71)*AO71</f>
        <v>4.1658774638203338E-4</v>
      </c>
      <c r="AQ71">
        <f>(P71+273.15)</f>
        <v>310.23641052246091</v>
      </c>
      <c r="AR71">
        <f>(O71+273.15)</f>
        <v>309.18681564331052</v>
      </c>
      <c r="AS71">
        <f>(Y71*AK71+Z71*AL71)*AM71</f>
        <v>240.00749463541433</v>
      </c>
      <c r="AT71">
        <f>((AS71+0.00000010773*(AR71^4-AQ71^4))-AP71*44100)/(L71*0.92*2*29.3+0.00000043092*AQ71^3)</f>
        <v>2.3282789338027454</v>
      </c>
      <c r="AU71">
        <f>0.61365*EXP(17.502*J71/(240.97+J71))</f>
        <v>6.3346767402776472</v>
      </c>
      <c r="AV71">
        <f>AU71*1000/AA71</f>
        <v>62.598736571308436</v>
      </c>
      <c r="AW71">
        <f>(AV71-U71)</f>
        <v>40.92847137355453</v>
      </c>
      <c r="AX71">
        <f>IF(D71,P71,(O71+P71)/2)</f>
        <v>36.561613082885742</v>
      </c>
      <c r="AY71">
        <f>0.61365*EXP(17.502*AX71/(240.97+AX71))</f>
        <v>6.1555714981835727</v>
      </c>
      <c r="AZ71">
        <f>IF(AW71&lt;&gt;0,(1000-(AV71+U71)/2)/AW71*AP71,0)</f>
        <v>9.749570805408744E-3</v>
      </c>
      <c r="BA71">
        <f>U71*AA71/1000</f>
        <v>2.1929216534184524</v>
      </c>
      <c r="BB71">
        <f>(AY71-BA71)</f>
        <v>3.9626498447651204</v>
      </c>
      <c r="BC71">
        <f>1/(1.6/F71+1.37/N71)</f>
        <v>6.0964902871601155E-3</v>
      </c>
      <c r="BD71">
        <f>G71*AA71*0.001</f>
        <v>39.935863857764751</v>
      </c>
      <c r="BE71">
        <f>G71/S71</f>
        <v>0.98701509035295454</v>
      </c>
      <c r="BF71">
        <f>(1-AP71*AA71/AU71/F71)*100</f>
        <v>31.976033741232747</v>
      </c>
      <c r="BG71">
        <f>(S71-E71/(N71/1.35))</f>
        <v>399.89824300614993</v>
      </c>
      <c r="BH71">
        <f>E71*BF71/100/BG71</f>
        <v>-1.0701337504331742E-4</v>
      </c>
    </row>
    <row r="72" spans="1:60" x14ac:dyDescent="0.2">
      <c r="A72" s="1">
        <v>46</v>
      </c>
      <c r="B72" s="1" t="s">
        <v>134</v>
      </c>
      <c r="C72" s="1">
        <v>1245.9999925121665</v>
      </c>
      <c r="D72" s="1">
        <v>0</v>
      </c>
      <c r="E72">
        <f>(R72-S72*(1000-T72)/(1000-U72))*AO72</f>
        <v>9.6474479224786608E-2</v>
      </c>
      <c r="F72">
        <f>IF(AZ72&lt;&gt;0,1/(1/AZ72-1/N72),0)</f>
        <v>9.0536137811684982E-3</v>
      </c>
      <c r="G72">
        <f>((BC72-AP72/2)*S72-E72)/(BC72+AP72/2)</f>
        <v>356.84469509820207</v>
      </c>
      <c r="H72">
        <f>AP72*1000</f>
        <v>0.3852818877128959</v>
      </c>
      <c r="I72">
        <f>(AU72-BA72)</f>
        <v>4.1382831886542064</v>
      </c>
      <c r="J72">
        <f>(P72+AT72*D72)</f>
        <v>37.075313568115234</v>
      </c>
      <c r="K72" s="1">
        <v>6</v>
      </c>
      <c r="L72">
        <f>(K72*AI72+AJ72)</f>
        <v>1.4200000166893005</v>
      </c>
      <c r="M72" s="1">
        <v>1</v>
      </c>
      <c r="N72">
        <f>L72*(M72+1)*(M72+1)/(M72*M72+1)</f>
        <v>2.8400000333786011</v>
      </c>
      <c r="O72" s="1">
        <v>36.038646697998047</v>
      </c>
      <c r="P72" s="1">
        <v>37.075313568115234</v>
      </c>
      <c r="Q72" s="1">
        <v>36.059314727783203</v>
      </c>
      <c r="R72" s="1">
        <v>400.0703125</v>
      </c>
      <c r="S72" s="1">
        <v>399.76953125</v>
      </c>
      <c r="T72" s="1">
        <v>21.213689804077148</v>
      </c>
      <c r="U72" s="1">
        <v>21.666286468505859</v>
      </c>
      <c r="V72" s="1">
        <v>35.890083312988281</v>
      </c>
      <c r="W72" s="1">
        <v>36.655796051025391</v>
      </c>
      <c r="X72" s="1">
        <v>499.69558715820312</v>
      </c>
      <c r="Y72" s="1">
        <v>1499.8916015625</v>
      </c>
      <c r="Z72" s="1">
        <v>0.21847996115684509</v>
      </c>
      <c r="AA72" s="1">
        <v>101.19685363769531</v>
      </c>
      <c r="AB72" s="1">
        <v>2.1617734432220459</v>
      </c>
      <c r="AC72" s="1">
        <v>-9.9408946931362152E-2</v>
      </c>
      <c r="AD72" s="1">
        <v>6.2573298811912537E-2</v>
      </c>
      <c r="AE72" s="1">
        <v>4.5122117735445499E-3</v>
      </c>
      <c r="AF72" s="1">
        <v>3.4460820257663727E-2</v>
      </c>
      <c r="AG72" s="1">
        <v>2.3066923022270203E-3</v>
      </c>
      <c r="AH72" s="1">
        <v>0.66666668653488159</v>
      </c>
      <c r="AI72" s="1">
        <v>-0.21956524252891541</v>
      </c>
      <c r="AJ72" s="1">
        <v>2.737391471862793</v>
      </c>
      <c r="AK72" s="1">
        <v>1</v>
      </c>
      <c r="AL72" s="1">
        <v>0</v>
      </c>
      <c r="AM72" s="1">
        <v>0.15999999642372131</v>
      </c>
      <c r="AN72" s="1">
        <v>111115</v>
      </c>
      <c r="AO72">
        <f>X72*0.000001/(K72*0.0001)</f>
        <v>0.83282597859700513</v>
      </c>
      <c r="AP72">
        <f>(U72-T72)/(1000-U72)*AO72</f>
        <v>3.8528188771289588E-4</v>
      </c>
      <c r="AQ72">
        <f>(P72+273.15)</f>
        <v>310.22531356811521</v>
      </c>
      <c r="AR72">
        <f>(O72+273.15)</f>
        <v>309.18864669799802</v>
      </c>
      <c r="AS72">
        <f>(Y72*AK72+Z72*AL72)*AM72</f>
        <v>239.98265088596963</v>
      </c>
      <c r="AT72">
        <f>((AS72+0.00000010773*(AR72^4-AQ72^4))-AP72*44100)/(L72*0.92*2*29.3+0.00000043092*AQ72^3)</f>
        <v>2.3453338115069187</v>
      </c>
      <c r="AU72">
        <f>0.61365*EXP(17.502*J72/(240.97+J72))</f>
        <v>6.3308432092799727</v>
      </c>
      <c r="AV72">
        <f>AU72*1000/AA72</f>
        <v>62.559684236287026</v>
      </c>
      <c r="AW72">
        <f>(AV72-U72)</f>
        <v>40.893397767781167</v>
      </c>
      <c r="AX72">
        <f>IF(D72,P72,(O72+P72)/2)</f>
        <v>36.556980133056641</v>
      </c>
      <c r="AY72">
        <f>0.61365*EXP(17.502*AX72/(240.97+AX72))</f>
        <v>6.1540101351991359</v>
      </c>
      <c r="AZ72">
        <f>IF(AW72&lt;&gt;0,(1000-(AV72+U72)/2)/AW72*AP72,0)</f>
        <v>9.0248435533490691E-3</v>
      </c>
      <c r="BA72">
        <f>U72*AA72/1000</f>
        <v>2.1925600206257658</v>
      </c>
      <c r="BB72">
        <f>(AY72-BA72)</f>
        <v>3.96145011457337</v>
      </c>
      <c r="BC72">
        <f>1/(1.6/F72+1.37/N72)</f>
        <v>5.6431050095825273E-3</v>
      </c>
      <c r="BD72">
        <f>G72*AA72*0.001</f>
        <v>36.111560381240764</v>
      </c>
      <c r="BE72">
        <f>G72/S72</f>
        <v>0.89262604376681609</v>
      </c>
      <c r="BF72">
        <f>(1-AP72*AA72/AU72/F72)*100</f>
        <v>31.976013301025763</v>
      </c>
      <c r="BG72">
        <f>(S72-E72/(N72/1.35))</f>
        <v>399.72367190302015</v>
      </c>
      <c r="BH72">
        <f>E72*BF72/100/BG72</f>
        <v>7.717504485573106E-5</v>
      </c>
    </row>
    <row r="73" spans="1:60" x14ac:dyDescent="0.2">
      <c r="A73" s="1">
        <v>47</v>
      </c>
      <c r="B73" s="1" t="s">
        <v>135</v>
      </c>
      <c r="C73" s="1">
        <v>1249.9999924227595</v>
      </c>
      <c r="D73" s="1">
        <v>0</v>
      </c>
      <c r="E73">
        <f>(R73-S73*(1000-T73)/(1000-U73))*AO73</f>
        <v>-0.1517465357228058</v>
      </c>
      <c r="F73">
        <f>IF(AZ73&lt;&gt;0,1/(1/AZ73-1/N73),0)</f>
        <v>8.910983210054348E-3</v>
      </c>
      <c r="G73">
        <f>((BC73-AP73/2)*S73-E73)/(BC73+AP73/2)</f>
        <v>399.97015322357288</v>
      </c>
      <c r="H73">
        <f>AP73*1000</f>
        <v>0.37927594997065889</v>
      </c>
      <c r="I73">
        <f>(AU73-BA73)</f>
        <v>4.1387516028982692</v>
      </c>
      <c r="J73">
        <f>(P73+AT73*D73)</f>
        <v>37.082992553710938</v>
      </c>
      <c r="K73" s="1">
        <v>6</v>
      </c>
      <c r="L73">
        <f>(K73*AI73+AJ73)</f>
        <v>1.4200000166893005</v>
      </c>
      <c r="M73" s="1">
        <v>1</v>
      </c>
      <c r="N73">
        <f>L73*(M73+1)*(M73+1)/(M73*M73+1)</f>
        <v>2.8400000333786011</v>
      </c>
      <c r="O73" s="1">
        <v>36.043495178222656</v>
      </c>
      <c r="P73" s="1">
        <v>37.082992553710938</v>
      </c>
      <c r="Q73" s="1">
        <v>36.062435150146484</v>
      </c>
      <c r="R73" s="1">
        <v>399.96124267578125</v>
      </c>
      <c r="S73" s="1">
        <v>399.9613037109375</v>
      </c>
      <c r="T73" s="1">
        <v>21.241928100585938</v>
      </c>
      <c r="U73" s="1">
        <v>21.687454223632812</v>
      </c>
      <c r="V73" s="1">
        <v>35.928966522216797</v>
      </c>
      <c r="W73" s="1">
        <v>36.682537078857422</v>
      </c>
      <c r="X73" s="1">
        <v>499.701904296875</v>
      </c>
      <c r="Y73" s="1">
        <v>1499.8033447265625</v>
      </c>
      <c r="Z73" s="1">
        <v>5.786890909075737E-2</v>
      </c>
      <c r="AA73" s="1">
        <v>101.19879150390625</v>
      </c>
      <c r="AB73" s="1">
        <v>2.1617734432220459</v>
      </c>
      <c r="AC73" s="1">
        <v>-9.9408946931362152E-2</v>
      </c>
      <c r="AD73" s="1">
        <v>6.2573298811912537E-2</v>
      </c>
      <c r="AE73" s="1">
        <v>4.5122117735445499E-3</v>
      </c>
      <c r="AF73" s="1">
        <v>3.4460820257663727E-2</v>
      </c>
      <c r="AG73" s="1">
        <v>2.3066923022270203E-3</v>
      </c>
      <c r="AH73" s="1">
        <v>0.66666668653488159</v>
      </c>
      <c r="AI73" s="1">
        <v>-0.21956524252891541</v>
      </c>
      <c r="AJ73" s="1">
        <v>2.737391471862793</v>
      </c>
      <c r="AK73" s="1">
        <v>1</v>
      </c>
      <c r="AL73" s="1">
        <v>0</v>
      </c>
      <c r="AM73" s="1">
        <v>0.15999999642372131</v>
      </c>
      <c r="AN73" s="1">
        <v>111115</v>
      </c>
      <c r="AO73">
        <f>X73*0.000001/(K73*0.0001)</f>
        <v>0.83283650716145818</v>
      </c>
      <c r="AP73">
        <f>(U73-T73)/(1000-U73)*AO73</f>
        <v>3.7927594997065888E-4</v>
      </c>
      <c r="AQ73">
        <f>(P73+273.15)</f>
        <v>310.23299255371091</v>
      </c>
      <c r="AR73">
        <f>(O73+273.15)</f>
        <v>309.19349517822263</v>
      </c>
      <c r="AS73">
        <f>(Y73*AK73+Z73*AL73)*AM73</f>
        <v>239.96852979253526</v>
      </c>
      <c r="AT73">
        <f>((AS73+0.00000010773*(AR73^4-AQ73^4))-AP73*44100)/(L73*0.92*2*29.3+0.00000043092*AQ73^3)</f>
        <v>2.3476985496731184</v>
      </c>
      <c r="AU73">
        <f>0.61365*EXP(17.502*J73/(240.97+J73))</f>
        <v>6.3334957611261977</v>
      </c>
      <c r="AV73">
        <f>AU73*1000/AA73</f>
        <v>62.584697573999456</v>
      </c>
      <c r="AW73">
        <f>(AV73-U73)</f>
        <v>40.897243350366644</v>
      </c>
      <c r="AX73">
        <f>IF(D73,P73,(O73+P73)/2)</f>
        <v>36.563243865966797</v>
      </c>
      <c r="AY73">
        <f>0.61365*EXP(17.502*AX73/(240.97+AX73))</f>
        <v>6.1561211746612496</v>
      </c>
      <c r="AZ73">
        <f>IF(AW73&lt;&gt;0,(1000-(AV73+U73)/2)/AW73*AP73,0)</f>
        <v>8.883110938401247E-3</v>
      </c>
      <c r="BA73">
        <f>U73*AA73/1000</f>
        <v>2.1947441582279281</v>
      </c>
      <c r="BB73">
        <f>(AY73-BA73)</f>
        <v>3.9613770164333215</v>
      </c>
      <c r="BC73">
        <f>1/(1.6/F73+1.37/N73)</f>
        <v>5.5544417762105908E-3</v>
      </c>
      <c r="BD73">
        <f>G73*AA73*0.001</f>
        <v>40.476496143857787</v>
      </c>
      <c r="BE73">
        <f>G73/S73</f>
        <v>1.0000221259220661</v>
      </c>
      <c r="BF73">
        <f>(1-AP73*AA73/AU73/F73)*100</f>
        <v>31.99176224126554</v>
      </c>
      <c r="BG73">
        <f>(S73-E73/(N73/1.35))</f>
        <v>400.03343674643685</v>
      </c>
      <c r="BH73">
        <f>E73*BF73/100/BG73</f>
        <v>-1.2135583293395668E-4</v>
      </c>
    </row>
    <row r="74" spans="1:60" x14ac:dyDescent="0.2">
      <c r="A74" s="1" t="s">
        <v>9</v>
      </c>
      <c r="B74" s="1" t="s">
        <v>136</v>
      </c>
    </row>
    <row r="75" spans="1:60" x14ac:dyDescent="0.2">
      <c r="A75" s="1">
        <v>48</v>
      </c>
      <c r="B75" s="1" t="s">
        <v>137</v>
      </c>
      <c r="C75" s="1">
        <v>1307.4999911375344</v>
      </c>
      <c r="D75" s="1">
        <v>0</v>
      </c>
      <c r="E75">
        <f>(R75-S75*(1000-T75)/(1000-U75))*AO75</f>
        <v>-0.4638240603162061</v>
      </c>
      <c r="F75">
        <f>IF(AZ75&lt;&gt;0,1/(1/AZ75-1/N75),0)</f>
        <v>1.1275291792854417E-2</v>
      </c>
      <c r="G75">
        <f>((BC75-AP75/2)*S75-E75)/(BC75+AP75/2)</f>
        <v>437.02687464193701</v>
      </c>
      <c r="H75">
        <f>AP75*1000</f>
        <v>0.49034505007699603</v>
      </c>
      <c r="I75">
        <f>(AU75-BA75)</f>
        <v>4.2301405220504105</v>
      </c>
      <c r="J75">
        <f>(P75+AT75*D75)</f>
        <v>37.344818115234375</v>
      </c>
      <c r="K75" s="1">
        <v>6</v>
      </c>
      <c r="L75">
        <f>(K75*AI75+AJ75)</f>
        <v>1.4200000166893005</v>
      </c>
      <c r="M75" s="1">
        <v>1</v>
      </c>
      <c r="N75">
        <f>L75*(M75+1)*(M75+1)/(M75*M75+1)</f>
        <v>2.8400000333786011</v>
      </c>
      <c r="O75" s="1">
        <v>36.052566528320312</v>
      </c>
      <c r="P75" s="1">
        <v>37.344818115234375</v>
      </c>
      <c r="Q75" s="1">
        <v>36.081161499023438</v>
      </c>
      <c r="R75" s="1">
        <v>399.89093017578125</v>
      </c>
      <c r="S75" s="1">
        <v>400.21221923828125</v>
      </c>
      <c r="T75" s="1">
        <v>21.10859489440918</v>
      </c>
      <c r="U75" s="1">
        <v>21.684591293334961</v>
      </c>
      <c r="V75" s="1">
        <v>35.68438720703125</v>
      </c>
      <c r="W75" s="1">
        <v>36.658115386962891</v>
      </c>
      <c r="X75" s="1">
        <v>499.7032470703125</v>
      </c>
      <c r="Y75" s="1">
        <v>1501.27685546875</v>
      </c>
      <c r="Z75" s="1">
        <v>0.25509840250015259</v>
      </c>
      <c r="AA75" s="1">
        <v>101.19521331787109</v>
      </c>
      <c r="AB75" s="1">
        <v>2.1617734432220459</v>
      </c>
      <c r="AC75" s="1">
        <v>-9.9408946931362152E-2</v>
      </c>
      <c r="AD75" s="1">
        <v>6.2573298811912537E-2</v>
      </c>
      <c r="AE75" s="1">
        <v>4.5122117735445499E-3</v>
      </c>
      <c r="AF75" s="1">
        <v>3.4460820257663727E-2</v>
      </c>
      <c r="AG75" s="1">
        <v>2.3066923022270203E-3</v>
      </c>
      <c r="AH75" s="1">
        <v>0.66666668653488159</v>
      </c>
      <c r="AI75" s="1">
        <v>-0.21956524252891541</v>
      </c>
      <c r="AJ75" s="1">
        <v>2.737391471862793</v>
      </c>
      <c r="AK75" s="1">
        <v>1</v>
      </c>
      <c r="AL75" s="1">
        <v>0</v>
      </c>
      <c r="AM75" s="1">
        <v>0.15999999642372131</v>
      </c>
      <c r="AN75" s="1">
        <v>111115</v>
      </c>
      <c r="AO75">
        <f>X75*0.000001/(K75*0.0001)</f>
        <v>0.83283874511718736</v>
      </c>
      <c r="AP75">
        <f>(U75-T75)/(1000-U75)*AO75</f>
        <v>4.9034505007699604E-4</v>
      </c>
      <c r="AQ75">
        <f>(P75+273.15)</f>
        <v>310.49481811523435</v>
      </c>
      <c r="AR75">
        <f>(O75+273.15)</f>
        <v>309.20256652832029</v>
      </c>
      <c r="AS75">
        <f>(Y75*AK75+Z75*AL75)*AM75</f>
        <v>240.20429150601558</v>
      </c>
      <c r="AT75">
        <f>((AS75+0.00000010773*(AR75^4-AQ75^4))-AP75*44100)/(L75*0.92*2*29.3+0.00000043092*AQ75^3)</f>
        <v>2.2583072256806087</v>
      </c>
      <c r="AU75">
        <f>0.61365*EXP(17.502*J75/(240.97+J75))</f>
        <v>6.4245173636902919</v>
      </c>
      <c r="AV75">
        <f>AU75*1000/AA75</f>
        <v>63.486376015729206</v>
      </c>
      <c r="AW75">
        <f>(AV75-U75)</f>
        <v>41.801784722394245</v>
      </c>
      <c r="AX75">
        <f>IF(D75,P75,(O75+P75)/2)</f>
        <v>36.698692321777344</v>
      </c>
      <c r="AY75">
        <f>0.61365*EXP(17.502*AX75/(240.97+AX75))</f>
        <v>6.201924880151263</v>
      </c>
      <c r="AZ75">
        <f>IF(AW75&lt;&gt;0,(1000-(AV75+U75)/2)/AW75*AP75,0)</f>
        <v>1.1230703953899803E-2</v>
      </c>
      <c r="BA75">
        <f>U75*AA75/1000</f>
        <v>2.1943768416398814</v>
      </c>
      <c r="BB75">
        <f>(AY75-BA75)</f>
        <v>4.0075480385113815</v>
      </c>
      <c r="BC75">
        <f>1/(1.6/F75+1.37/N75)</f>
        <v>7.0231823379494126E-3</v>
      </c>
      <c r="BD75">
        <f>G75*AA75*0.001</f>
        <v>44.225027805033321</v>
      </c>
      <c r="BE75">
        <f>G75/S75</f>
        <v>1.0919878345386971</v>
      </c>
      <c r="BF75">
        <f>(1-AP75*AA75/AU75/F75)*100</f>
        <v>31.499543021139086</v>
      </c>
      <c r="BG75">
        <f>(S75-E75/(N75/1.35))</f>
        <v>400.43269898267124</v>
      </c>
      <c r="BH75">
        <f>E75*BF75/100/BG75</f>
        <v>-3.6486146059720275E-4</v>
      </c>
    </row>
    <row r="76" spans="1:60" x14ac:dyDescent="0.2">
      <c r="A76" s="1">
        <v>49</v>
      </c>
      <c r="B76" s="1" t="s">
        <v>138</v>
      </c>
      <c r="C76" s="1">
        <v>1310.4999910704792</v>
      </c>
      <c r="D76" s="1">
        <v>0</v>
      </c>
      <c r="E76">
        <f>(R76-S76*(1000-T76)/(1000-U76))*AO76</f>
        <v>-0.41705514562489926</v>
      </c>
      <c r="F76">
        <f>IF(AZ76&lt;&gt;0,1/(1/AZ76-1/N76),0)</f>
        <v>1.1435293379490044E-2</v>
      </c>
      <c r="G76">
        <f>((BC76-AP76/2)*S76-E76)/(BC76+AP76/2)</f>
        <v>429.48334290704457</v>
      </c>
      <c r="H76">
        <f>AP76*1000</f>
        <v>0.49750247427855765</v>
      </c>
      <c r="I76">
        <f>(AU76-BA76)</f>
        <v>4.232089607691611</v>
      </c>
      <c r="J76">
        <f>(P76+AT76*D76)</f>
        <v>37.347309112548828</v>
      </c>
      <c r="K76" s="1">
        <v>6</v>
      </c>
      <c r="L76">
        <f>(K76*AI76+AJ76)</f>
        <v>1.4200000166893005</v>
      </c>
      <c r="M76" s="1">
        <v>1</v>
      </c>
      <c r="N76">
        <f>L76*(M76+1)*(M76+1)/(M76*M76+1)</f>
        <v>2.8400000333786011</v>
      </c>
      <c r="O76" s="1">
        <v>36.053714752197266</v>
      </c>
      <c r="P76" s="1">
        <v>37.347309112548828</v>
      </c>
      <c r="Q76" s="1">
        <v>36.082866668701172</v>
      </c>
      <c r="R76" s="1">
        <v>399.63262939453125</v>
      </c>
      <c r="S76" s="1">
        <v>399.89453125</v>
      </c>
      <c r="T76" s="1">
        <v>21.089427947998047</v>
      </c>
      <c r="U76" s="1">
        <v>21.673879623413086</v>
      </c>
      <c r="V76" s="1">
        <v>35.649837493896484</v>
      </c>
      <c r="W76" s="1">
        <v>36.637802124023438</v>
      </c>
      <c r="X76" s="1">
        <v>499.66799926757812</v>
      </c>
      <c r="Y76" s="1">
        <v>1501.2081298828125</v>
      </c>
      <c r="Z76" s="1">
        <v>0.29052793979644775</v>
      </c>
      <c r="AA76" s="1">
        <v>101.19550323486328</v>
      </c>
      <c r="AB76" s="1">
        <v>2.1617734432220459</v>
      </c>
      <c r="AC76" s="1">
        <v>-9.9408946931362152E-2</v>
      </c>
      <c r="AD76" s="1">
        <v>6.2573298811912537E-2</v>
      </c>
      <c r="AE76" s="1">
        <v>4.5122117735445499E-3</v>
      </c>
      <c r="AF76" s="1">
        <v>3.4460820257663727E-2</v>
      </c>
      <c r="AG76" s="1">
        <v>2.3066923022270203E-3</v>
      </c>
      <c r="AH76" s="1">
        <v>0.66666668653488159</v>
      </c>
      <c r="AI76" s="1">
        <v>-0.21956524252891541</v>
      </c>
      <c r="AJ76" s="1">
        <v>2.737391471862793</v>
      </c>
      <c r="AK76" s="1">
        <v>1</v>
      </c>
      <c r="AL76" s="1">
        <v>0</v>
      </c>
      <c r="AM76" s="1">
        <v>0.15999999642372131</v>
      </c>
      <c r="AN76" s="1">
        <v>111115</v>
      </c>
      <c r="AO76">
        <f>X76*0.000001/(K76*0.0001)</f>
        <v>0.83277999877929665</v>
      </c>
      <c r="AP76">
        <f>(U76-T76)/(1000-U76)*AO76</f>
        <v>4.9750247427855765E-4</v>
      </c>
      <c r="AQ76">
        <f>(P76+273.15)</f>
        <v>310.49730911254881</v>
      </c>
      <c r="AR76">
        <f>(O76+273.15)</f>
        <v>309.20371475219724</v>
      </c>
      <c r="AS76">
        <f>(Y76*AK76+Z76*AL76)*AM76</f>
        <v>240.19329541251136</v>
      </c>
      <c r="AT76">
        <f>((AS76+0.00000010773*(AR76^4-AQ76^4))-AP76*44100)/(L76*0.92*2*29.3+0.00000043092*AQ76^3)</f>
        <v>2.2544522512759313</v>
      </c>
      <c r="AU76">
        <f>0.61365*EXP(17.502*J76/(240.97+J76))</f>
        <v>6.4253887632347473</v>
      </c>
      <c r="AV76">
        <f>AU76*1000/AA76</f>
        <v>63.49480518242148</v>
      </c>
      <c r="AW76">
        <f>(AV76-U76)</f>
        <v>41.820925559008394</v>
      </c>
      <c r="AX76">
        <f>IF(D76,P76,(O76+P76)/2)</f>
        <v>36.700511932373047</v>
      </c>
      <c r="AY76">
        <f>0.61365*EXP(17.502*AX76/(240.97+AX76))</f>
        <v>6.2025422146587932</v>
      </c>
      <c r="AZ76">
        <f>IF(AW76&lt;&gt;0,(1000-(AV76+U76)/2)/AW76*AP76,0)</f>
        <v>1.1389433691406681E-2</v>
      </c>
      <c r="BA76">
        <f>U76*AA76/1000</f>
        <v>2.1932991555431363</v>
      </c>
      <c r="BB76">
        <f>(AY76-BA76)</f>
        <v>4.0092430591156569</v>
      </c>
      <c r="BC76">
        <f>1/(1.6/F76+1.37/N76)</f>
        <v>7.1225021070494424E-3</v>
      </c>
      <c r="BD76">
        <f>G76*AA76*0.001</f>
        <v>43.461783016469724</v>
      </c>
      <c r="BE76">
        <f>G76/S76</f>
        <v>1.0739915386303363</v>
      </c>
      <c r="BF76">
        <f>(1-AP76*AA76/AU76/F76)*100</f>
        <v>31.481201506714019</v>
      </c>
      <c r="BG76">
        <f>(S76-E76/(N76/1.35))</f>
        <v>400.09277929224521</v>
      </c>
      <c r="BH76">
        <f>E76*BF76/100/BG76</f>
        <v>-3.2815881111513713E-4</v>
      </c>
    </row>
    <row r="77" spans="1:60" x14ac:dyDescent="0.2">
      <c r="A77" s="1">
        <v>50</v>
      </c>
      <c r="B77" s="1" t="s">
        <v>139</v>
      </c>
      <c r="C77" s="1">
        <v>1314.4999909810722</v>
      </c>
      <c r="D77" s="1">
        <v>0</v>
      </c>
      <c r="E77">
        <f>(R77-S77*(1000-T77)/(1000-U77))*AO77</f>
        <v>-0.28475558407473167</v>
      </c>
      <c r="F77">
        <f>IF(AZ77&lt;&gt;0,1/(1/AZ77-1/N77),0)</f>
        <v>1.093368324093749E-2</v>
      </c>
      <c r="G77">
        <f>((BC77-AP77/2)*S77-E77)/(BC77+AP77/2)</f>
        <v>413.04100669524144</v>
      </c>
      <c r="H77">
        <f>AP77*1000</f>
        <v>0.47649618530017929</v>
      </c>
      <c r="I77">
        <f>(AU77-BA77)</f>
        <v>4.2386052350612875</v>
      </c>
      <c r="J77">
        <f>(P77+AT77*D77)</f>
        <v>37.356754302978516</v>
      </c>
      <c r="K77" s="1">
        <v>6</v>
      </c>
      <c r="L77">
        <f>(K77*AI77+AJ77)</f>
        <v>1.4200000166893005</v>
      </c>
      <c r="M77" s="1">
        <v>1</v>
      </c>
      <c r="N77">
        <f>L77*(M77+1)*(M77+1)/(M77*M77+1)</f>
        <v>2.8400000333786011</v>
      </c>
      <c r="O77" s="1">
        <v>36.054866790771484</v>
      </c>
      <c r="P77" s="1">
        <v>37.356754302978516</v>
      </c>
      <c r="Q77" s="1">
        <v>36.084545135498047</v>
      </c>
      <c r="R77" s="1">
        <v>399.54800415039062</v>
      </c>
      <c r="S77" s="1">
        <v>399.6612548828125</v>
      </c>
      <c r="T77" s="1">
        <v>21.082406997680664</v>
      </c>
      <c r="U77" s="1">
        <v>21.642166137695312</v>
      </c>
      <c r="V77" s="1">
        <v>35.635688781738281</v>
      </c>
      <c r="W77" s="1">
        <v>36.581851959228516</v>
      </c>
      <c r="X77" s="1">
        <v>499.69754028320312</v>
      </c>
      <c r="Y77" s="1">
        <v>1501.2529296875</v>
      </c>
      <c r="Z77" s="1">
        <v>0.25745892524719238</v>
      </c>
      <c r="AA77" s="1">
        <v>101.19544219970703</v>
      </c>
      <c r="AB77" s="1">
        <v>2.1617734432220459</v>
      </c>
      <c r="AC77" s="1">
        <v>-9.9408946931362152E-2</v>
      </c>
      <c r="AD77" s="1">
        <v>6.2573298811912537E-2</v>
      </c>
      <c r="AE77" s="1">
        <v>4.5122117735445499E-3</v>
      </c>
      <c r="AF77" s="1">
        <v>3.4460820257663727E-2</v>
      </c>
      <c r="AG77" s="1">
        <v>2.3066923022270203E-3</v>
      </c>
      <c r="AH77" s="1">
        <v>0.66666668653488159</v>
      </c>
      <c r="AI77" s="1">
        <v>-0.21956524252891541</v>
      </c>
      <c r="AJ77" s="1">
        <v>2.737391471862793</v>
      </c>
      <c r="AK77" s="1">
        <v>1</v>
      </c>
      <c r="AL77" s="1">
        <v>0</v>
      </c>
      <c r="AM77" s="1">
        <v>0.15999999642372131</v>
      </c>
      <c r="AN77" s="1">
        <v>111115</v>
      </c>
      <c r="AO77">
        <f>X77*0.000001/(K77*0.0001)</f>
        <v>0.83282923380533835</v>
      </c>
      <c r="AP77">
        <f>(U77-T77)/(1000-U77)*AO77</f>
        <v>4.7649618530017931E-4</v>
      </c>
      <c r="AQ77">
        <f>(P77+273.15)</f>
        <v>310.50675430297849</v>
      </c>
      <c r="AR77">
        <f>(O77+273.15)</f>
        <v>309.20486679077146</v>
      </c>
      <c r="AS77">
        <f>(Y77*AK77+Z77*AL77)*AM77</f>
        <v>240.20046338110114</v>
      </c>
      <c r="AT77">
        <f>((AS77+0.00000010773*(AR77^4-AQ77^4))-AP77*44100)/(L77*0.92*2*29.3+0.00000043092*AQ77^3)</f>
        <v>2.2636604360109382</v>
      </c>
      <c r="AU77">
        <f>0.61365*EXP(17.502*J77/(240.97+J77))</f>
        <v>6.4286938075248896</v>
      </c>
      <c r="AV77">
        <f>AU77*1000/AA77</f>
        <v>63.527503490107797</v>
      </c>
      <c r="AW77">
        <f>(AV77-U77)</f>
        <v>41.885337352412485</v>
      </c>
      <c r="AX77">
        <f>IF(D77,P77,(O77+P77)/2)</f>
        <v>36.705810546875</v>
      </c>
      <c r="AY77">
        <f>0.61365*EXP(17.502*AX77/(240.97+AX77))</f>
        <v>6.2043401656026225</v>
      </c>
      <c r="AZ77">
        <f>IF(AW77&lt;&gt;0,(1000-(AV77+U77)/2)/AW77*AP77,0)</f>
        <v>1.0891751214066341E-2</v>
      </c>
      <c r="BA77">
        <f>U77*AA77/1000</f>
        <v>2.1900885724636026</v>
      </c>
      <c r="BB77">
        <f>(AY77-BA77)</f>
        <v>4.0142515931390204</v>
      </c>
      <c r="BC77">
        <f>1/(1.6/F77+1.37/N77)</f>
        <v>6.8110994612539397E-3</v>
      </c>
      <c r="BD77">
        <f>G77*AA77*0.001</f>
        <v>41.797867319137112</v>
      </c>
      <c r="BE77">
        <f>G77/S77</f>
        <v>1.0334777305754899</v>
      </c>
      <c r="BF77">
        <f>(1-AP77*AA77/AU77/F77)*100</f>
        <v>31.398888620016574</v>
      </c>
      <c r="BG77">
        <f>(S77-E77/(N77/1.35))</f>
        <v>399.79661404970784</v>
      </c>
      <c r="BH77">
        <f>E77*BF77/100/BG77</f>
        <v>-2.2363893425016862E-4</v>
      </c>
    </row>
    <row r="78" spans="1:60" x14ac:dyDescent="0.2">
      <c r="A78" s="1">
        <v>51</v>
      </c>
      <c r="B78" s="1" t="s">
        <v>140</v>
      </c>
      <c r="C78" s="1">
        <v>1319.4999908693135</v>
      </c>
      <c r="D78" s="1">
        <v>0</v>
      </c>
      <c r="E78">
        <f>(R78-S78*(1000-T78)/(1000-U78))*AO78</f>
        <v>-0.26990588823000494</v>
      </c>
      <c r="F78">
        <f>IF(AZ78&lt;&gt;0,1/(1/AZ78-1/N78),0)</f>
        <v>1.0722966450242715E-2</v>
      </c>
      <c r="G78">
        <f>((BC78-AP78/2)*S78-E78)/(BC78+AP78/2)</f>
        <v>411.67202236572933</v>
      </c>
      <c r="H78">
        <f>AP78*1000</f>
        <v>0.46770969316346761</v>
      </c>
      <c r="I78">
        <f>(AU78-BA78)</f>
        <v>4.2418237231449165</v>
      </c>
      <c r="J78">
        <f>(P78+AT78*D78)</f>
        <v>37.361198425292969</v>
      </c>
      <c r="K78" s="1">
        <v>6</v>
      </c>
      <c r="L78">
        <f>(K78*AI78+AJ78)</f>
        <v>1.4200000166893005</v>
      </c>
      <c r="M78" s="1">
        <v>1</v>
      </c>
      <c r="N78">
        <f>L78*(M78+1)*(M78+1)/(M78*M78+1)</f>
        <v>2.8400000333786011</v>
      </c>
      <c r="O78" s="1">
        <v>36.058517456054688</v>
      </c>
      <c r="P78" s="1">
        <v>37.361198425292969</v>
      </c>
      <c r="Q78" s="1">
        <v>36.087608337402344</v>
      </c>
      <c r="R78" s="1">
        <v>399.57144165039062</v>
      </c>
      <c r="S78" s="1">
        <v>399.67108154296875</v>
      </c>
      <c r="T78" s="1">
        <v>21.076572418212891</v>
      </c>
      <c r="U78" s="1">
        <v>21.626066207885742</v>
      </c>
      <c r="V78" s="1">
        <v>35.618129730224609</v>
      </c>
      <c r="W78" s="1">
        <v>36.546741485595703</v>
      </c>
      <c r="X78" s="1">
        <v>499.65438842773438</v>
      </c>
      <c r="Y78" s="1">
        <v>1501.359130859375</v>
      </c>
      <c r="Z78" s="1">
        <v>7.0860669016838074E-2</v>
      </c>
      <c r="AA78" s="1">
        <v>101.19388580322266</v>
      </c>
      <c r="AB78" s="1">
        <v>2.1617734432220459</v>
      </c>
      <c r="AC78" s="1">
        <v>-9.9408946931362152E-2</v>
      </c>
      <c r="AD78" s="1">
        <v>6.2573298811912537E-2</v>
      </c>
      <c r="AE78" s="1">
        <v>4.5122117735445499E-3</v>
      </c>
      <c r="AF78" s="1">
        <v>3.4460820257663727E-2</v>
      </c>
      <c r="AG78" s="1">
        <v>2.3066923022270203E-3</v>
      </c>
      <c r="AH78" s="1">
        <v>0.66666668653488159</v>
      </c>
      <c r="AI78" s="1">
        <v>-0.21956524252891541</v>
      </c>
      <c r="AJ78" s="1">
        <v>2.737391471862793</v>
      </c>
      <c r="AK78" s="1">
        <v>1</v>
      </c>
      <c r="AL78" s="1">
        <v>0</v>
      </c>
      <c r="AM78" s="1">
        <v>0.15999999642372131</v>
      </c>
      <c r="AN78" s="1">
        <v>111115</v>
      </c>
      <c r="AO78">
        <f>X78*0.000001/(K78*0.0001)</f>
        <v>0.83275731404622388</v>
      </c>
      <c r="AP78">
        <f>(U78-T78)/(1000-U78)*AO78</f>
        <v>4.6770969316346761E-4</v>
      </c>
      <c r="AQ78">
        <f>(P78+273.15)</f>
        <v>310.51119842529295</v>
      </c>
      <c r="AR78">
        <f>(O78+273.15)</f>
        <v>309.20851745605466</v>
      </c>
      <c r="AS78">
        <f>(Y78*AK78+Z78*AL78)*AM78</f>
        <v>240.21745556822134</v>
      </c>
      <c r="AT78">
        <f>((AS78+0.00000010773*(AR78^4-AQ78^4))-AP78*44100)/(L78*0.92*2*29.3+0.00000043092*AQ78^3)</f>
        <v>2.2680468982298057</v>
      </c>
      <c r="AU78">
        <f>0.61365*EXP(17.502*J78/(240.97+J78))</f>
        <v>6.4302493973586383</v>
      </c>
      <c r="AV78">
        <f>AU78*1000/AA78</f>
        <v>63.543852934579746</v>
      </c>
      <c r="AW78">
        <f>(AV78-U78)</f>
        <v>41.917786726694004</v>
      </c>
      <c r="AX78">
        <f>IF(D78,P78,(O78+P78)/2)</f>
        <v>36.709857940673828</v>
      </c>
      <c r="AY78">
        <f>0.61365*EXP(17.502*AX78/(240.97+AX78))</f>
        <v>6.2057138512693619</v>
      </c>
      <c r="AZ78">
        <f>IF(AW78&lt;&gt;0,(1000-(AV78+U78)/2)/AW78*AP78,0)</f>
        <v>1.0682632117689207E-2</v>
      </c>
      <c r="BA78">
        <f>U78*AA78/1000</f>
        <v>2.1884256742137222</v>
      </c>
      <c r="BB78">
        <f>(AY78-BA78)</f>
        <v>4.0172881770556401</v>
      </c>
      <c r="BC78">
        <f>1/(1.6/F78+1.37/N78)</f>
        <v>6.6802571835236262E-3</v>
      </c>
      <c r="BD78">
        <f>G78*AA78*0.001</f>
        <v>41.658691619659336</v>
      </c>
      <c r="BE78">
        <f>G78/S78</f>
        <v>1.0300270431786802</v>
      </c>
      <c r="BF78">
        <f>(1-AP78*AA78/AU78/F78)*100</f>
        <v>31.358323990448987</v>
      </c>
      <c r="BG78">
        <f>(S78-E78/(N78/1.35))</f>
        <v>399.79938187565466</v>
      </c>
      <c r="BH78">
        <f>E78*BF78/100/BG78</f>
        <v>-2.117010849376153E-4</v>
      </c>
    </row>
    <row r="79" spans="1:60" x14ac:dyDescent="0.2">
      <c r="A79" s="1">
        <v>52</v>
      </c>
      <c r="B79" s="1" t="s">
        <v>141</v>
      </c>
      <c r="C79" s="1">
        <v>1323.9999907687306</v>
      </c>
      <c r="D79" s="1">
        <v>0</v>
      </c>
      <c r="E79">
        <f>(R79-S79*(1000-T79)/(1000-U79))*AO79</f>
        <v>8.6510818095381619E-3</v>
      </c>
      <c r="F79">
        <f>IF(AZ79&lt;&gt;0,1/(1/AZ79-1/N79),0)</f>
        <v>1.0282542583715762E-2</v>
      </c>
      <c r="G79">
        <f>((BC79-AP79/2)*S79-E79)/(BC79+AP79/2)</f>
        <v>371.19736948915323</v>
      </c>
      <c r="H79">
        <f>AP79*1000</f>
        <v>0.44844981630015018</v>
      </c>
      <c r="I79">
        <f>(AU79-BA79)</f>
        <v>4.2407250137759256</v>
      </c>
      <c r="J79">
        <f>(P79+AT79*D79)</f>
        <v>37.358505249023438</v>
      </c>
      <c r="K79" s="1">
        <v>6</v>
      </c>
      <c r="L79">
        <f>(K79*AI79+AJ79)</f>
        <v>1.4200000166893005</v>
      </c>
      <c r="M79" s="1">
        <v>1</v>
      </c>
      <c r="N79">
        <f>L79*(M79+1)*(M79+1)/(M79*M79+1)</f>
        <v>2.8400000333786011</v>
      </c>
      <c r="O79" s="1">
        <v>36.061962127685547</v>
      </c>
      <c r="P79" s="1">
        <v>37.358505249023438</v>
      </c>
      <c r="Q79" s="1">
        <v>36.093582153320312</v>
      </c>
      <c r="R79" s="1">
        <v>399.74710083007812</v>
      </c>
      <c r="S79" s="1">
        <v>399.52157592773438</v>
      </c>
      <c r="T79" s="1">
        <v>21.100723266601562</v>
      </c>
      <c r="U79" s="1">
        <v>21.6275634765625</v>
      </c>
      <c r="V79" s="1">
        <v>35.652271270751953</v>
      </c>
      <c r="W79" s="1">
        <v>36.542434692382812</v>
      </c>
      <c r="X79" s="1">
        <v>499.67819213867188</v>
      </c>
      <c r="Y79" s="1">
        <v>1501.2252197265625</v>
      </c>
      <c r="Z79" s="1">
        <v>0.11337441205978394</v>
      </c>
      <c r="AA79" s="1">
        <v>101.194091796875</v>
      </c>
      <c r="AB79" s="1">
        <v>2.1617734432220459</v>
      </c>
      <c r="AC79" s="1">
        <v>-9.9408946931362152E-2</v>
      </c>
      <c r="AD79" s="1">
        <v>6.2573298811912537E-2</v>
      </c>
      <c r="AE79" s="1">
        <v>4.5122117735445499E-3</v>
      </c>
      <c r="AF79" s="1">
        <v>3.4460820257663727E-2</v>
      </c>
      <c r="AG79" s="1">
        <v>2.3066923022270203E-3</v>
      </c>
      <c r="AH79" s="1">
        <v>0.66666668653488159</v>
      </c>
      <c r="AI79" s="1">
        <v>-0.21956524252891541</v>
      </c>
      <c r="AJ79" s="1">
        <v>2.737391471862793</v>
      </c>
      <c r="AK79" s="1">
        <v>1</v>
      </c>
      <c r="AL79" s="1">
        <v>0</v>
      </c>
      <c r="AM79" s="1">
        <v>0.15999999642372131</v>
      </c>
      <c r="AN79" s="1">
        <v>111115</v>
      </c>
      <c r="AO79">
        <f>X79*0.000001/(K79*0.0001)</f>
        <v>0.83279698689778636</v>
      </c>
      <c r="AP79">
        <f>(U79-T79)/(1000-U79)*AO79</f>
        <v>4.4844981630015016E-4</v>
      </c>
      <c r="AQ79">
        <f>(P79+273.15)</f>
        <v>310.50850524902341</v>
      </c>
      <c r="AR79">
        <f>(O79+273.15)</f>
        <v>309.21196212768552</v>
      </c>
      <c r="AS79">
        <f>(Y79*AK79+Z79*AL79)*AM79</f>
        <v>240.19602978745024</v>
      </c>
      <c r="AT79">
        <f>((AS79+0.00000010773*(AR79^4-AQ79^4))-AP79*44100)/(L79*0.92*2*29.3+0.00000043092*AQ79^3)</f>
        <v>2.278189607601206</v>
      </c>
      <c r="AU79">
        <f>0.61365*EXP(17.502*J79/(240.97+J79))</f>
        <v>6.4293066575659328</v>
      </c>
      <c r="AV79">
        <f>AU79*1000/AA79</f>
        <v>63.534407428364098</v>
      </c>
      <c r="AW79">
        <f>(AV79-U79)</f>
        <v>41.906843951801598</v>
      </c>
      <c r="AX79">
        <f>IF(D79,P79,(O79+P79)/2)</f>
        <v>36.710233688354492</v>
      </c>
      <c r="AY79">
        <f>0.61365*EXP(17.502*AX79/(240.97+AX79))</f>
        <v>6.2058413934476713</v>
      </c>
      <c r="AZ79">
        <f>IF(AW79&lt;&gt;0,(1000-(AV79+U79)/2)/AW79*AP79,0)</f>
        <v>1.0245447776738517E-2</v>
      </c>
      <c r="BA79">
        <f>U79*AA79/1000</f>
        <v>2.1885816437900067</v>
      </c>
      <c r="BB79">
        <f>(AY79-BA79)</f>
        <v>4.017259749657665</v>
      </c>
      <c r="BC79">
        <f>1/(1.6/F79+1.37/N79)</f>
        <v>6.4067272969732317E-3</v>
      </c>
      <c r="BD79">
        <f>G79*AA79*0.001</f>
        <v>37.5629806828439</v>
      </c>
      <c r="BE79">
        <f>G79/S79</f>
        <v>0.92910468884487873</v>
      </c>
      <c r="BF79">
        <f>(1-AP79*AA79/AU79/F79)*100</f>
        <v>31.355720654686493</v>
      </c>
      <c r="BG79">
        <f>(S79-E79/(N79/1.35))</f>
        <v>399.51746361776759</v>
      </c>
      <c r="BH79">
        <f>E79*BF79/100/BG79</f>
        <v>6.7897133237770855E-6</v>
      </c>
    </row>
    <row r="80" spans="1:60" x14ac:dyDescent="0.2">
      <c r="A80" s="1" t="s">
        <v>9</v>
      </c>
      <c r="B80" s="1" t="s">
        <v>142</v>
      </c>
    </row>
    <row r="81" spans="1:60" x14ac:dyDescent="0.2">
      <c r="A81" s="1">
        <v>53</v>
      </c>
      <c r="B81" s="1" t="s">
        <v>143</v>
      </c>
      <c r="C81" s="1">
        <v>1382.4999894611537</v>
      </c>
      <c r="D81" s="1">
        <v>0</v>
      </c>
      <c r="E81">
        <f>(R81-S81*(1000-T81)/(1000-U81))*AO81</f>
        <v>-0.9463668256113843</v>
      </c>
      <c r="F81">
        <f>IF(AZ81&lt;&gt;0,1/(1/AZ81-1/N81),0)</f>
        <v>1.5272070447666396E-2</v>
      </c>
      <c r="G81">
        <f>((BC81-AP81/2)*S81-E81)/(BC81+AP81/2)</f>
        <v>468.64950904884273</v>
      </c>
      <c r="H81">
        <f>AP81*1000</f>
        <v>0.6601822067172447</v>
      </c>
      <c r="I81">
        <f>(AU81-BA81)</f>
        <v>4.2098893763273768</v>
      </c>
      <c r="J81">
        <f>(P81+AT81*D81)</f>
        <v>37.360427856445312</v>
      </c>
      <c r="K81" s="1">
        <v>6</v>
      </c>
      <c r="L81">
        <f>(K81*AI81+AJ81)</f>
        <v>1.4200000166893005</v>
      </c>
      <c r="M81" s="1">
        <v>1</v>
      </c>
      <c r="N81">
        <f>L81*(M81+1)*(M81+1)/(M81*M81+1)</f>
        <v>2.8400000333786011</v>
      </c>
      <c r="O81" s="1">
        <v>36.096691131591797</v>
      </c>
      <c r="P81" s="1">
        <v>37.360427856445312</v>
      </c>
      <c r="Q81" s="1">
        <v>36.1328125</v>
      </c>
      <c r="R81" s="1">
        <v>398.37603759765625</v>
      </c>
      <c r="S81" s="1">
        <v>399.19595336914062</v>
      </c>
      <c r="T81" s="1">
        <v>21.164052963256836</v>
      </c>
      <c r="U81" s="1">
        <v>21.939388275146484</v>
      </c>
      <c r="V81" s="1">
        <v>35.690357208251953</v>
      </c>
      <c r="W81" s="1">
        <v>36.997856140136719</v>
      </c>
      <c r="X81" s="1">
        <v>499.67919921875</v>
      </c>
      <c r="Y81" s="1">
        <v>1497.8291015625</v>
      </c>
      <c r="Z81" s="1">
        <v>6.4953818917274475E-2</v>
      </c>
      <c r="AA81" s="1">
        <v>101.19198608398438</v>
      </c>
      <c r="AB81" s="1">
        <v>2.1617734432220459</v>
      </c>
      <c r="AC81" s="1">
        <v>-9.9408946931362152E-2</v>
      </c>
      <c r="AD81" s="1">
        <v>6.2573298811912537E-2</v>
      </c>
      <c r="AE81" s="1">
        <v>4.5122117735445499E-3</v>
      </c>
      <c r="AF81" s="1">
        <v>3.4460820257663727E-2</v>
      </c>
      <c r="AG81" s="1">
        <v>2.3066923022270203E-3</v>
      </c>
      <c r="AH81" s="1">
        <v>0.3333333432674408</v>
      </c>
      <c r="AI81" s="1">
        <v>-0.21956524252891541</v>
      </c>
      <c r="AJ81" s="1">
        <v>2.737391471862793</v>
      </c>
      <c r="AK81" s="1">
        <v>1</v>
      </c>
      <c r="AL81" s="1">
        <v>0</v>
      </c>
      <c r="AM81" s="1">
        <v>0.15999999642372131</v>
      </c>
      <c r="AN81" s="1">
        <v>111115</v>
      </c>
      <c r="AO81">
        <f>X81*0.000001/(K81*0.0001)</f>
        <v>0.83279866536458313</v>
      </c>
      <c r="AP81">
        <f>(U81-T81)/(1000-U81)*AO81</f>
        <v>6.6018220671724471E-4</v>
      </c>
      <c r="AQ81">
        <f>(P81+273.15)</f>
        <v>310.51042785644529</v>
      </c>
      <c r="AR81">
        <f>(O81+273.15)</f>
        <v>309.24669113159177</v>
      </c>
      <c r="AS81">
        <f>(Y81*AK81+Z81*AL81)*AM81</f>
        <v>239.65265089334571</v>
      </c>
      <c r="AT81">
        <f>((AS81+0.00000010773*(AR81^4-AQ81^4))-AP81*44100)/(L81*0.92*2*29.3+0.00000043092*AQ81^3)</f>
        <v>2.1723990681162184</v>
      </c>
      <c r="AU81">
        <f>0.61365*EXP(17.502*J81/(240.97+J81))</f>
        <v>6.4299796493571293</v>
      </c>
      <c r="AV81">
        <f>AU81*1000/AA81</f>
        <v>63.542380164577089</v>
      </c>
      <c r="AW81">
        <f>(AV81-U81)</f>
        <v>41.602991889430605</v>
      </c>
      <c r="AX81">
        <f>IF(D81,P81,(O81+P81)/2)</f>
        <v>36.728559494018555</v>
      </c>
      <c r="AY81">
        <f>0.61365*EXP(17.502*AX81/(240.97+AX81))</f>
        <v>6.2120645894036377</v>
      </c>
      <c r="AZ81">
        <f>IF(AW81&lt;&gt;0,(1000-(AV81+U81)/2)/AW81*AP81,0)</f>
        <v>1.519038431503969E-2</v>
      </c>
      <c r="BA81">
        <f>U81*AA81/1000</f>
        <v>2.2200902730297529</v>
      </c>
      <c r="BB81">
        <f>(AY81-BA81)</f>
        <v>3.9919743163738848</v>
      </c>
      <c r="BC81">
        <f>1/(1.6/F81+1.37/N81)</f>
        <v>9.5012955480681619E-3</v>
      </c>
      <c r="BD81">
        <f>G81*AA81*0.001</f>
        <v>47.423574597936607</v>
      </c>
      <c r="BE81">
        <f>G81/S81</f>
        <v>1.1739836165510367</v>
      </c>
      <c r="BF81">
        <f>(1-AP81*AA81/AU81/F81)*100</f>
        <v>31.969695047536305</v>
      </c>
      <c r="BG81">
        <f>(S81-E81/(N81/1.35))</f>
        <v>399.64581083377436</v>
      </c>
      <c r="BH81">
        <f>E81*BF81/100/BG81</f>
        <v>-7.5704681489792934E-4</v>
      </c>
    </row>
    <row r="82" spans="1:60" x14ac:dyDescent="0.2">
      <c r="A82" s="1">
        <v>54</v>
      </c>
      <c r="B82" s="1" t="s">
        <v>144</v>
      </c>
      <c r="C82" s="1">
        <v>1392.4999892376363</v>
      </c>
      <c r="D82" s="1">
        <v>0</v>
      </c>
      <c r="E82">
        <f>(R82-S82*(1000-T82)/(1000-U82))*AO82</f>
        <v>0.36793935644987014</v>
      </c>
      <c r="F82">
        <f>IF(AZ82&lt;&gt;0,1/(1/AZ82-1/N82),0)</f>
        <v>1.3388652486469298E-2</v>
      </c>
      <c r="G82">
        <f>((BC82-AP82/2)*S82-E82)/(BC82+AP82/2)</f>
        <v>330.06657894277367</v>
      </c>
      <c r="H82">
        <f>AP82*1000</f>
        <v>0.5864786640136318</v>
      </c>
      <c r="I82">
        <f>(AU82-BA82)</f>
        <v>4.2623986781107579</v>
      </c>
      <c r="J82">
        <f>(P82+AT82*D82)</f>
        <v>37.484710693359375</v>
      </c>
      <c r="K82" s="1">
        <v>6</v>
      </c>
      <c r="L82">
        <f>(K82*AI82+AJ82)</f>
        <v>1.4200000166893005</v>
      </c>
      <c r="M82" s="1">
        <v>1</v>
      </c>
      <c r="N82">
        <f>L82*(M82+1)*(M82+1)/(M82*M82+1)</f>
        <v>2.8400000333786011</v>
      </c>
      <c r="O82" s="1">
        <v>36.129135131835938</v>
      </c>
      <c r="P82" s="1">
        <v>37.484710693359375</v>
      </c>
      <c r="Q82" s="1">
        <v>36.156494140625</v>
      </c>
      <c r="R82" s="1">
        <v>400.62139892578125</v>
      </c>
      <c r="S82" s="1">
        <v>399.89801025390625</v>
      </c>
      <c r="T82" s="1">
        <v>21.162958145141602</v>
      </c>
      <c r="U82" s="1">
        <v>21.851757049560547</v>
      </c>
      <c r="V82" s="1">
        <v>35.624843597412109</v>
      </c>
      <c r="W82" s="1">
        <v>36.784339904785156</v>
      </c>
      <c r="X82" s="1">
        <v>499.70730590820312</v>
      </c>
      <c r="Y82" s="1">
        <v>1500.41845703125</v>
      </c>
      <c r="Z82" s="1">
        <v>0.1806950718164444</v>
      </c>
      <c r="AA82" s="1">
        <v>101.19163513183594</v>
      </c>
      <c r="AB82" s="1">
        <v>2.1617734432220459</v>
      </c>
      <c r="AC82" s="1">
        <v>-9.9408946931362152E-2</v>
      </c>
      <c r="AD82" s="1">
        <v>6.2573298811912537E-2</v>
      </c>
      <c r="AE82" s="1">
        <v>4.5122117735445499E-3</v>
      </c>
      <c r="AF82" s="1">
        <v>3.4460820257663727E-2</v>
      </c>
      <c r="AG82" s="1">
        <v>2.3066923022270203E-3</v>
      </c>
      <c r="AH82" s="1">
        <v>1</v>
      </c>
      <c r="AI82" s="1">
        <v>-0.21956524252891541</v>
      </c>
      <c r="AJ82" s="1">
        <v>2.737391471862793</v>
      </c>
      <c r="AK82" s="1">
        <v>1</v>
      </c>
      <c r="AL82" s="1">
        <v>0</v>
      </c>
      <c r="AM82" s="1">
        <v>0.15999999642372131</v>
      </c>
      <c r="AN82" s="1">
        <v>111115</v>
      </c>
      <c r="AO82">
        <f>X82*0.000001/(K82*0.0001)</f>
        <v>0.83284550984700512</v>
      </c>
      <c r="AP82">
        <f>(U82-T82)/(1000-U82)*AO82</f>
        <v>5.8647866401363182E-4</v>
      </c>
      <c r="AQ82">
        <f>(P82+273.15)</f>
        <v>310.63471069335935</v>
      </c>
      <c r="AR82">
        <f>(O82+273.15)</f>
        <v>309.27913513183591</v>
      </c>
      <c r="AS82">
        <f>(Y82*AK82+Z82*AL82)*AM82</f>
        <v>240.06694775908545</v>
      </c>
      <c r="AT82">
        <f>((AS82+0.00000010773*(AR82^4-AQ82^4))-AP82*44100)/(L82*0.92*2*29.3+0.00000043092*AQ82^3)</f>
        <v>2.1996719864499075</v>
      </c>
      <c r="AU82">
        <f>0.61365*EXP(17.502*J82/(240.97+J82))</f>
        <v>6.473613704459412</v>
      </c>
      <c r="AV82">
        <f>AU82*1000/AA82</f>
        <v>63.973802736020275</v>
      </c>
      <c r="AW82">
        <f>(AV82-U82)</f>
        <v>42.122045686459728</v>
      </c>
      <c r="AX82">
        <f>IF(D82,P82,(O82+P82)/2)</f>
        <v>36.806922912597656</v>
      </c>
      <c r="AY82">
        <f>0.61365*EXP(17.502*AX82/(240.97+AX82))</f>
        <v>6.2387369154088308</v>
      </c>
      <c r="AZ82">
        <f>IF(AW82&lt;&gt;0,(1000-(AV82+U82)/2)/AW82*AP82,0)</f>
        <v>1.3325830335287642E-2</v>
      </c>
      <c r="BA82">
        <f>U82*AA82/1000</f>
        <v>2.2112150263486545</v>
      </c>
      <c r="BB82">
        <f>(AY82-BA82)</f>
        <v>4.0275218890601767</v>
      </c>
      <c r="BC82">
        <f>1/(1.6/F82+1.37/N82)</f>
        <v>8.3342654453332412E-3</v>
      </c>
      <c r="BD82">
        <f>G82*AA82*0.001</f>
        <v>33.399976825590478</v>
      </c>
      <c r="BE82">
        <f>G82/S82</f>
        <v>0.82537689730740427</v>
      </c>
      <c r="BF82">
        <f>(1-AP82*AA82/AU82/F82)*100</f>
        <v>31.527973555411148</v>
      </c>
      <c r="BG82">
        <f>(S82-E82/(N82/1.35))</f>
        <v>399.72310950553674</v>
      </c>
      <c r="BH82">
        <f>E82*BF82/100/BG82</f>
        <v>2.9021044879032245E-4</v>
      </c>
    </row>
    <row r="83" spans="1:60" x14ac:dyDescent="0.2">
      <c r="A83" s="1">
        <v>55</v>
      </c>
      <c r="B83" s="1" t="s">
        <v>145</v>
      </c>
      <c r="C83" s="1">
        <v>1397.9999891147017</v>
      </c>
      <c r="D83" s="1">
        <v>0</v>
      </c>
      <c r="E83">
        <f>(R83-S83*(1000-T83)/(1000-U83))*AO83</f>
        <v>-0.15317364659517801</v>
      </c>
      <c r="F83">
        <f>IF(AZ83&lt;&gt;0,1/(1/AZ83-1/N83),0)</f>
        <v>1.2542526146345802E-2</v>
      </c>
      <c r="G83">
        <f>((BC83-AP83/2)*S83-E83)/(BC83+AP83/2)</f>
        <v>391.90809944610874</v>
      </c>
      <c r="H83">
        <f>AP83*1000</f>
        <v>0.55229286722372639</v>
      </c>
      <c r="I83">
        <f>(AU83-BA83)</f>
        <v>4.2829727583563137</v>
      </c>
      <c r="J83">
        <f>(P83+AT83*D83)</f>
        <v>37.540695190429688</v>
      </c>
      <c r="K83" s="1">
        <v>6</v>
      </c>
      <c r="L83">
        <f>(K83*AI83+AJ83)</f>
        <v>1.4200000166893005</v>
      </c>
      <c r="M83" s="1">
        <v>1</v>
      </c>
      <c r="N83">
        <f>L83*(M83+1)*(M83+1)/(M83*M83+1)</f>
        <v>2.8400000333786011</v>
      </c>
      <c r="O83" s="1">
        <v>36.142768859863281</v>
      </c>
      <c r="P83" s="1">
        <v>37.540695190429688</v>
      </c>
      <c r="Q83" s="1">
        <v>36.165225982666016</v>
      </c>
      <c r="R83" s="1">
        <v>400.38882446289062</v>
      </c>
      <c r="S83" s="1">
        <v>400.30728149414062</v>
      </c>
      <c r="T83" s="1">
        <v>21.19517707824707</v>
      </c>
      <c r="U83" s="1">
        <v>21.843826293945312</v>
      </c>
      <c r="V83" s="1">
        <v>35.651847839355469</v>
      </c>
      <c r="W83" s="1">
        <v>36.742927551269531</v>
      </c>
      <c r="X83" s="1">
        <v>499.71109008789062</v>
      </c>
      <c r="Y83" s="1">
        <v>1500.4456787109375</v>
      </c>
      <c r="Z83" s="1">
        <v>8.8574625551700592E-2</v>
      </c>
      <c r="AA83" s="1">
        <v>101.19015502929688</v>
      </c>
      <c r="AB83" s="1">
        <v>2.1617734432220459</v>
      </c>
      <c r="AC83" s="1">
        <v>-9.9408946931362152E-2</v>
      </c>
      <c r="AD83" s="1">
        <v>6.2573298811912537E-2</v>
      </c>
      <c r="AE83" s="1">
        <v>4.5122117735445499E-3</v>
      </c>
      <c r="AF83" s="1">
        <v>3.4460820257663727E-2</v>
      </c>
      <c r="AG83" s="1">
        <v>2.3066923022270203E-3</v>
      </c>
      <c r="AH83" s="1">
        <v>0.66666668653488159</v>
      </c>
      <c r="AI83" s="1">
        <v>-0.21956524252891541</v>
      </c>
      <c r="AJ83" s="1">
        <v>2.737391471862793</v>
      </c>
      <c r="AK83" s="1">
        <v>1</v>
      </c>
      <c r="AL83" s="1">
        <v>0</v>
      </c>
      <c r="AM83" s="1">
        <v>0.15999999642372131</v>
      </c>
      <c r="AN83" s="1">
        <v>111115</v>
      </c>
      <c r="AO83">
        <f>X83*0.000001/(K83*0.0001)</f>
        <v>0.8328518168131509</v>
      </c>
      <c r="AP83">
        <f>(U83-T83)/(1000-U83)*AO83</f>
        <v>5.5229286722372644E-4</v>
      </c>
      <c r="AQ83">
        <f>(P83+273.15)</f>
        <v>310.69069519042966</v>
      </c>
      <c r="AR83">
        <f>(O83+273.15)</f>
        <v>309.29276885986326</v>
      </c>
      <c r="AS83">
        <f>(Y83*AK83+Z83*AL83)*AM83</f>
        <v>240.0713032277381</v>
      </c>
      <c r="AT83">
        <f>((AS83+0.00000010773*(AR83^4-AQ83^4))-AP83*44100)/(L83*0.92*2*29.3+0.00000043092*AQ83^3)</f>
        <v>2.2102564097574939</v>
      </c>
      <c r="AU83">
        <f>0.61365*EXP(17.502*J83/(240.97+J83))</f>
        <v>6.4933529274736719</v>
      </c>
      <c r="AV83">
        <f>AU83*1000/AA83</f>
        <v>64.16980906486107</v>
      </c>
      <c r="AW83">
        <f>(AV83-U83)</f>
        <v>42.325982770915758</v>
      </c>
      <c r="AX83">
        <f>IF(D83,P83,(O83+P83)/2)</f>
        <v>36.841732025146484</v>
      </c>
      <c r="AY83">
        <f>0.61365*EXP(17.502*AX83/(240.97+AX83))</f>
        <v>6.2506166488839732</v>
      </c>
      <c r="AZ83">
        <f>IF(AW83&lt;&gt;0,(1000-(AV83+U83)/2)/AW83*AP83,0)</f>
        <v>1.2487377113912797E-2</v>
      </c>
      <c r="BA83">
        <f>U83*AA83/1000</f>
        <v>2.2103801691173577</v>
      </c>
      <c r="BB83">
        <f>(AY83-BA83)</f>
        <v>4.0402364797666159</v>
      </c>
      <c r="BC83">
        <f>1/(1.6/F83+1.37/N83)</f>
        <v>7.8095468259680428E-3</v>
      </c>
      <c r="BD83">
        <f>G83*AA83*0.001</f>
        <v>39.65724134018884</v>
      </c>
      <c r="BE83">
        <f>G83/S83</f>
        <v>0.97901816320532054</v>
      </c>
      <c r="BF83">
        <f>(1-AP83*AA83/AU83/F83)*100</f>
        <v>31.379532530822051</v>
      </c>
      <c r="BG83">
        <f>(S83-E83/(N83/1.35))</f>
        <v>400.38009290980017</v>
      </c>
      <c r="BH83">
        <f>E83*BF83/100/BG83</f>
        <v>-1.2004886135237666E-4</v>
      </c>
    </row>
    <row r="84" spans="1:60" x14ac:dyDescent="0.2">
      <c r="A84" s="1">
        <v>56</v>
      </c>
      <c r="B84" s="1" t="s">
        <v>146</v>
      </c>
      <c r="C84" s="1">
        <v>1402.999989002943</v>
      </c>
      <c r="D84" s="1">
        <v>0</v>
      </c>
      <c r="E84">
        <f>(R84-S84*(1000-T84)/(1000-U84))*AO84</f>
        <v>-2.5111439170492095E-2</v>
      </c>
      <c r="F84">
        <f>IF(AZ84&lt;&gt;0,1/(1/AZ84-1/N84),0)</f>
        <v>1.1924153205438319E-2</v>
      </c>
      <c r="G84">
        <f>((BC84-AP84/2)*S84-E84)/(BC84+AP84/2)</f>
        <v>376.32531534135876</v>
      </c>
      <c r="H84">
        <f>AP84*1000</f>
        <v>0.5249668358592039</v>
      </c>
      <c r="I84">
        <f>(AU84-BA84)</f>
        <v>4.2812522752732942</v>
      </c>
      <c r="J84">
        <f>(P84+AT84*D84)</f>
        <v>37.53533935546875</v>
      </c>
      <c r="K84" s="1">
        <v>6</v>
      </c>
      <c r="L84">
        <f>(K84*AI84+AJ84)</f>
        <v>1.4200000166893005</v>
      </c>
      <c r="M84" s="1">
        <v>1</v>
      </c>
      <c r="N84">
        <f>L84*(M84+1)*(M84+1)/(M84*M84+1)</f>
        <v>2.8400000333786011</v>
      </c>
      <c r="O84" s="1">
        <v>36.156326293945312</v>
      </c>
      <c r="P84" s="1">
        <v>37.53533935546875</v>
      </c>
      <c r="Q84" s="1">
        <v>36.173263549804688</v>
      </c>
      <c r="R84" s="1">
        <v>400.62081909179688</v>
      </c>
      <c r="S84" s="1">
        <v>400.39859008789062</v>
      </c>
      <c r="T84" s="1">
        <v>21.225824356079102</v>
      </c>
      <c r="U84" s="1">
        <v>21.842378616333008</v>
      </c>
      <c r="V84" s="1">
        <v>35.676445007324219</v>
      </c>
      <c r="W84" s="1">
        <v>36.712753295898438</v>
      </c>
      <c r="X84" s="1">
        <v>499.7130126953125</v>
      </c>
      <c r="Y84" s="1">
        <v>1500.42724609375</v>
      </c>
      <c r="Z84" s="1">
        <v>0.13463208079338074</v>
      </c>
      <c r="AA84" s="1">
        <v>101.18907165527344</v>
      </c>
      <c r="AB84" s="1">
        <v>2.1617734432220459</v>
      </c>
      <c r="AC84" s="1">
        <v>-9.9408946931362152E-2</v>
      </c>
      <c r="AD84" s="1">
        <v>6.2573298811912537E-2</v>
      </c>
      <c r="AE84" s="1">
        <v>4.5122117735445499E-3</v>
      </c>
      <c r="AF84" s="1">
        <v>3.4460820257663727E-2</v>
      </c>
      <c r="AG84" s="1">
        <v>2.3066923022270203E-3</v>
      </c>
      <c r="AH84" s="1">
        <v>0.66666668653488159</v>
      </c>
      <c r="AI84" s="1">
        <v>-0.21956524252891541</v>
      </c>
      <c r="AJ84" s="1">
        <v>2.737391471862793</v>
      </c>
      <c r="AK84" s="1">
        <v>1</v>
      </c>
      <c r="AL84" s="1">
        <v>0</v>
      </c>
      <c r="AM84" s="1">
        <v>0.15999999642372131</v>
      </c>
      <c r="AN84" s="1">
        <v>111115</v>
      </c>
      <c r="AO84">
        <f>X84*0.000001/(K84*0.0001)</f>
        <v>0.83285502115885413</v>
      </c>
      <c r="AP84">
        <f>(U84-T84)/(1000-U84)*AO84</f>
        <v>5.2496683585920387E-4</v>
      </c>
      <c r="AQ84">
        <f>(P84+273.15)</f>
        <v>310.68533935546873</v>
      </c>
      <c r="AR84">
        <f>(O84+273.15)</f>
        <v>309.30632629394529</v>
      </c>
      <c r="AS84">
        <f>(Y84*AK84+Z84*AL84)*AM84</f>
        <v>240.06835400905402</v>
      </c>
      <c r="AT84">
        <f>((AS84+0.00000010773*(AR84^4-AQ84^4))-AP84*44100)/(L84*0.92*2*29.3+0.00000043092*AQ84^3)</f>
        <v>2.2264133301525608</v>
      </c>
      <c r="AU84">
        <f>0.61365*EXP(17.502*J84/(240.97+J84))</f>
        <v>6.4914622902030272</v>
      </c>
      <c r="AV84">
        <f>AU84*1000/AA84</f>
        <v>64.151811890496049</v>
      </c>
      <c r="AW84">
        <f>(AV84-U84)</f>
        <v>42.309433274163041</v>
      </c>
      <c r="AX84">
        <f>IF(D84,P84,(O84+P84)/2)</f>
        <v>36.845832824707031</v>
      </c>
      <c r="AY84">
        <f>0.61365*EXP(17.502*AX84/(240.97+AX84))</f>
        <v>6.2520174715145718</v>
      </c>
      <c r="AZ84">
        <f>IF(AW84&lt;&gt;0,(1000-(AV84+U84)/2)/AW84*AP84,0)</f>
        <v>1.1874297241406866E-2</v>
      </c>
      <c r="BA84">
        <f>U84*AA84/1000</f>
        <v>2.210210014929733</v>
      </c>
      <c r="BB84">
        <f>(AY84-BA84)</f>
        <v>4.0418074565848388</v>
      </c>
      <c r="BC84">
        <f>1/(1.6/F84+1.37/N84)</f>
        <v>7.4258989770371649E-3</v>
      </c>
      <c r="BD84">
        <f>G84*AA84*0.001</f>
        <v>38.080009299770126</v>
      </c>
      <c r="BE84">
        <f>G84/S84</f>
        <v>0.93987672448784698</v>
      </c>
      <c r="BF84">
        <f>(1-AP84*AA84/AU84/F84)*100</f>
        <v>31.372940019360975</v>
      </c>
      <c r="BG84">
        <f>(S84-E84/(N84/1.35))</f>
        <v>400.41052686341237</v>
      </c>
      <c r="BH84">
        <f>E84*BF84/100/BG84</f>
        <v>-1.9675298775659328E-5</v>
      </c>
    </row>
    <row r="85" spans="1:60" x14ac:dyDescent="0.2">
      <c r="A85" s="1">
        <v>57</v>
      </c>
      <c r="B85" s="1" t="s">
        <v>147</v>
      </c>
      <c r="C85" s="1">
        <v>1407.9999888911843</v>
      </c>
      <c r="D85" s="1">
        <v>0</v>
      </c>
      <c r="E85">
        <f>(R85-S85*(1000-T85)/(1000-U85))*AO85</f>
        <v>-0.35193695501814848</v>
      </c>
      <c r="F85">
        <f>IF(AZ85&lt;&gt;0,1/(1/AZ85-1/N85),0)</f>
        <v>1.1533821540493414E-2</v>
      </c>
      <c r="G85">
        <f>((BC85-AP85/2)*S85-E85)/(BC85+AP85/2)</f>
        <v>420.50006227311229</v>
      </c>
      <c r="H85">
        <f>AP85*1000</f>
        <v>0.50969312340601747</v>
      </c>
      <c r="I85">
        <f>(AU85-BA85)</f>
        <v>4.2963347468601532</v>
      </c>
      <c r="J85">
        <f>(P85+AT85*D85)</f>
        <v>37.586002349853516</v>
      </c>
      <c r="K85" s="1">
        <v>6</v>
      </c>
      <c r="L85">
        <f>(K85*AI85+AJ85)</f>
        <v>1.4200000166893005</v>
      </c>
      <c r="M85" s="1">
        <v>1</v>
      </c>
      <c r="N85">
        <f>L85*(M85+1)*(M85+1)/(M85*M85+1)</f>
        <v>2.8400000333786011</v>
      </c>
      <c r="O85" s="1">
        <v>36.166793823242188</v>
      </c>
      <c r="P85" s="1">
        <v>37.586002349853516</v>
      </c>
      <c r="Q85" s="1">
        <v>36.183761596679688</v>
      </c>
      <c r="R85" s="1">
        <v>400.46197509765625</v>
      </c>
      <c r="S85" s="1">
        <v>400.63937377929688</v>
      </c>
      <c r="T85" s="1">
        <v>21.271507263183594</v>
      </c>
      <c r="U85" s="1">
        <v>21.870161056518555</v>
      </c>
      <c r="V85" s="1">
        <v>35.732837677001953</v>
      </c>
      <c r="W85" s="1">
        <v>36.738487243652344</v>
      </c>
      <c r="X85" s="1">
        <v>499.66714477539062</v>
      </c>
      <c r="Y85" s="1">
        <v>1500.7176513671875</v>
      </c>
      <c r="Z85" s="1">
        <v>0.24328777194023132</v>
      </c>
      <c r="AA85" s="1">
        <v>101.18951416015625</v>
      </c>
      <c r="AB85" s="1">
        <v>2.1617734432220459</v>
      </c>
      <c r="AC85" s="1">
        <v>-9.9408946931362152E-2</v>
      </c>
      <c r="AD85" s="1">
        <v>6.2573298811912537E-2</v>
      </c>
      <c r="AE85" s="1">
        <v>4.5122117735445499E-3</v>
      </c>
      <c r="AF85" s="1">
        <v>3.4460820257663727E-2</v>
      </c>
      <c r="AG85" s="1">
        <v>2.3066923022270203E-3</v>
      </c>
      <c r="AH85" s="1">
        <v>0.66666668653488159</v>
      </c>
      <c r="AI85" s="1">
        <v>-0.21956524252891541</v>
      </c>
      <c r="AJ85" s="1">
        <v>2.737391471862793</v>
      </c>
      <c r="AK85" s="1">
        <v>1</v>
      </c>
      <c r="AL85" s="1">
        <v>0</v>
      </c>
      <c r="AM85" s="1">
        <v>0.15999999642372131</v>
      </c>
      <c r="AN85" s="1">
        <v>111115</v>
      </c>
      <c r="AO85">
        <f>X85*0.000001/(K85*0.0001)</f>
        <v>0.83277857462565097</v>
      </c>
      <c r="AP85">
        <f>(U85-T85)/(1000-U85)*AO85</f>
        <v>5.0969312340601747E-4</v>
      </c>
      <c r="AQ85">
        <f>(P85+273.15)</f>
        <v>310.73600234985349</v>
      </c>
      <c r="AR85">
        <f>(O85+273.15)</f>
        <v>309.31679382324216</v>
      </c>
      <c r="AS85">
        <f>(Y85*AK85+Z85*AL85)*AM85</f>
        <v>240.11481885176545</v>
      </c>
      <c r="AT85">
        <f>((AS85+0.00000010773*(AR85^4-AQ85^4))-AP85*44100)/(L85*0.92*2*29.3+0.00000043092*AQ85^3)</f>
        <v>2.2284759354930763</v>
      </c>
      <c r="AU85">
        <f>0.61365*EXP(17.502*J85/(240.97+J85))</f>
        <v>6.5093657187736351</v>
      </c>
      <c r="AV85">
        <f>AU85*1000/AA85</f>
        <v>64.32846103471779</v>
      </c>
      <c r="AW85">
        <f>(AV85-U85)</f>
        <v>42.458299978199236</v>
      </c>
      <c r="AX85">
        <f>IF(D85,P85,(O85+P85)/2)</f>
        <v>36.876398086547852</v>
      </c>
      <c r="AY85">
        <f>0.61365*EXP(17.502*AX85/(240.97+AX85))</f>
        <v>6.2624670767437181</v>
      </c>
      <c r="AZ85">
        <f>IF(AW85&lt;&gt;0,(1000-(AV85+U85)/2)/AW85*AP85,0)</f>
        <v>1.148716979231288E-2</v>
      </c>
      <c r="BA85">
        <f>U85*AA85/1000</f>
        <v>2.213030971913482</v>
      </c>
      <c r="BB85">
        <f>(AY85-BA85)</f>
        <v>4.0494361048302361</v>
      </c>
      <c r="BC85">
        <f>1/(1.6/F85+1.37/N85)</f>
        <v>7.1836579636135201E-3</v>
      </c>
      <c r="BD85">
        <f>G85*AA85*0.001</f>
        <v>42.550197005731683</v>
      </c>
      <c r="BE85">
        <f>G85/S85</f>
        <v>1.049572482870234</v>
      </c>
      <c r="BF85">
        <f>(1-AP85*AA85/AU85/F85)*100</f>
        <v>31.303852051890257</v>
      </c>
      <c r="BG85">
        <f>(S85-E85/(N85/1.35))</f>
        <v>400.8066677524273</v>
      </c>
      <c r="BH85">
        <f>E85*BF85/100/BG85</f>
        <v>-2.7487023689650575E-4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 8-22-17 eric_5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2017-08-23T19:29:28Z</dcterms:created>
  <dcterms:modified xsi:type="dcterms:W3CDTF">2017-08-23T19:29:28Z</dcterms:modified>
</cp:coreProperties>
</file>