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WE\Downloads\"/>
    </mc:Choice>
  </mc:AlternateContent>
  <xr:revisionPtr revIDLastSave="0" documentId="13_ncr:1_{0656BDE7-F02D-45E5-9E64-BB8442D6DB67}" xr6:coauthVersionLast="47" xr6:coauthVersionMax="47" xr10:uidLastSave="{00000000-0000-0000-0000-000000000000}"/>
  <bookViews>
    <workbookView xWindow="-120" yWindow="-120" windowWidth="21240" windowHeight="15990" activeTab="11"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state="hidden"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8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<sst xmlns="http://schemas.openxmlformats.org/spreadsheetml/2006/main" count="2926" uniqueCount="87">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</sst>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145" zoomScaleNormal="145" workbookViewId="0">
      <selection activeCell="C2" sqref="C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86</v>
      </c>
    </row>
    <row r="10" spans="1:27" x14ac:dyDescent="0.25">
      <c r="H10" s="39" t="s">
        <v>84</v>
      </c>
      <c r="I10" s="39"/>
    </row>
    <row r="11" spans="1:27" x14ac:dyDescent="0.25">
      <c r="C11" s="6" t="s">
        <v>11</v>
      </c>
      <c r="D11" s="6" t="s">
        <v>12</v>
      </c>
      <c r="E11" s="6" t="s">
        <v>0</v>
      </c>
      <c r="F11" s="10" t="s">
        <v>1</v>
      </c>
      <c r="G11" s="10" t="s">
        <v>50</v>
      </c>
      <c r="H11" s="10" t="s">
        <v>51</v>
      </c>
      <c r="I11" s="10" t="s">
        <v>70</v>
      </c>
      <c r="K11" s="9" t="s">
        <v>42</v>
      </c>
      <c r="L11" s="2"/>
      <c r="Z11" t="s">
        <v>0</v>
      </c>
      <c r="AA11" t="s">
        <v>51</v>
      </c>
    </row>
    <row r="12" spans="1:27" x14ac:dyDescent="0.2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43</v>
      </c>
      <c r="Z12" t="s">
        <v>13</v>
      </c>
      <c r="AA12" s="11">
        <v>9.33</v>
      </c>
    </row>
    <row r="13" spans="1:27" x14ac:dyDescent="0.2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52</v>
      </c>
      <c r="Z13" t="s">
        <v>14</v>
      </c>
      <c r="AA13" s="11">
        <v>11.7</v>
      </c>
    </row>
    <row r="14" spans="1:27" x14ac:dyDescent="0.2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44</v>
      </c>
      <c r="Z14" t="s">
        <v>4</v>
      </c>
      <c r="AA14" s="11">
        <v>11.88</v>
      </c>
    </row>
    <row r="15" spans="1:27" x14ac:dyDescent="0.25">
      <c r="C15" t="s">
        <v>41</v>
      </c>
      <c r="D15" t="s">
        <v>36</v>
      </c>
      <c r="E15" t="s">
        <v>18</v>
      </c>
      <c r="F15" s="4">
        <v>9632</v>
      </c>
      <c r="G15" s="5">
        <v>288</v>
      </c>
      <c r="H15" s="37">
        <f>_xlfn.XLOOKUP(data[[#This Row],[Product]],products[Product],products[Cost per unit])</f>
        <v>6.47</v>
      </c>
      <c r="I15" s="37">
        <f>data[[#This Row],[Cost per unit]]*data[[#This Row],[Units]]</f>
        <v>1863.36</v>
      </c>
      <c r="K15" s="7">
        <v>4</v>
      </c>
      <c r="L15" s="8" t="s">
        <v>45</v>
      </c>
      <c r="Z15" t="s">
        <v>15</v>
      </c>
      <c r="AA15" s="11">
        <v>11.73</v>
      </c>
    </row>
    <row r="16" spans="1:27" x14ac:dyDescent="0.25">
      <c r="C16" t="s">
        <v>6</v>
      </c>
      <c r="D16" t="s">
        <v>39</v>
      </c>
      <c r="E16" t="s">
        <v>25</v>
      </c>
      <c r="F16" s="4">
        <v>2100</v>
      </c>
      <c r="G16" s="5">
        <v>414</v>
      </c>
      <c r="H16" s="37">
        <f>_xlfn.XLOOKUP(data[[#This Row],[Product]],products[Product],products[Cost per unit])</f>
        <v>13.15</v>
      </c>
      <c r="I16" s="37">
        <f>data[[#This Row],[Cost per unit]]*data[[#This Row],[Units]]</f>
        <v>5444.1</v>
      </c>
      <c r="K16" s="7">
        <v>5</v>
      </c>
      <c r="L16" s="8" t="s">
        <v>53</v>
      </c>
      <c r="Z16" t="s">
        <v>16</v>
      </c>
      <c r="AA16" s="11">
        <v>8.7899999999999991</v>
      </c>
    </row>
    <row r="17" spans="3:27" x14ac:dyDescent="0.2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85</v>
      </c>
      <c r="Z17" t="s">
        <v>17</v>
      </c>
      <c r="AA17" s="11">
        <v>3.11</v>
      </c>
    </row>
    <row r="18" spans="3:27" x14ac:dyDescent="0.2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48</v>
      </c>
      <c r="Z18" t="s">
        <v>18</v>
      </c>
      <c r="AA18" s="11">
        <v>6.47</v>
      </c>
    </row>
    <row r="19" spans="3:27" x14ac:dyDescent="0.2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49</v>
      </c>
      <c r="Z19" t="s">
        <v>19</v>
      </c>
      <c r="AA19" s="11">
        <v>7.64</v>
      </c>
    </row>
    <row r="20" spans="3:27" x14ac:dyDescent="0.25">
      <c r="C20" t="s">
        <v>7</v>
      </c>
      <c r="D20" t="s">
        <v>38</v>
      </c>
      <c r="E20" t="s">
        <v>14</v>
      </c>
      <c r="F20" s="4">
        <v>1281</v>
      </c>
      <c r="G20" s="5">
        <v>75</v>
      </c>
      <c r="H20" s="37">
        <f>_xlfn.XLOOKUP(data[[#This Row],[Product]],products[Product],products[Cost per unit])</f>
        <v>11.7</v>
      </c>
      <c r="I20" s="37">
        <f>data[[#This Row],[Cost per unit]]*data[[#This Row],[Units]]</f>
        <v>877.5</v>
      </c>
      <c r="K20" s="7">
        <v>9</v>
      </c>
      <c r="L20" s="8" t="s">
        <v>46</v>
      </c>
      <c r="Z20" t="s">
        <v>20</v>
      </c>
      <c r="AA20" s="11">
        <v>10.62</v>
      </c>
    </row>
    <row r="21" spans="3:27" x14ac:dyDescent="0.2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47</v>
      </c>
      <c r="Z21" t="s">
        <v>21</v>
      </c>
      <c r="AA21" s="11">
        <v>9</v>
      </c>
    </row>
    <row r="22" spans="3:27" x14ac:dyDescent="0.2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2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2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2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2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2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2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2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2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2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2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2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2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2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2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2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2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2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2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2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2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25">
      <c r="C43" t="s">
        <v>2</v>
      </c>
      <c r="D43" t="s">
        <v>35</v>
      </c>
      <c r="E43" t="s">
        <v>19</v>
      </c>
      <c r="F43" s="4">
        <v>553</v>
      </c>
      <c r="G43" s="5">
        <v>15</v>
      </c>
      <c r="H43" s="37">
        <f>_xlfn.XLOOKUP(data[[#This Row],[Product]],products[Product],products[Cost per unit])</f>
        <v>7.64</v>
      </c>
      <c r="I43" s="37">
        <f>data[[#This Row],[Cost per unit]]*data[[#This Row],[Units]]</f>
        <v>114.6</v>
      </c>
    </row>
    <row r="44" spans="3:27" x14ac:dyDescent="0.2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2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25">
      <c r="C46" t="s">
        <v>41</v>
      </c>
      <c r="D46" t="s">
        <v>39</v>
      </c>
      <c r="E46" t="s">
        <v>14</v>
      </c>
      <c r="F46" s="4">
        <v>3976</v>
      </c>
      <c r="G46" s="5">
        <v>72</v>
      </c>
      <c r="H46" s="37">
        <f>_xlfn.XLOOKUP(data[[#This Row],[Product]],products[Product],products[Cost per unit])</f>
        <v>11.7</v>
      </c>
      <c r="I46" s="37">
        <f>data[[#This Row],[Cost per unit]]*data[[#This Row],[Units]]</f>
        <v>842.4</v>
      </c>
    </row>
    <row r="47" spans="3:27" x14ac:dyDescent="0.2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2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2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25">
      <c r="C50" t="s">
        <v>7</v>
      </c>
      <c r="D50" t="s">
        <v>34</v>
      </c>
      <c r="E50" t="s">
        <v>32</v>
      </c>
      <c r="F50" s="4">
        <v>3262</v>
      </c>
      <c r="G50" s="5">
        <v>75</v>
      </c>
      <c r="H50" s="37">
        <f>_xlfn.XLOOKUP(data[[#This Row],[Product]],products[Product],products[Cost per unit])</f>
        <v>8.65</v>
      </c>
      <c r="I50" s="37">
        <f>data[[#This Row],[Cost per unit]]*data[[#This Row],[Units]]</f>
        <v>648.75</v>
      </c>
    </row>
    <row r="51" spans="3:9" x14ac:dyDescent="0.2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25">
      <c r="C52" t="s">
        <v>5</v>
      </c>
      <c r="D52" t="s">
        <v>34</v>
      </c>
      <c r="E52" t="s">
        <v>27</v>
      </c>
      <c r="F52" s="4">
        <v>6986</v>
      </c>
      <c r="G52" s="5">
        <v>21</v>
      </c>
      <c r="H52" s="37">
        <f>_xlfn.XLOOKUP(data[[#This Row],[Product]],products[Product],products[Cost per unit])</f>
        <v>16.73</v>
      </c>
      <c r="I52" s="37">
        <f>data[[#This Row],[Cost per unit]]*data[[#This Row],[Units]]</f>
        <v>351.33</v>
      </c>
    </row>
    <row r="53" spans="3:9" x14ac:dyDescent="0.25">
      <c r="C53" t="s">
        <v>2</v>
      </c>
      <c r="D53" t="s">
        <v>38</v>
      </c>
      <c r="E53" t="s">
        <v>23</v>
      </c>
      <c r="F53" s="4">
        <v>4417</v>
      </c>
      <c r="G53" s="5">
        <v>153</v>
      </c>
      <c r="H53" s="37">
        <f>_xlfn.XLOOKUP(data[[#This Row],[Product]],products[Product],products[Cost per unit])</f>
        <v>6.49</v>
      </c>
      <c r="I53" s="37">
        <f>data[[#This Row],[Cost per unit]]*data[[#This Row],[Units]]</f>
        <v>992.97</v>
      </c>
    </row>
    <row r="54" spans="3:9" x14ac:dyDescent="0.2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25">
      <c r="C55" t="s">
        <v>3</v>
      </c>
      <c r="D55" t="s">
        <v>35</v>
      </c>
      <c r="E55" t="s">
        <v>14</v>
      </c>
      <c r="F55" s="4">
        <v>2415</v>
      </c>
      <c r="G55" s="5">
        <v>255</v>
      </c>
      <c r="H55" s="37">
        <f>_xlfn.XLOOKUP(data[[#This Row],[Product]],products[Product],products[Cost per unit])</f>
        <v>11.7</v>
      </c>
      <c r="I55" s="37">
        <f>data[[#This Row],[Cost per unit]]*data[[#This Row],[Units]]</f>
        <v>2983.5</v>
      </c>
    </row>
    <row r="56" spans="3:9" x14ac:dyDescent="0.2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2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25">
      <c r="C58" t="s">
        <v>5</v>
      </c>
      <c r="D58" t="s">
        <v>38</v>
      </c>
      <c r="E58" t="s">
        <v>32</v>
      </c>
      <c r="F58" s="4">
        <v>5075</v>
      </c>
      <c r="G58" s="5">
        <v>21</v>
      </c>
      <c r="H58" s="37">
        <f>_xlfn.XLOOKUP(data[[#This Row],[Product]],products[Product],products[Cost per unit])</f>
        <v>8.65</v>
      </c>
      <c r="I58" s="37">
        <f>data[[#This Row],[Cost per unit]]*data[[#This Row],[Units]]</f>
        <v>181.65</v>
      </c>
    </row>
    <row r="59" spans="3:9" x14ac:dyDescent="0.2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25">
      <c r="C60" t="s">
        <v>6</v>
      </c>
      <c r="D60" t="s">
        <v>34</v>
      </c>
      <c r="E60" t="s">
        <v>29</v>
      </c>
      <c r="F60" s="4">
        <v>3339</v>
      </c>
      <c r="G60" s="5">
        <v>75</v>
      </c>
      <c r="H60" s="37">
        <f>_xlfn.XLOOKUP(data[[#This Row],[Product]],products[Product],products[Cost per unit])</f>
        <v>7.16</v>
      </c>
      <c r="I60" s="37">
        <f>data[[#This Row],[Cost per unit]]*data[[#This Row],[Units]]</f>
        <v>537</v>
      </c>
    </row>
    <row r="61" spans="3:9" x14ac:dyDescent="0.2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2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25">
      <c r="C63" t="s">
        <v>6</v>
      </c>
      <c r="D63" t="s">
        <v>36</v>
      </c>
      <c r="E63" t="s">
        <v>21</v>
      </c>
      <c r="F63" s="4">
        <v>497</v>
      </c>
      <c r="G63" s="5">
        <v>63</v>
      </c>
      <c r="H63" s="37">
        <f>_xlfn.XLOOKUP(data[[#This Row],[Product]],products[Product],products[Cost per unit])</f>
        <v>9</v>
      </c>
      <c r="I63" s="37">
        <f>data[[#This Row],[Cost per unit]]*data[[#This Row],[Units]]</f>
        <v>567</v>
      </c>
    </row>
    <row r="64" spans="3:9" x14ac:dyDescent="0.25">
      <c r="C64" t="s">
        <v>2</v>
      </c>
      <c r="D64" t="s">
        <v>36</v>
      </c>
      <c r="E64" t="s">
        <v>29</v>
      </c>
      <c r="F64" s="4">
        <v>8211</v>
      </c>
      <c r="G64" s="5">
        <v>75</v>
      </c>
      <c r="H64" s="37">
        <f>_xlfn.XLOOKUP(data[[#This Row],[Product]],products[Product],products[Cost per unit])</f>
        <v>7.16</v>
      </c>
      <c r="I64" s="37">
        <f>data[[#This Row],[Cost per unit]]*data[[#This Row],[Units]]</f>
        <v>537</v>
      </c>
    </row>
    <row r="65" spans="3:9" x14ac:dyDescent="0.2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25">
      <c r="C66" t="s">
        <v>41</v>
      </c>
      <c r="D66" t="s">
        <v>35</v>
      </c>
      <c r="E66" t="s">
        <v>13</v>
      </c>
      <c r="F66" s="4">
        <v>4760</v>
      </c>
      <c r="G66" s="5">
        <v>69</v>
      </c>
      <c r="H66" s="37">
        <f>_xlfn.XLOOKUP(data[[#This Row],[Product]],products[Product],products[Cost per unit])</f>
        <v>9.33</v>
      </c>
      <c r="I66" s="37">
        <f>data[[#This Row],[Cost per unit]]*data[[#This Row],[Units]]</f>
        <v>643.77</v>
      </c>
    </row>
    <row r="67" spans="3:9" x14ac:dyDescent="0.25">
      <c r="C67" t="s">
        <v>40</v>
      </c>
      <c r="D67" t="s">
        <v>36</v>
      </c>
      <c r="E67" t="s">
        <v>25</v>
      </c>
      <c r="F67" s="4">
        <v>5439</v>
      </c>
      <c r="G67" s="5">
        <v>30</v>
      </c>
      <c r="H67" s="37">
        <f>_xlfn.XLOOKUP(data[[#This Row],[Product]],products[Product],products[Cost per unit])</f>
        <v>13.15</v>
      </c>
      <c r="I67" s="37">
        <f>data[[#This Row],[Cost per unit]]*data[[#This Row],[Units]]</f>
        <v>394.5</v>
      </c>
    </row>
    <row r="68" spans="3:9" x14ac:dyDescent="0.2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2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2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25">
      <c r="C71" t="s">
        <v>5</v>
      </c>
      <c r="D71" t="s">
        <v>37</v>
      </c>
      <c r="E71" t="s">
        <v>31</v>
      </c>
      <c r="F71" s="4">
        <v>182</v>
      </c>
      <c r="G71" s="5">
        <v>48</v>
      </c>
      <c r="H71" s="37">
        <f>_xlfn.XLOOKUP(data[[#This Row],[Product]],products[Product],products[Cost per unit])</f>
        <v>5.79</v>
      </c>
      <c r="I71" s="37">
        <f>data[[#This Row],[Cost per unit]]*data[[#This Row],[Units]]</f>
        <v>277.92</v>
      </c>
    </row>
    <row r="72" spans="3:9" x14ac:dyDescent="0.2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2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2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2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2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2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25">
      <c r="C78" t="s">
        <v>7</v>
      </c>
      <c r="D78" t="s">
        <v>37</v>
      </c>
      <c r="E78" t="s">
        <v>17</v>
      </c>
      <c r="F78" s="4">
        <v>4487</v>
      </c>
      <c r="G78" s="5">
        <v>111</v>
      </c>
      <c r="H78" s="37">
        <f>_xlfn.XLOOKUP(data[[#This Row],[Product]],products[Product],products[Cost per unit])</f>
        <v>3.11</v>
      </c>
      <c r="I78" s="37">
        <f>data[[#This Row],[Cost per unit]]*data[[#This Row],[Units]]</f>
        <v>345.21</v>
      </c>
    </row>
    <row r="79" spans="3:9" x14ac:dyDescent="0.25">
      <c r="C79" t="s">
        <v>5</v>
      </c>
      <c r="D79" t="s">
        <v>35</v>
      </c>
      <c r="E79" t="s">
        <v>18</v>
      </c>
      <c r="F79" s="4">
        <v>2415</v>
      </c>
      <c r="G79" s="5">
        <v>15</v>
      </c>
      <c r="H79" s="37">
        <f>_xlfn.XLOOKUP(data[[#This Row],[Product]],products[Product],products[Cost per unit])</f>
        <v>6.47</v>
      </c>
      <c r="I79" s="37">
        <f>data[[#This Row],[Cost per unit]]*data[[#This Row],[Units]]</f>
        <v>97.05</v>
      </c>
    </row>
    <row r="80" spans="3:9" x14ac:dyDescent="0.2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25">
      <c r="C81" t="s">
        <v>5</v>
      </c>
      <c r="D81" t="s">
        <v>34</v>
      </c>
      <c r="E81" t="s">
        <v>19</v>
      </c>
      <c r="F81" s="4">
        <v>861</v>
      </c>
      <c r="G81" s="5">
        <v>195</v>
      </c>
      <c r="H81" s="37">
        <f>_xlfn.XLOOKUP(data[[#This Row],[Product]],products[Product],products[Cost per unit])</f>
        <v>7.64</v>
      </c>
      <c r="I81" s="37">
        <f>data[[#This Row],[Cost per unit]]*data[[#This Row],[Units]]</f>
        <v>1489.8</v>
      </c>
    </row>
    <row r="82" spans="3:9" x14ac:dyDescent="0.2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25">
      <c r="C83" t="s">
        <v>7</v>
      </c>
      <c r="D83" t="s">
        <v>34</v>
      </c>
      <c r="E83" t="s">
        <v>33</v>
      </c>
      <c r="F83" s="4">
        <v>2226</v>
      </c>
      <c r="G83" s="5">
        <v>48</v>
      </c>
      <c r="H83" s="37">
        <f>_xlfn.XLOOKUP(data[[#This Row],[Product]],products[Product],products[Cost per unit])</f>
        <v>12.37</v>
      </c>
      <c r="I83" s="37">
        <f>data[[#This Row],[Cost per unit]]*data[[#This Row],[Units]]</f>
        <v>593.76</v>
      </c>
    </row>
    <row r="84" spans="3:9" x14ac:dyDescent="0.2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2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25">
      <c r="C86" t="s">
        <v>5</v>
      </c>
      <c r="D86" t="s">
        <v>34</v>
      </c>
      <c r="E86" t="s">
        <v>29</v>
      </c>
      <c r="F86" s="4">
        <v>2891</v>
      </c>
      <c r="G86" s="5">
        <v>102</v>
      </c>
      <c r="H86" s="37">
        <f>_xlfn.XLOOKUP(data[[#This Row],[Product]],products[Product],products[Cost per unit])</f>
        <v>7.16</v>
      </c>
      <c r="I86" s="37">
        <f>data[[#This Row],[Cost per unit]]*data[[#This Row],[Units]]</f>
        <v>730.32</v>
      </c>
    </row>
    <row r="87" spans="3:9" x14ac:dyDescent="0.2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2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2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25">
      <c r="C90" t="s">
        <v>9</v>
      </c>
      <c r="D90" t="s">
        <v>35</v>
      </c>
      <c r="E90" t="s">
        <v>26</v>
      </c>
      <c r="F90" s="4">
        <v>98</v>
      </c>
      <c r="G90" s="5">
        <v>159</v>
      </c>
      <c r="H90" s="37">
        <f>_xlfn.XLOOKUP(data[[#This Row],[Product]],products[Product],products[Cost per unit])</f>
        <v>5.6</v>
      </c>
      <c r="I90" s="37">
        <f>data[[#This Row],[Cost per unit]]*data[[#This Row],[Units]]</f>
        <v>890.4</v>
      </c>
    </row>
    <row r="91" spans="3:9" x14ac:dyDescent="0.2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2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25">
      <c r="C93" t="s">
        <v>2</v>
      </c>
      <c r="D93" t="s">
        <v>38</v>
      </c>
      <c r="E93" t="s">
        <v>13</v>
      </c>
      <c r="F93" s="4">
        <v>56</v>
      </c>
      <c r="G93" s="5">
        <v>51</v>
      </c>
      <c r="H93" s="37">
        <f>_xlfn.XLOOKUP(data[[#This Row],[Product]],products[Product],products[Cost per unit])</f>
        <v>9.33</v>
      </c>
      <c r="I93" s="37">
        <f>data[[#This Row],[Cost per unit]]*data[[#This Row],[Units]]</f>
        <v>475.83</v>
      </c>
    </row>
    <row r="94" spans="3:9" x14ac:dyDescent="0.25">
      <c r="C94" t="s">
        <v>3</v>
      </c>
      <c r="D94" t="s">
        <v>36</v>
      </c>
      <c r="E94" t="s">
        <v>25</v>
      </c>
      <c r="F94" s="4">
        <v>3339</v>
      </c>
      <c r="G94" s="5">
        <v>39</v>
      </c>
      <c r="H94" s="37">
        <f>_xlfn.XLOOKUP(data[[#This Row],[Product]],products[Product],products[Cost per unit])</f>
        <v>13.15</v>
      </c>
      <c r="I94" s="37">
        <f>data[[#This Row],[Cost per unit]]*data[[#This Row],[Units]]</f>
        <v>512.85</v>
      </c>
    </row>
    <row r="95" spans="3:9" x14ac:dyDescent="0.2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2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2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25">
      <c r="C98" t="s">
        <v>40</v>
      </c>
      <c r="D98" t="s">
        <v>37</v>
      </c>
      <c r="E98" t="s">
        <v>19</v>
      </c>
      <c r="F98" s="4">
        <v>7693</v>
      </c>
      <c r="G98" s="5">
        <v>21</v>
      </c>
      <c r="H98" s="37">
        <f>_xlfn.XLOOKUP(data[[#This Row],[Product]],products[Product],products[Cost per unit])</f>
        <v>7.64</v>
      </c>
      <c r="I98" s="37">
        <f>data[[#This Row],[Cost per unit]]*data[[#This Row],[Units]]</f>
        <v>160.44</v>
      </c>
    </row>
    <row r="99" spans="3:9" x14ac:dyDescent="0.2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2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2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2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2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2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2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2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2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2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2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2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2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2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2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2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2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2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2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2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2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2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2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2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2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2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2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2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2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2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2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2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2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2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2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2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2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2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2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2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2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2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2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2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2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2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2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2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2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2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2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2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2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2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2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2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2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2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2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2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2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2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2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2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2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2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2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2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2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2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2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2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2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2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2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2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2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2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2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2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2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2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2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2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2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2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2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2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2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2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2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2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2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2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2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2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2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2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2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2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2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2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2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2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2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2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2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2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2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2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2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2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2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2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2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2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2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2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2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2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2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2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2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2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2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2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2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2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2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2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2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2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2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2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2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2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2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2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2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2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2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2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2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2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2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2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2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2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2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2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2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2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2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2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2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2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2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2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2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2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2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2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2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2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2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2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2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2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2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2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2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2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2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2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2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2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2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2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2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2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2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2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2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2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2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2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2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2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2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2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2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2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2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2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2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2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2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2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2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2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2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2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2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2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2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2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2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2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2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2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2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2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2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A2" sqref="A2:XFD2"/>
    </sheetView>
  </sheetViews>
  <sheetFormatPr defaultRowHeight="15" x14ac:dyDescent="0.25"/>
  <cols>
    <col min="1" max="1" width="2.140625" customWidth="1"/>
    <col min="2" max="2" width="6.7109375" customWidth="1"/>
  </cols>
  <sheetData>
    <row r="1" spans="1:3" s="2" customFormat="1" ht="52.5" customHeight="1" x14ac:dyDescent="0.25">
      <c r="A1" s="1"/>
      <c r="B1" s="14">
        <v>9</v>
      </c>
      <c r="C1" s="3" t="str">
        <f>Data!L20</f>
        <v>Dynamic country-level Sales Report</v>
      </c>
    </row>
    <row r="2" spans="1:3" s="12" customFormat="1" x14ac:dyDescent="0.25">
      <c r="A2" s="13"/>
      <c r="B2"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A2" sqref="A2:XFD2"/>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73</v>
      </c>
      <c r="E4" s="29" t="s">
        <v>36</v>
      </c>
      <c r="P4" t="s">
        <v>72</v>
      </c>
      <c r="R4" t="s">
        <v>81</v>
      </c>
    </row>
    <row r="5" spans="1:18" x14ac:dyDescent="0.25">
      <c r="P5" t="s">
        <v>34</v>
      </c>
      <c r="R5" t="s">
        <v>2</v>
      </c>
    </row>
    <row r="6" spans="1:18" x14ac:dyDescent="0.25">
      <c r="C6" s="30" t="s">
        <v>74</v>
      </c>
      <c r="D6" s="30"/>
      <c r="E6" s="30"/>
      <c r="F6" s="30"/>
      <c r="H6" s="30" t="s">
        <v>80</v>
      </c>
      <c r="I6" s="30"/>
      <c r="J6" s="30"/>
      <c r="K6" s="30"/>
      <c r="L6" s="30"/>
      <c r="P6" t="s">
        <v>36</v>
      </c>
      <c r="R6" t="s">
        <v>8</v>
      </c>
    </row>
    <row r="7" spans="1:18" x14ac:dyDescent="0.25">
      <c r="P7" t="s">
        <v>35</v>
      </c>
      <c r="R7" t="s">
        <v>41</v>
      </c>
    </row>
    <row r="8" spans="1:18" x14ac:dyDescent="0.25">
      <c r="D8" s="18" t="s">
        <v>79</v>
      </c>
      <c r="E8" s="18"/>
      <c r="F8" s="18">
        <f>COUNTIFS(data[Geography],E4)</f>
        <v>50</v>
      </c>
      <c r="I8" s="32"/>
      <c r="J8" s="33" t="s">
        <v>1</v>
      </c>
      <c r="K8" s="33" t="s">
        <v>50</v>
      </c>
      <c r="L8" s="34" t="s">
        <v>82</v>
      </c>
      <c r="P8" t="s">
        <v>38</v>
      </c>
      <c r="R8" t="s">
        <v>7</v>
      </c>
    </row>
    <row r="9" spans="1:18" x14ac:dyDescent="0.25">
      <c r="I9" s="18" t="s">
        <v>2</v>
      </c>
      <c r="J9" s="31">
        <f>SUMIFS(data[Amount], data[Sales Person],$I9, data[Geography],$E$4)</f>
        <v>23709</v>
      </c>
      <c r="K9" s="20">
        <f>SUMIFS(data[Units], data[Sales Person],$I9, data[Geography],$E$4)</f>
        <v>909</v>
      </c>
      <c r="L9" s="35">
        <f>IF(J9&gt;12000,1,-1)</f>
        <v>1</v>
      </c>
      <c r="P9" t="s">
        <v>39</v>
      </c>
      <c r="R9" t="s">
        <v>6</v>
      </c>
    </row>
    <row r="10" spans="1:18" x14ac:dyDescent="0.25">
      <c r="D10" s="32"/>
      <c r="E10" s="33" t="s">
        <v>78</v>
      </c>
      <c r="F10" s="33" t="s">
        <v>54</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25">
      <c r="D11" s="18" t="s">
        <v>75</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25">
      <c r="D12" s="18" t="s">
        <v>70</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25">
      <c r="D13" s="18" t="s">
        <v>77</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25">
      <c r="D14" s="18" t="s">
        <v>76</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25">
      <c r="I15" s="18" t="s">
        <v>3</v>
      </c>
      <c r="J15" s="31">
        <f>SUMIFS(data[Amount], data[Sales Person],$I15, data[Geography],$E$4)</f>
        <v>18564</v>
      </c>
      <c r="K15" s="20">
        <f>SUMIFS(data[Units], data[Sales Person],$I15, data[Geography],$E$4)</f>
        <v>420</v>
      </c>
      <c r="L15" s="35">
        <f t="shared" si="0"/>
        <v>1</v>
      </c>
    </row>
    <row r="16" spans="1:18" x14ac:dyDescent="0.25">
      <c r="I16" s="18" t="s">
        <v>9</v>
      </c>
      <c r="J16" s="31">
        <f>SUMIFS(data[Amount], data[Sales Person],$I16, data[Geography],$E$4)</f>
        <v>25669</v>
      </c>
      <c r="K16" s="20">
        <f>SUMIFS(data[Units], data[Sales Person],$I16, data[Geography],$E$4)</f>
        <v>564</v>
      </c>
      <c r="L16" s="35">
        <f t="shared" si="0"/>
        <v>1</v>
      </c>
    </row>
    <row r="17" spans="9:12" x14ac:dyDescent="0.25">
      <c r="I17" s="18" t="s">
        <v>10</v>
      </c>
      <c r="J17" s="31">
        <f>SUMIFS(data[Amount], data[Sales Person],$I17, data[Geography],$E$4)</f>
        <v>13797</v>
      </c>
      <c r="K17" s="20">
        <f>SUMIFS(data[Units], data[Sales Person],$I17, data[Geography],$E$4)</f>
        <v>1053</v>
      </c>
      <c r="L17" s="35">
        <f t="shared" si="0"/>
        <v>1</v>
      </c>
    </row>
    <row r="18" spans="9:12" x14ac:dyDescent="0.25">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130" zoomScaleNormal="130" workbookViewId="0">
      <selection activeCell="A2" sqref="A2:XFD2"/>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5" spans="1:7" x14ac:dyDescent="0.25">
      <c r="C5" s="22" t="s">
        <v>64</v>
      </c>
      <c r="D5" t="s">
        <v>66</v>
      </c>
      <c r="E5" t="s">
        <v>67</v>
      </c>
      <c r="F5" t="s">
        <v>71</v>
      </c>
      <c r="G5" t="s">
        <v>83</v>
      </c>
    </row>
    <row r="6" spans="1:7" x14ac:dyDescent="0.25">
      <c r="C6" s="23" t="s">
        <v>4</v>
      </c>
      <c r="D6" s="24">
        <v>33551</v>
      </c>
      <c r="E6" s="24">
        <v>1566</v>
      </c>
      <c r="F6" s="28">
        <v>14946.919999999998</v>
      </c>
      <c r="G6" s="36">
        <v>0.44549849482876808</v>
      </c>
    </row>
    <row r="7" spans="1:7" x14ac:dyDescent="0.25">
      <c r="C7" s="23" t="s">
        <v>24</v>
      </c>
      <c r="D7" s="24">
        <v>35378</v>
      </c>
      <c r="E7" s="24">
        <v>1044</v>
      </c>
      <c r="F7" s="28">
        <v>30189.32</v>
      </c>
      <c r="G7" s="36">
        <v>0.85333597150771667</v>
      </c>
    </row>
    <row r="8" spans="1:7" x14ac:dyDescent="0.25">
      <c r="C8" s="23" t="s">
        <v>21</v>
      </c>
      <c r="D8" s="24">
        <v>37772</v>
      </c>
      <c r="E8" s="24">
        <v>1308</v>
      </c>
      <c r="F8" s="28">
        <v>26000</v>
      </c>
      <c r="G8" s="36">
        <v>0.68834056973419466</v>
      </c>
    </row>
    <row r="9" spans="1:7" x14ac:dyDescent="0.25">
      <c r="C9" s="23" t="s">
        <v>31</v>
      </c>
      <c r="D9" s="24">
        <v>39263</v>
      </c>
      <c r="E9" s="24">
        <v>1683</v>
      </c>
      <c r="F9" s="28">
        <v>29518.43</v>
      </c>
      <c r="G9" s="36">
        <v>0.75181290273285284</v>
      </c>
    </row>
    <row r="10" spans="1:7" x14ac:dyDescent="0.25">
      <c r="C10" s="23" t="s">
        <v>14</v>
      </c>
      <c r="D10" s="24">
        <v>43183</v>
      </c>
      <c r="E10" s="24">
        <v>2022</v>
      </c>
      <c r="F10" s="28">
        <v>19525.600000000002</v>
      </c>
      <c r="G10" s="36">
        <v>0.45215941458444298</v>
      </c>
    </row>
    <row r="11" spans="1:7" x14ac:dyDescent="0.25">
      <c r="C11" s="23" t="s">
        <v>19</v>
      </c>
      <c r="D11" s="24">
        <v>44744</v>
      </c>
      <c r="E11" s="24">
        <v>1956</v>
      </c>
      <c r="F11" s="28">
        <v>29800.160000000003</v>
      </c>
      <c r="G11" s="36">
        <v>0.66601466118362251</v>
      </c>
    </row>
    <row r="12" spans="1:7" x14ac:dyDescent="0.25">
      <c r="C12" s="23" t="s">
        <v>13</v>
      </c>
      <c r="D12" s="24">
        <v>47271</v>
      </c>
      <c r="E12" s="24">
        <v>1881</v>
      </c>
      <c r="F12" s="28">
        <v>29721.27</v>
      </c>
      <c r="G12" s="36">
        <v>0.62874214634765502</v>
      </c>
    </row>
    <row r="13" spans="1:7" x14ac:dyDescent="0.25">
      <c r="C13" s="23" t="s">
        <v>18</v>
      </c>
      <c r="D13" s="24">
        <v>52150</v>
      </c>
      <c r="E13" s="24">
        <v>1752</v>
      </c>
      <c r="F13" s="28">
        <v>40814.559999999998</v>
      </c>
      <c r="G13" s="36">
        <v>0.78263777564717163</v>
      </c>
    </row>
    <row r="14" spans="1:7" x14ac:dyDescent="0.25">
      <c r="C14" s="23" t="s">
        <v>20</v>
      </c>
      <c r="D14" s="24">
        <v>54712</v>
      </c>
      <c r="E14" s="24">
        <v>2196</v>
      </c>
      <c r="F14" s="28">
        <v>31390.480000000003</v>
      </c>
      <c r="G14" s="36">
        <v>0.57374031291124439</v>
      </c>
    </row>
    <row r="15" spans="1:7" x14ac:dyDescent="0.25">
      <c r="C15" s="23" t="s">
        <v>23</v>
      </c>
      <c r="D15" s="24">
        <v>56644</v>
      </c>
      <c r="E15" s="24">
        <v>1812</v>
      </c>
      <c r="F15" s="28">
        <v>44884.12</v>
      </c>
      <c r="G15" s="36">
        <v>0.79238966174705183</v>
      </c>
    </row>
    <row r="16" spans="1:7" x14ac:dyDescent="0.25">
      <c r="C16" s="23" t="s">
        <v>25</v>
      </c>
      <c r="D16" s="24">
        <v>57372</v>
      </c>
      <c r="E16" s="24">
        <v>2106</v>
      </c>
      <c r="F16" s="28">
        <v>29678.099999999995</v>
      </c>
      <c r="G16" s="36">
        <v>0.51729240744614091</v>
      </c>
    </row>
    <row r="17" spans="3:7" x14ac:dyDescent="0.25">
      <c r="C17" s="23" t="s">
        <v>29</v>
      </c>
      <c r="D17" s="24">
        <v>58009</v>
      </c>
      <c r="E17" s="24">
        <v>2976</v>
      </c>
      <c r="F17" s="28">
        <v>36700.840000000004</v>
      </c>
      <c r="G17" s="36">
        <v>0.6326749297522799</v>
      </c>
    </row>
    <row r="18" spans="3:7" x14ac:dyDescent="0.25">
      <c r="C18" s="23" t="s">
        <v>16</v>
      </c>
      <c r="D18" s="24">
        <v>62111</v>
      </c>
      <c r="E18" s="24">
        <v>2154</v>
      </c>
      <c r="F18" s="28">
        <v>43177.340000000004</v>
      </c>
      <c r="G18" s="36">
        <v>0.6951641416174269</v>
      </c>
    </row>
    <row r="19" spans="3:7" x14ac:dyDescent="0.25">
      <c r="C19" s="23" t="s">
        <v>17</v>
      </c>
      <c r="D19" s="24">
        <v>63721</v>
      </c>
      <c r="E19" s="24">
        <v>2331</v>
      </c>
      <c r="F19" s="28">
        <v>56471.590000000004</v>
      </c>
      <c r="G19" s="36">
        <v>0.88623201142480512</v>
      </c>
    </row>
    <row r="20" spans="3:7" x14ac:dyDescent="0.25">
      <c r="C20" s="23" t="s">
        <v>22</v>
      </c>
      <c r="D20" s="24">
        <v>66283</v>
      </c>
      <c r="E20" s="24">
        <v>2052</v>
      </c>
      <c r="F20" s="28">
        <v>46234.960000000006</v>
      </c>
      <c r="G20" s="36">
        <v>0.69753873542235578</v>
      </c>
    </row>
    <row r="21" spans="3:7" x14ac:dyDescent="0.25">
      <c r="C21" s="23" t="s">
        <v>30</v>
      </c>
      <c r="D21" s="24">
        <v>66500</v>
      </c>
      <c r="E21" s="24">
        <v>2802</v>
      </c>
      <c r="F21" s="28">
        <v>25899.020000000011</v>
      </c>
      <c r="G21" s="36">
        <v>0.38945894736842124</v>
      </c>
    </row>
    <row r="22" spans="3:7" x14ac:dyDescent="0.25">
      <c r="C22" s="23" t="s">
        <v>15</v>
      </c>
      <c r="D22" s="24">
        <v>68971</v>
      </c>
      <c r="E22" s="24">
        <v>1533</v>
      </c>
      <c r="F22" s="28">
        <v>50988.91</v>
      </c>
      <c r="G22" s="36">
        <v>0.73928042220643464</v>
      </c>
    </row>
    <row r="23" spans="3:7" x14ac:dyDescent="0.25">
      <c r="C23" s="23" t="s">
        <v>33</v>
      </c>
      <c r="D23" s="24">
        <v>69160</v>
      </c>
      <c r="E23" s="24">
        <v>1854</v>
      </c>
      <c r="F23" s="28">
        <v>46226.020000000004</v>
      </c>
      <c r="G23" s="36">
        <v>0.6683924233661076</v>
      </c>
    </row>
    <row r="24" spans="3:7" x14ac:dyDescent="0.25">
      <c r="C24" s="23" t="s">
        <v>27</v>
      </c>
      <c r="D24" s="24">
        <v>69461</v>
      </c>
      <c r="E24" s="24">
        <v>2982</v>
      </c>
      <c r="F24" s="28">
        <v>19572.14</v>
      </c>
      <c r="G24" s="36">
        <v>0.28177164164063284</v>
      </c>
    </row>
    <row r="25" spans="3:7" x14ac:dyDescent="0.25">
      <c r="C25" s="23" t="s">
        <v>26</v>
      </c>
      <c r="D25" s="24">
        <v>70273</v>
      </c>
      <c r="E25" s="24">
        <v>2142</v>
      </c>
      <c r="F25" s="28">
        <v>58277.8</v>
      </c>
      <c r="G25" s="36">
        <v>0.82930570773981471</v>
      </c>
    </row>
    <row r="26" spans="3:7" x14ac:dyDescent="0.25">
      <c r="C26" s="23" t="s">
        <v>32</v>
      </c>
      <c r="D26" s="24">
        <v>71967</v>
      </c>
      <c r="E26" s="24">
        <v>2301</v>
      </c>
      <c r="F26" s="28">
        <v>52063.35</v>
      </c>
      <c r="G26" s="36">
        <v>0.72343365709283425</v>
      </c>
    </row>
    <row r="27" spans="3:7" x14ac:dyDescent="0.25">
      <c r="C27" s="23" t="s">
        <v>28</v>
      </c>
      <c r="D27" s="24">
        <v>72373</v>
      </c>
      <c r="E27" s="24">
        <v>3207</v>
      </c>
      <c r="F27" s="28">
        <v>39084.340000000004</v>
      </c>
      <c r="G27" s="36">
        <v>0.54004034653807365</v>
      </c>
    </row>
    <row r="28" spans="3:7" x14ac:dyDescent="0.25">
      <c r="C28" s="23" t="s">
        <v>65</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A2" sqref="A2:XFD2"/>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row>
    <row r="4" spans="1:6" x14ac:dyDescent="0.25">
      <c r="D4" s="38" t="s">
        <v>1</v>
      </c>
      <c r="E4" s="38" t="s">
        <v>50</v>
      </c>
    </row>
    <row r="5" spans="1:6" x14ac:dyDescent="0.25">
      <c r="C5" s="18" t="s">
        <v>54</v>
      </c>
      <c r="D5" s="19">
        <f>AVERAGE(data[Amount])</f>
        <v>4136.2299999999996</v>
      </c>
      <c r="E5" s="18">
        <f>AVERAGE(data[Units])</f>
        <v>152.19999999999999</v>
      </c>
    </row>
    <row r="6" spans="1:6" x14ac:dyDescent="0.25">
      <c r="C6" s="18" t="s">
        <v>55</v>
      </c>
      <c r="D6" s="19">
        <f>MEDIAN(data[Amount])</f>
        <v>3437</v>
      </c>
      <c r="E6" s="18">
        <f>MEDIAN(data[Units])</f>
        <v>124.5</v>
      </c>
    </row>
    <row r="7" spans="1:6" x14ac:dyDescent="0.25">
      <c r="C7" s="18" t="s">
        <v>56</v>
      </c>
      <c r="D7" s="19">
        <f>MIN(data[Amount])</f>
        <v>0</v>
      </c>
      <c r="E7" s="18">
        <f>MIN(data[Units])</f>
        <v>0</v>
      </c>
    </row>
    <row r="8" spans="1:6" x14ac:dyDescent="0.25">
      <c r="C8" s="18" t="s">
        <v>57</v>
      </c>
      <c r="D8" s="19">
        <f>MAX(data[Amount])</f>
        <v>16184</v>
      </c>
      <c r="E8" s="18">
        <f>MAX(data[Units])</f>
        <v>525</v>
      </c>
    </row>
    <row r="9" spans="1:6" x14ac:dyDescent="0.25">
      <c r="C9" s="18" t="s">
        <v>58</v>
      </c>
      <c r="D9" s="19">
        <f>D8-D7</f>
        <v>16184</v>
      </c>
      <c r="E9" s="18">
        <f>E8-E7</f>
        <v>525</v>
      </c>
    </row>
    <row r="11" spans="1:6" x14ac:dyDescent="0.25">
      <c r="C11" s="18" t="s">
        <v>59</v>
      </c>
      <c r="D11" s="19">
        <f>_xlfn.PERCENTILE.EXC(data[Amount],0.25)</f>
        <v>1652</v>
      </c>
      <c r="E11" s="18">
        <f>_xlfn.PERCENTILE.EXC(data[Units],0.25)</f>
        <v>54</v>
      </c>
    </row>
    <row r="12" spans="1:6" x14ac:dyDescent="0.25">
      <c r="C12" s="18" t="s">
        <v>60</v>
      </c>
      <c r="D12" s="19">
        <f>_xlfn.PERCENTILE.EXC(data[Amount],0.75)</f>
        <v>6245.75</v>
      </c>
      <c r="E12" s="18">
        <f>_xlfn.PERCENTILE.EXC(data[Units],0.75)</f>
        <v>223.5</v>
      </c>
    </row>
    <row r="14" spans="1:6" x14ac:dyDescent="0.25">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A2" sqref="A2:XFD2"/>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row>
    <row r="4" spans="1:11" x14ac:dyDescent="0.25">
      <c r="C4" s="6" t="s">
        <v>11</v>
      </c>
      <c r="D4" s="6" t="s">
        <v>12</v>
      </c>
      <c r="E4" s="6" t="s">
        <v>0</v>
      </c>
      <c r="F4" s="10" t="s">
        <v>1</v>
      </c>
      <c r="G4" s="10" t="s">
        <v>50</v>
      </c>
      <c r="J4" t="s">
        <v>62</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A2" sqref="A2:XFD2"/>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5" spans="1:13" x14ac:dyDescent="0.25">
      <c r="C5" s="16" t="s">
        <v>63</v>
      </c>
      <c r="D5" s="40" t="s">
        <v>1</v>
      </c>
      <c r="E5" s="40"/>
      <c r="F5" s="17" t="s">
        <v>50</v>
      </c>
      <c r="K5" t="s">
        <v>63</v>
      </c>
      <c r="L5" t="s">
        <v>1</v>
      </c>
      <c r="M5" t="s">
        <v>50</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A2" sqref="A2:XFD2"/>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22" t="s">
        <v>64</v>
      </c>
      <c r="D5" t="s">
        <v>66</v>
      </c>
      <c r="E5" t="s">
        <v>68</v>
      </c>
      <c r="F5" t="s">
        <v>67</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A2" sqref="A2:XFD2"/>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row>
    <row r="5" spans="1:4" x14ac:dyDescent="0.25">
      <c r="C5" s="22" t="s">
        <v>64</v>
      </c>
      <c r="D5" t="s">
        <v>69</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65</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topLeftCell="A7" zoomScale="145" zoomScaleNormal="145" workbookViewId="0">
      <selection activeCell="A2" sqref="A2:XFD2"/>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row>
    <row r="5" spans="1:20" x14ac:dyDescent="0.25">
      <c r="P5" s="6" t="s">
        <v>11</v>
      </c>
      <c r="Q5" s="6" t="s">
        <v>12</v>
      </c>
      <c r="R5" s="6" t="s">
        <v>0</v>
      </c>
      <c r="S5" s="10" t="s">
        <v>1</v>
      </c>
      <c r="T5" s="10" t="s">
        <v>50</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A2" sqref="A2:XFD2"/>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22" t="s">
        <v>64</v>
      </c>
      <c r="D5" t="s">
        <v>66</v>
      </c>
      <c r="H5" s="22" t="s">
        <v>64</v>
      </c>
      <c r="I5" t="s">
        <v>66</v>
      </c>
    </row>
    <row r="6" spans="1:9" x14ac:dyDescent="0.25">
      <c r="C6" s="23" t="s">
        <v>38</v>
      </c>
      <c r="D6" s="24"/>
      <c r="H6" s="23" t="s">
        <v>38</v>
      </c>
      <c r="I6" s="24"/>
    </row>
    <row r="7" spans="1:9" x14ac:dyDescent="0.25">
      <c r="C7" s="27" t="s">
        <v>5</v>
      </c>
      <c r="D7" s="24">
        <v>25221</v>
      </c>
      <c r="H7" s="27" t="s">
        <v>41</v>
      </c>
      <c r="I7" s="24">
        <v>6069</v>
      </c>
    </row>
    <row r="8" spans="1:9" x14ac:dyDescent="0.25">
      <c r="C8" s="23" t="s">
        <v>36</v>
      </c>
      <c r="D8" s="24"/>
      <c r="H8" s="23" t="s">
        <v>36</v>
      </c>
      <c r="I8" s="24"/>
    </row>
    <row r="9" spans="1:9" x14ac:dyDescent="0.25">
      <c r="C9" s="27" t="s">
        <v>5</v>
      </c>
      <c r="D9" s="24">
        <v>39620</v>
      </c>
      <c r="H9" s="27" t="s">
        <v>8</v>
      </c>
      <c r="I9" s="24">
        <v>5019</v>
      </c>
    </row>
    <row r="10" spans="1:9" x14ac:dyDescent="0.25">
      <c r="C10" s="23" t="s">
        <v>34</v>
      </c>
      <c r="D10" s="24"/>
      <c r="H10" s="23" t="s">
        <v>34</v>
      </c>
      <c r="I10" s="24"/>
    </row>
    <row r="11" spans="1:9" x14ac:dyDescent="0.25">
      <c r="C11" s="27" t="s">
        <v>5</v>
      </c>
      <c r="D11" s="24">
        <v>41559</v>
      </c>
      <c r="H11" s="27" t="s">
        <v>8</v>
      </c>
      <c r="I11" s="24">
        <v>5516</v>
      </c>
    </row>
    <row r="12" spans="1:9" x14ac:dyDescent="0.25">
      <c r="C12" s="23" t="s">
        <v>37</v>
      </c>
      <c r="D12" s="24"/>
      <c r="H12" s="23" t="s">
        <v>37</v>
      </c>
      <c r="I12" s="24"/>
    </row>
    <row r="13" spans="1:9" x14ac:dyDescent="0.25">
      <c r="C13" s="27" t="s">
        <v>7</v>
      </c>
      <c r="D13" s="24">
        <v>43568</v>
      </c>
      <c r="H13" s="27" t="s">
        <v>10</v>
      </c>
      <c r="I13" s="24">
        <v>7987</v>
      </c>
    </row>
    <row r="14" spans="1:9" x14ac:dyDescent="0.25">
      <c r="C14" s="23" t="s">
        <v>39</v>
      </c>
      <c r="D14" s="24"/>
      <c r="H14" s="23" t="s">
        <v>39</v>
      </c>
      <c r="I14" s="24"/>
    </row>
    <row r="15" spans="1:9" x14ac:dyDescent="0.25">
      <c r="C15" s="27" t="s">
        <v>2</v>
      </c>
      <c r="D15" s="24">
        <v>45752</v>
      </c>
      <c r="H15" s="27" t="s">
        <v>41</v>
      </c>
      <c r="I15" s="24">
        <v>3976</v>
      </c>
    </row>
    <row r="16" spans="1:9" x14ac:dyDescent="0.25">
      <c r="C16" s="23" t="s">
        <v>35</v>
      </c>
      <c r="D16" s="24"/>
      <c r="H16" s="23" t="s">
        <v>35</v>
      </c>
      <c r="I16" s="24"/>
    </row>
    <row r="17" spans="3:9" x14ac:dyDescent="0.25">
      <c r="C17" s="27" t="s">
        <v>40</v>
      </c>
      <c r="D17" s="24">
        <v>38325</v>
      </c>
      <c r="H17" s="27" t="s">
        <v>2</v>
      </c>
      <c r="I17" s="24">
        <v>2142</v>
      </c>
    </row>
    <row r="18" spans="3:9" x14ac:dyDescent="0.25">
      <c r="C18" s="23" t="s">
        <v>65</v>
      </c>
      <c r="D18" s="24">
        <v>234045</v>
      </c>
      <c r="H18" s="23" t="s">
        <v>65</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A2" sqref="A2:XFD2"/>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5" spans="1:4" x14ac:dyDescent="0.25">
      <c r="C5" s="22" t="s">
        <v>64</v>
      </c>
      <c r="D5" t="s">
        <v>71</v>
      </c>
    </row>
    <row r="6" spans="1:4" x14ac:dyDescent="0.25">
      <c r="C6" s="23" t="s">
        <v>14</v>
      </c>
      <c r="D6" s="28">
        <v>19525.600000000002</v>
      </c>
    </row>
    <row r="7" spans="1:4" x14ac:dyDescent="0.25">
      <c r="C7" s="23" t="s">
        <v>30</v>
      </c>
      <c r="D7" s="28">
        <v>25899.020000000011</v>
      </c>
    </row>
    <row r="8" spans="1:4" x14ac:dyDescent="0.25">
      <c r="C8" s="23" t="s">
        <v>24</v>
      </c>
      <c r="D8" s="28">
        <v>30189.32</v>
      </c>
    </row>
    <row r="9" spans="1:4" x14ac:dyDescent="0.25">
      <c r="C9" s="23" t="s">
        <v>19</v>
      </c>
      <c r="D9" s="28">
        <v>29800.160000000003</v>
      </c>
    </row>
    <row r="10" spans="1:4" x14ac:dyDescent="0.25">
      <c r="C10" s="23" t="s">
        <v>22</v>
      </c>
      <c r="D10" s="28">
        <v>46234.960000000006</v>
      </c>
    </row>
    <row r="11" spans="1:4" x14ac:dyDescent="0.25">
      <c r="C11" s="23" t="s">
        <v>4</v>
      </c>
      <c r="D11" s="28">
        <v>14946.919999999998</v>
      </c>
    </row>
    <row r="12" spans="1:4" x14ac:dyDescent="0.25">
      <c r="C12" s="23" t="s">
        <v>26</v>
      </c>
      <c r="D12" s="28">
        <v>58277.8</v>
      </c>
    </row>
    <row r="13" spans="1:4" x14ac:dyDescent="0.25">
      <c r="C13" s="23" t="s">
        <v>28</v>
      </c>
      <c r="D13" s="28">
        <v>39084.340000000004</v>
      </c>
    </row>
    <row r="14" spans="1:4" x14ac:dyDescent="0.25">
      <c r="C14" s="23" t="s">
        <v>17</v>
      </c>
      <c r="D14" s="28">
        <v>56471.590000000004</v>
      </c>
    </row>
    <row r="15" spans="1:4" x14ac:dyDescent="0.25">
      <c r="C15" s="23" t="s">
        <v>23</v>
      </c>
      <c r="D15" s="28">
        <v>44884.12</v>
      </c>
    </row>
    <row r="16" spans="1:4" x14ac:dyDescent="0.25">
      <c r="C16" s="23" t="s">
        <v>29</v>
      </c>
      <c r="D16" s="28">
        <v>36700.840000000004</v>
      </c>
    </row>
    <row r="17" spans="3:4" x14ac:dyDescent="0.25">
      <c r="C17" s="23" t="s">
        <v>16</v>
      </c>
      <c r="D17" s="28">
        <v>43177.340000000004</v>
      </c>
    </row>
    <row r="18" spans="3:4" x14ac:dyDescent="0.25">
      <c r="C18" s="23" t="s">
        <v>27</v>
      </c>
      <c r="D18" s="28">
        <v>19572.14</v>
      </c>
    </row>
    <row r="19" spans="3:4" x14ac:dyDescent="0.25">
      <c r="C19" s="23" t="s">
        <v>33</v>
      </c>
      <c r="D19" s="28">
        <v>46226.020000000004</v>
      </c>
    </row>
    <row r="20" spans="3:4" x14ac:dyDescent="0.25">
      <c r="C20" s="23" t="s">
        <v>31</v>
      </c>
      <c r="D20" s="28">
        <v>29518.43</v>
      </c>
    </row>
    <row r="21" spans="3:4" x14ac:dyDescent="0.25">
      <c r="C21" s="23" t="s">
        <v>21</v>
      </c>
      <c r="D21" s="28">
        <v>26000</v>
      </c>
    </row>
    <row r="22" spans="3:4" x14ac:dyDescent="0.25">
      <c r="C22" s="23" t="s">
        <v>25</v>
      </c>
      <c r="D22" s="28">
        <v>29678.099999999995</v>
      </c>
    </row>
    <row r="23" spans="3:4" x14ac:dyDescent="0.25">
      <c r="C23" s="23" t="s">
        <v>32</v>
      </c>
      <c r="D23" s="28">
        <v>52063.35</v>
      </c>
    </row>
    <row r="24" spans="3:4" x14ac:dyDescent="0.25">
      <c r="C24" s="23" t="s">
        <v>13</v>
      </c>
      <c r="D24" s="28">
        <v>29721.27</v>
      </c>
    </row>
    <row r="25" spans="3:4" x14ac:dyDescent="0.25">
      <c r="C25" s="23" t="s">
        <v>20</v>
      </c>
      <c r="D25" s="28">
        <v>31390.480000000003</v>
      </c>
    </row>
    <row r="26" spans="3:4" x14ac:dyDescent="0.25">
      <c r="C26" s="23" t="s">
        <v>15</v>
      </c>
      <c r="D26" s="28">
        <v>50988.91</v>
      </c>
    </row>
    <row r="27" spans="3:4" x14ac:dyDescent="0.25">
      <c r="C27" s="23" t="s">
        <v>18</v>
      </c>
      <c r="D27" s="28">
        <v>40814.559999999998</v>
      </c>
    </row>
    <row r="28" spans="3:4" x14ac:dyDescent="0.25">
      <c r="C28" s="23" t="s">
        <v>65</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WE</cp:lastModifiedBy>
  <dcterms:created xsi:type="dcterms:W3CDTF">2021-03-14T20:21:32Z</dcterms:created>
  <dcterms:modified xsi:type="dcterms:W3CDTF">2022-06-28T05:10:26Z</dcterms:modified>
</cp:coreProperties>
</file>