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at\Desktop\"/>
    </mc:Choice>
  </mc:AlternateContent>
  <bookViews>
    <workbookView xWindow="0" yWindow="0" windowWidth="21570" windowHeight="8100"/>
  </bookViews>
  <sheets>
    <sheet name="12V" sheetId="1" r:id="rId1"/>
    <sheet name="solar i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D15" i="1"/>
  <c r="B18" i="2" l="1"/>
  <c r="C15" i="2"/>
  <c r="B14" i="2"/>
  <c r="B12" i="2"/>
  <c r="B10" i="2"/>
  <c r="B8" i="2"/>
  <c r="B11" i="2" s="1"/>
  <c r="B7" i="2"/>
  <c r="B6" i="2"/>
  <c r="B3" i="2"/>
  <c r="B13" i="2" l="1"/>
  <c r="I16" i="1"/>
  <c r="I15" i="1"/>
  <c r="I2" i="1"/>
  <c r="I11" i="1"/>
  <c r="I8" i="1"/>
  <c r="I4" i="1"/>
  <c r="D18" i="1"/>
  <c r="C18" i="1"/>
  <c r="B18" i="1"/>
  <c r="D7" i="1"/>
  <c r="D2" i="1"/>
  <c r="C11" i="1"/>
  <c r="C7" i="1"/>
  <c r="C2" i="1"/>
  <c r="C15" i="1" s="1"/>
  <c r="C13" i="1" s="1"/>
  <c r="B2" i="1"/>
  <c r="B15" i="1"/>
  <c r="B13" i="1" s="1"/>
  <c r="B11" i="1"/>
  <c r="B7" i="1"/>
  <c r="B16" i="1" l="1"/>
  <c r="B20" i="1" s="1"/>
  <c r="C17" i="1"/>
  <c r="B17" i="1"/>
  <c r="D11" i="1"/>
  <c r="C16" i="1"/>
  <c r="C20" i="1" s="1"/>
  <c r="B21" i="1" l="1"/>
  <c r="D13" i="1"/>
  <c r="D16" i="1" s="1"/>
  <c r="D20" i="1" s="1"/>
  <c r="D17" i="1"/>
  <c r="C21" i="1"/>
  <c r="D21" i="1" l="1"/>
</calcChain>
</file>

<file path=xl/sharedStrings.xml><?xml version="1.0" encoding="utf-8"?>
<sst xmlns="http://schemas.openxmlformats.org/spreadsheetml/2006/main" count="54" uniqueCount="50">
  <si>
    <t>L</t>
  </si>
  <si>
    <t>Vout</t>
  </si>
  <si>
    <t>Vin, min</t>
  </si>
  <si>
    <t>Vin, max</t>
  </si>
  <si>
    <t>Iout</t>
  </si>
  <si>
    <t>Ilim</t>
  </si>
  <si>
    <t>Rlim</t>
  </si>
  <si>
    <t>R1</t>
  </si>
  <si>
    <t>R2</t>
  </si>
  <si>
    <t>Vref</t>
  </si>
  <si>
    <t>Idc</t>
  </si>
  <si>
    <t>effic</t>
  </si>
  <si>
    <t>Ipp</t>
  </si>
  <si>
    <t>Rfsw</t>
  </si>
  <si>
    <t>Fsw</t>
  </si>
  <si>
    <t>Ilpeak</t>
  </si>
  <si>
    <t>Vripple</t>
  </si>
  <si>
    <t>Cout</t>
  </si>
  <si>
    <t>RC_ESR</t>
  </si>
  <si>
    <t>VrippleESR</t>
  </si>
  <si>
    <t>VripTot</t>
  </si>
  <si>
    <t>Compensation</t>
  </si>
  <si>
    <t>Ro</t>
  </si>
  <si>
    <t>D</t>
  </si>
  <si>
    <t>R5</t>
  </si>
  <si>
    <t>Rsense</t>
  </si>
  <si>
    <t>Co</t>
  </si>
  <si>
    <t>fc</t>
  </si>
  <si>
    <t>Gea</t>
  </si>
  <si>
    <t>220k</t>
  </si>
  <si>
    <t>150k</t>
  </si>
  <si>
    <t>C5</t>
  </si>
  <si>
    <t>4.7nF</t>
  </si>
  <si>
    <t>C8</t>
  </si>
  <si>
    <t>150pF</t>
  </si>
  <si>
    <t>Vin</t>
  </si>
  <si>
    <t>Vout,max</t>
  </si>
  <si>
    <t>Vout,min</t>
  </si>
  <si>
    <t>Dmax</t>
  </si>
  <si>
    <t>Dmin</t>
  </si>
  <si>
    <t>Iripple, max</t>
  </si>
  <si>
    <t>fsw</t>
  </si>
  <si>
    <t>Rchg</t>
  </si>
  <si>
    <t>Ichg</t>
  </si>
  <si>
    <t>Isat</t>
  </si>
  <si>
    <t>Icin</t>
  </si>
  <si>
    <t>Icout</t>
  </si>
  <si>
    <t>Dvout</t>
  </si>
  <si>
    <t>fo</t>
  </si>
  <si>
    <t>12-17kHz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</si>
</sst>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5" sqref="B15"/>
    </sheetView>
  </sheetViews>
  <sheetFormatPr defaultRowHeight="15" x14ac:dyDescent="0.25"/>
  <sheetData>
    <row r="1" spans="1:10" x14ac:dyDescent="0.25">
      <c r="A1" t="s">
        <v>0</v>
      </c>
      <c r="B1" s="1">
        <v>9.9999999999999995E-7</v>
      </c>
      <c r="C1" s="1">
        <v>1.5E-6</v>
      </c>
      <c r="D1" s="1">
        <v>2.2000000000000001E-6</v>
      </c>
      <c r="H1" t="s">
        <v>21</v>
      </c>
    </row>
    <row r="2" spans="1:10" x14ac:dyDescent="0.25">
      <c r="A2" t="s">
        <v>1</v>
      </c>
      <c r="B2" s="1">
        <f>B10*(B8+B9)/B9</f>
        <v>11.308999999999999</v>
      </c>
      <c r="C2" s="1">
        <f>C10*(C8+C9)/C9</f>
        <v>11.308999999999999</v>
      </c>
      <c r="D2" s="1">
        <f>D10*(D8+D9)/D9</f>
        <v>11.308999999999999</v>
      </c>
      <c r="H2" t="s">
        <v>22</v>
      </c>
      <c r="I2">
        <f>11.4/0.5</f>
        <v>22.8</v>
      </c>
    </row>
    <row r="3" spans="1:10" x14ac:dyDescent="0.25">
      <c r="A3" t="s">
        <v>2</v>
      </c>
      <c r="B3">
        <v>5.4</v>
      </c>
      <c r="C3">
        <v>5.4</v>
      </c>
      <c r="D3">
        <v>5.4</v>
      </c>
      <c r="H3" t="s">
        <v>25</v>
      </c>
      <c r="I3">
        <v>0.08</v>
      </c>
    </row>
    <row r="4" spans="1:10" x14ac:dyDescent="0.25">
      <c r="A4" t="s">
        <v>3</v>
      </c>
      <c r="B4">
        <v>8.4</v>
      </c>
      <c r="C4">
        <v>8.4</v>
      </c>
      <c r="D4">
        <v>8.4</v>
      </c>
      <c r="H4" t="s">
        <v>26</v>
      </c>
      <c r="I4">
        <f>3*0.000022</f>
        <v>6.6000000000000005E-5</v>
      </c>
    </row>
    <row r="5" spans="1:10" x14ac:dyDescent="0.25">
      <c r="A5" t="s">
        <v>4</v>
      </c>
      <c r="B5">
        <v>2</v>
      </c>
      <c r="C5">
        <v>2</v>
      </c>
      <c r="D5">
        <v>2</v>
      </c>
      <c r="H5" t="s">
        <v>27</v>
      </c>
      <c r="I5" s="1">
        <v>80000</v>
      </c>
    </row>
    <row r="6" spans="1:10" x14ac:dyDescent="0.25">
      <c r="A6" t="s">
        <v>6</v>
      </c>
      <c r="B6" s="1">
        <v>120000</v>
      </c>
      <c r="C6" s="1">
        <v>120000</v>
      </c>
      <c r="D6" s="1">
        <v>120000</v>
      </c>
      <c r="H6" t="s">
        <v>1</v>
      </c>
      <c r="I6">
        <v>11.4</v>
      </c>
    </row>
    <row r="7" spans="1:10" x14ac:dyDescent="0.25">
      <c r="A7" t="s">
        <v>5</v>
      </c>
      <c r="B7">
        <f>1190000/B6</f>
        <v>9.9166666666666661</v>
      </c>
      <c r="C7">
        <f>1190000/C6</f>
        <v>9.9166666666666661</v>
      </c>
      <c r="D7">
        <f>1190000/D6</f>
        <v>9.9166666666666661</v>
      </c>
      <c r="H7" t="s">
        <v>23</v>
      </c>
      <c r="I7">
        <v>0.1</v>
      </c>
    </row>
    <row r="8" spans="1:10" x14ac:dyDescent="0.25">
      <c r="A8" t="s">
        <v>7</v>
      </c>
      <c r="B8" s="1">
        <v>470000</v>
      </c>
      <c r="C8" s="1">
        <v>470000</v>
      </c>
      <c r="D8" s="1">
        <v>470000</v>
      </c>
      <c r="H8" t="s">
        <v>28</v>
      </c>
      <c r="I8">
        <f>0.00019</f>
        <v>1.9000000000000001E-4</v>
      </c>
    </row>
    <row r="9" spans="1:10" x14ac:dyDescent="0.25">
      <c r="A9" t="s">
        <v>8</v>
      </c>
      <c r="B9" s="1">
        <v>56000</v>
      </c>
      <c r="C9" s="1">
        <v>56000</v>
      </c>
      <c r="D9" s="1">
        <v>56000</v>
      </c>
      <c r="H9" t="s">
        <v>9</v>
      </c>
      <c r="I9">
        <v>1.204</v>
      </c>
    </row>
    <row r="10" spans="1:10" x14ac:dyDescent="0.25">
      <c r="A10" t="s">
        <v>9</v>
      </c>
      <c r="B10">
        <v>1.204</v>
      </c>
      <c r="C10">
        <v>1.204</v>
      </c>
      <c r="D10">
        <v>1.204</v>
      </c>
    </row>
    <row r="11" spans="1:10" x14ac:dyDescent="0.25">
      <c r="A11" t="s">
        <v>10</v>
      </c>
      <c r="B11">
        <f>B2*B5/(B3*B12)</f>
        <v>5.2356481481481474</v>
      </c>
      <c r="C11">
        <f>C2*C5/(C3*C12)</f>
        <v>5.2356481481481474</v>
      </c>
      <c r="D11">
        <f>D2*D5/(D3*D12)</f>
        <v>5.2356481481481474</v>
      </c>
      <c r="H11" t="s">
        <v>24</v>
      </c>
      <c r="I11">
        <f>2*PI()*I6*I3*I5*I4/((1-I7)*I9*I8)</f>
        <v>146955.56333071197</v>
      </c>
      <c r="J11" t="s">
        <v>29</v>
      </c>
    </row>
    <row r="12" spans="1:10" x14ac:dyDescent="0.25">
      <c r="A12" t="s">
        <v>11</v>
      </c>
      <c r="B12">
        <v>0.8</v>
      </c>
      <c r="C12">
        <v>0.8</v>
      </c>
      <c r="D12">
        <v>0.8</v>
      </c>
      <c r="J12" t="s">
        <v>30</v>
      </c>
    </row>
    <row r="13" spans="1:10" x14ac:dyDescent="0.25">
      <c r="A13" t="s">
        <v>12</v>
      </c>
      <c r="B13" s="1">
        <f>1/(B1*(1/(B2-B3)+1/B3)*B15)</f>
        <v>1.3533125262180568</v>
      </c>
      <c r="C13" s="1">
        <f>1/(C1*(1/(C2-C3)+1/C3)*C15)</f>
        <v>1.0860775788604946</v>
      </c>
      <c r="D13" s="1">
        <f>1/(D1*(1/(D2-D3)+1/D3)*D15)</f>
        <v>0.74050744013215541</v>
      </c>
      <c r="I13">
        <f>I11/1000</f>
        <v>146.95556333071198</v>
      </c>
      <c r="J13" s="1">
        <v>150000</v>
      </c>
    </row>
    <row r="14" spans="1:10" x14ac:dyDescent="0.25">
      <c r="A14" t="s">
        <v>13</v>
      </c>
      <c r="B14" s="1">
        <v>51000</v>
      </c>
      <c r="C14" s="1">
        <v>68000</v>
      </c>
      <c r="D14" s="1">
        <v>68000</v>
      </c>
    </row>
    <row r="15" spans="1:10" x14ac:dyDescent="0.25">
      <c r="A15" t="s">
        <v>14</v>
      </c>
      <c r="B15" s="1">
        <f>1/(B14*0.000000000023/4+0.000000089*B2/B3)</f>
        <v>2084901.030906341</v>
      </c>
      <c r="C15" s="1">
        <f>1/(C14*0.000000000023/4+0.000000089*C2/C3)</f>
        <v>1731934.4007394717</v>
      </c>
      <c r="D15" s="1">
        <f>1/(D14*0.000000000023/4+0.000000089*D2/D3)</f>
        <v>1731934.4007394717</v>
      </c>
      <c r="H15" t="s">
        <v>31</v>
      </c>
      <c r="I15">
        <f>I2*I4/(2*J13)</f>
        <v>5.0160000000000009E-9</v>
      </c>
      <c r="J15" t="s">
        <v>32</v>
      </c>
    </row>
    <row r="16" spans="1:10" x14ac:dyDescent="0.25">
      <c r="A16" t="s">
        <v>15</v>
      </c>
      <c r="B16" s="1">
        <f>B11+B13/2</f>
        <v>5.9123044112571757</v>
      </c>
      <c r="C16" s="1">
        <f>C11+C13/2</f>
        <v>5.7786869375783949</v>
      </c>
      <c r="D16" s="1">
        <f>D11+D13/2</f>
        <v>5.6059018682142252</v>
      </c>
      <c r="H16" t="s">
        <v>33</v>
      </c>
      <c r="I16" s="1">
        <f>1*0.000022/J13</f>
        <v>1.4666666666666665E-10</v>
      </c>
      <c r="J16" t="s">
        <v>34</v>
      </c>
    </row>
    <row r="17" spans="1:9" x14ac:dyDescent="0.25">
      <c r="A17" t="s">
        <v>16</v>
      </c>
      <c r="B17" s="2">
        <f>(B2-B3)*B5/(B2*B15*B18)</f>
        <v>7.5943463873067128E-3</v>
      </c>
      <c r="C17" s="2">
        <f>(C2-C3)*C5/(C2*C15*C18)</f>
        <v>9.1420671621253759E-3</v>
      </c>
      <c r="D17" s="2">
        <f>(D2-D3)*D5/(D2*D15*D18)</f>
        <v>9.1420671621253759E-3</v>
      </c>
      <c r="I17" s="1"/>
    </row>
    <row r="18" spans="1:9" x14ac:dyDescent="0.25">
      <c r="A18" t="s">
        <v>17</v>
      </c>
      <c r="B18">
        <f>3*0.000022</f>
        <v>6.6000000000000005E-5</v>
      </c>
      <c r="C18">
        <f>3*0.000022</f>
        <v>6.6000000000000005E-5</v>
      </c>
      <c r="D18">
        <f>3*0.000022</f>
        <v>6.6000000000000005E-5</v>
      </c>
    </row>
    <row r="19" spans="1:9" x14ac:dyDescent="0.25">
      <c r="A19" t="s">
        <v>18</v>
      </c>
    </row>
    <row r="20" spans="1:9" x14ac:dyDescent="0.25">
      <c r="A20" t="s">
        <v>19</v>
      </c>
      <c r="B20" s="1">
        <f>B16*B19</f>
        <v>0</v>
      </c>
      <c r="C20" s="1">
        <f>C16*C19</f>
        <v>0</v>
      </c>
      <c r="D20" s="1">
        <f>D16*D19</f>
        <v>0</v>
      </c>
    </row>
    <row r="21" spans="1:9" x14ac:dyDescent="0.25">
      <c r="A21" t="s">
        <v>20</v>
      </c>
      <c r="B21" s="1">
        <f>B20+B17</f>
        <v>7.5943463873067128E-3</v>
      </c>
      <c r="C21" s="1">
        <f>C20+C17</f>
        <v>9.1420671621253759E-3</v>
      </c>
      <c r="D21" s="1">
        <f>D20+D17</f>
        <v>9.1420671621253759E-3</v>
      </c>
    </row>
    <row r="24" spans="1:9" x14ac:dyDescent="0.25">
      <c r="G2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6" sqref="B16"/>
    </sheetView>
  </sheetViews>
  <sheetFormatPr defaultRowHeight="15" x14ac:dyDescent="0.25"/>
  <sheetData>
    <row r="1" spans="1:3" x14ac:dyDescent="0.25">
      <c r="A1" t="s">
        <v>0</v>
      </c>
      <c r="B1" s="1">
        <v>6.8000000000000001E-6</v>
      </c>
    </row>
    <row r="2" spans="1:3" x14ac:dyDescent="0.25">
      <c r="A2" t="s">
        <v>41</v>
      </c>
      <c r="B2" s="1">
        <v>600000</v>
      </c>
    </row>
    <row r="3" spans="1:3" x14ac:dyDescent="0.25">
      <c r="A3" t="s">
        <v>35</v>
      </c>
      <c r="B3">
        <f>2*3.3</f>
        <v>6.6</v>
      </c>
    </row>
    <row r="4" spans="1:3" x14ac:dyDescent="0.25">
      <c r="A4" t="s">
        <v>36</v>
      </c>
      <c r="B4">
        <v>4.2</v>
      </c>
    </row>
    <row r="5" spans="1:3" x14ac:dyDescent="0.25">
      <c r="A5" t="s">
        <v>37</v>
      </c>
      <c r="B5">
        <v>2.7</v>
      </c>
    </row>
    <row r="6" spans="1:3" x14ac:dyDescent="0.25">
      <c r="A6" t="s">
        <v>38</v>
      </c>
      <c r="B6">
        <f>B4/B3</f>
        <v>0.63636363636363646</v>
      </c>
    </row>
    <row r="7" spans="1:3" x14ac:dyDescent="0.25">
      <c r="A7" t="s">
        <v>39</v>
      </c>
      <c r="B7">
        <f>B5/B3</f>
        <v>0.40909090909090912</v>
      </c>
    </row>
    <row r="8" spans="1:3" x14ac:dyDescent="0.25">
      <c r="A8" t="s">
        <v>40</v>
      </c>
      <c r="B8">
        <f>MAX(B3*B6*(1-B6)/(B1*B2),B3*B7*(1-B7)/(B1*B2))</f>
        <v>0.39104278074866305</v>
      </c>
    </row>
    <row r="9" spans="1:3" x14ac:dyDescent="0.25">
      <c r="A9" t="s">
        <v>42</v>
      </c>
      <c r="B9" s="1">
        <v>0.01</v>
      </c>
    </row>
    <row r="10" spans="1:3" x14ac:dyDescent="0.25">
      <c r="A10" t="s">
        <v>43</v>
      </c>
      <c r="B10" s="1">
        <f>0.04/B9</f>
        <v>4</v>
      </c>
    </row>
    <row r="11" spans="1:3" x14ac:dyDescent="0.25">
      <c r="A11" t="s">
        <v>44</v>
      </c>
      <c r="B11" s="1">
        <f>B10+0.5*B8</f>
        <v>4.1955213903743314</v>
      </c>
    </row>
    <row r="12" spans="1:3" x14ac:dyDescent="0.25">
      <c r="A12" t="s">
        <v>45</v>
      </c>
      <c r="B12" s="1">
        <f>B10*0.5</f>
        <v>2</v>
      </c>
    </row>
    <row r="13" spans="1:3" x14ac:dyDescent="0.25">
      <c r="A13" t="s">
        <v>46</v>
      </c>
      <c r="B13">
        <f>B8/(2*SQRT(3))</f>
        <v>0.11288432736495022</v>
      </c>
    </row>
    <row r="14" spans="1:3" x14ac:dyDescent="0.25">
      <c r="A14" t="s">
        <v>47</v>
      </c>
      <c r="B14">
        <f>MAX(B4/(8*B1*B15*B2^2)*(1-B4/B3),B5/(8*B1*B15*B2^2)*(1-B5/B3))</f>
        <v>4.0733622994652396E-3</v>
      </c>
    </row>
    <row r="15" spans="1:3" x14ac:dyDescent="0.25">
      <c r="A15" t="s">
        <v>17</v>
      </c>
      <c r="B15" s="1">
        <v>2.0000000000000002E-5</v>
      </c>
      <c r="C15" s="1">
        <f>1/((2*PI()*B17)^2*B1)</f>
        <v>1.6555748961166303E-5</v>
      </c>
    </row>
    <row r="17" spans="1:3" x14ac:dyDescent="0.25">
      <c r="A17" t="s">
        <v>48</v>
      </c>
      <c r="B17" s="1">
        <v>15000</v>
      </c>
      <c r="C17" t="s">
        <v>49</v>
      </c>
    </row>
    <row r="18" spans="1:3" x14ac:dyDescent="0.25">
      <c r="B18" s="1">
        <f>1/(2*PI()*SQRT(B15*B1))</f>
        <v>13647.423779348281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12V</vt:lpstr>
      <vt:lpstr>solar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beat</cp:lastModifiedBy>
  <dcterms:created xsi:type="dcterms:W3CDTF">2015-12-06T18:06:48Z</dcterms:created>
  <dcterms:modified xsi:type="dcterms:W3CDTF">2016-01-28T23:51:57Z</dcterms:modified>
</cp:coreProperties>
</file>