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ownloads\"/>
    </mc:Choice>
  </mc:AlternateContent>
  <xr:revisionPtr revIDLastSave="0" documentId="13_ncr:1_{33F0BD84-8765-46CA-A7BE-9D49539210B6}" xr6:coauthVersionLast="47" xr6:coauthVersionMax="47" xr10:uidLastSave="{00000000-0000-0000-0000-000000000000}"/>
  <bookViews>
    <workbookView xWindow="-96" yWindow="-96" windowWidth="23232" windowHeight="12552" xr2:uid="{301880F7-7B11-44F1-B99F-B25678D58504}"/>
  </bookViews>
  <sheets>
    <sheet name="Experiments" sheetId="1" r:id="rId1"/>
    <sheet name="Rel. Err . vs No. Expts" sheetId="2" r:id="rId2"/>
    <sheet name="Eval. FI Rel. Err." sheetId="3" r:id="rId3"/>
    <sheet name="FI v2.0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89" i="1" l="1"/>
  <c r="C73" i="1"/>
  <c r="P73" i="1" s="1"/>
  <c r="C34" i="1"/>
  <c r="D34" i="1" s="1"/>
  <c r="T5" i="1"/>
  <c r="T7" i="1"/>
  <c r="T9" i="1"/>
  <c r="T3" i="1"/>
  <c r="T6" i="2"/>
  <c r="J15" i="2"/>
  <c r="J6" i="2" a="1"/>
  <c r="J6" i="2" s="1"/>
  <c r="J11" i="2" a="1"/>
  <c r="J11" i="2" s="1"/>
  <c r="J20" i="2"/>
  <c r="J28" i="2"/>
  <c r="T35" i="2"/>
  <c r="T34" i="2"/>
  <c r="T33" i="2"/>
  <c r="T32" i="2"/>
  <c r="T27" i="2"/>
  <c r="T26" i="2"/>
  <c r="T25" i="2"/>
  <c r="T24" i="2"/>
  <c r="T18" i="2"/>
  <c r="T17" i="2"/>
  <c r="T16" i="2"/>
  <c r="T15" i="2"/>
  <c r="T7" i="2"/>
  <c r="T8" i="2"/>
  <c r="T9" i="2"/>
  <c r="J25" i="2"/>
  <c r="J26" i="2"/>
  <c r="J27" i="2"/>
  <c r="J24" i="2"/>
  <c r="J17" i="2"/>
  <c r="J18" i="2"/>
  <c r="J19" i="2"/>
  <c r="J16" i="2"/>
  <c r="J8" i="2" a="1"/>
  <c r="J8" i="2" s="1"/>
  <c r="J9" i="2" a="1"/>
  <c r="J9" i="2" s="1"/>
  <c r="J10" i="2" a="1"/>
  <c r="J10" i="2" s="1"/>
  <c r="J7" i="2" a="1"/>
  <c r="J7" i="2" s="1"/>
  <c r="U34" i="1"/>
  <c r="S34" i="1"/>
  <c r="R34" i="1"/>
  <c r="B43" i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U71" i="1"/>
  <c r="U72" i="1"/>
  <c r="U73" i="1"/>
  <c r="U74" i="1"/>
  <c r="U75" i="1"/>
  <c r="U70" i="1"/>
  <c r="T71" i="1"/>
  <c r="T72" i="1"/>
  <c r="T73" i="1"/>
  <c r="T74" i="1"/>
  <c r="T75" i="1"/>
  <c r="T70" i="1"/>
  <c r="S71" i="1"/>
  <c r="S72" i="1"/>
  <c r="S73" i="1"/>
  <c r="S74" i="1"/>
  <c r="S75" i="1"/>
  <c r="S70" i="1"/>
  <c r="R71" i="1"/>
  <c r="R72" i="1"/>
  <c r="R73" i="1"/>
  <c r="R74" i="1"/>
  <c r="R75" i="1"/>
  <c r="R70" i="1"/>
  <c r="U61" i="1"/>
  <c r="U62" i="1"/>
  <c r="U63" i="1"/>
  <c r="U64" i="1"/>
  <c r="U65" i="1"/>
  <c r="U66" i="1"/>
  <c r="U67" i="1"/>
  <c r="U68" i="1"/>
  <c r="U69" i="1"/>
  <c r="L65" i="1"/>
  <c r="S65" i="1" s="1"/>
  <c r="L69" i="1"/>
  <c r="S69" i="1" s="1"/>
  <c r="L61" i="1"/>
  <c r="S61" i="1" s="1"/>
  <c r="S51" i="1"/>
  <c r="S52" i="1"/>
  <c r="U52" i="1"/>
  <c r="U53" i="1"/>
  <c r="U54" i="1"/>
  <c r="U55" i="1"/>
  <c r="S56" i="1"/>
  <c r="U56" i="1"/>
  <c r="U57" i="1"/>
  <c r="U58" i="1"/>
  <c r="U59" i="1"/>
  <c r="U60" i="1"/>
  <c r="L53" i="1"/>
  <c r="S53" i="1" s="1"/>
  <c r="M53" i="1"/>
  <c r="M62" i="1" s="1"/>
  <c r="R62" i="1" s="1"/>
  <c r="L54" i="1"/>
  <c r="L63" i="1" s="1"/>
  <c r="S63" i="1" s="1"/>
  <c r="I55" i="1"/>
  <c r="I64" i="1" s="1"/>
  <c r="L55" i="1"/>
  <c r="S55" i="1" s="1"/>
  <c r="M55" i="1"/>
  <c r="M64" i="1" s="1"/>
  <c r="R64" i="1" s="1"/>
  <c r="I56" i="1"/>
  <c r="I65" i="1" s="1"/>
  <c r="L56" i="1"/>
  <c r="M56" i="1"/>
  <c r="R56" i="1" s="1"/>
  <c r="L57" i="1"/>
  <c r="L66" i="1" s="1"/>
  <c r="S66" i="1" s="1"/>
  <c r="I58" i="1"/>
  <c r="I67" i="1" s="1"/>
  <c r="L58" i="1"/>
  <c r="L67" i="1" s="1"/>
  <c r="S67" i="1" s="1"/>
  <c r="M58" i="1"/>
  <c r="M67" i="1" s="1"/>
  <c r="R67" i="1" s="1"/>
  <c r="L59" i="1"/>
  <c r="L68" i="1" s="1"/>
  <c r="S68" i="1" s="1"/>
  <c r="M59" i="1"/>
  <c r="R59" i="1" s="1"/>
  <c r="L60" i="1"/>
  <c r="S60" i="1" s="1"/>
  <c r="M60" i="1"/>
  <c r="R60" i="1" s="1"/>
  <c r="D52" i="1"/>
  <c r="D61" i="1" s="1"/>
  <c r="I52" i="1"/>
  <c r="I61" i="1" s="1"/>
  <c r="L52" i="1"/>
  <c r="M52" i="1"/>
  <c r="R52" i="1" s="1"/>
  <c r="R47" i="1"/>
  <c r="S47" i="1"/>
  <c r="S48" i="1"/>
  <c r="R49" i="1"/>
  <c r="S49" i="1"/>
  <c r="U49" i="1"/>
  <c r="R50" i="1"/>
  <c r="S50" i="1"/>
  <c r="M51" i="1"/>
  <c r="R51" i="1" s="1"/>
  <c r="K51" i="1"/>
  <c r="U51" i="1" s="1"/>
  <c r="K50" i="1"/>
  <c r="U50" i="1" s="1"/>
  <c r="I50" i="1"/>
  <c r="I51" i="1" s="1"/>
  <c r="I60" i="1" s="1"/>
  <c r="I69" i="1" s="1"/>
  <c r="C49" i="1"/>
  <c r="D49" i="1" s="1"/>
  <c r="D58" i="1" s="1"/>
  <c r="D67" i="1" s="1"/>
  <c r="M48" i="1"/>
  <c r="M57" i="1" s="1"/>
  <c r="K47" i="1"/>
  <c r="K48" i="1" s="1"/>
  <c r="U48" i="1" s="1"/>
  <c r="I47" i="1"/>
  <c r="I48" i="1" s="1"/>
  <c r="I57" i="1" s="1"/>
  <c r="I66" i="1" s="1"/>
  <c r="R44" i="1"/>
  <c r="S44" i="1"/>
  <c r="S45" i="1"/>
  <c r="R46" i="1"/>
  <c r="S46" i="1"/>
  <c r="U46" i="1"/>
  <c r="M45" i="1"/>
  <c r="R45" i="1" s="1"/>
  <c r="K44" i="1"/>
  <c r="U44" i="1" s="1"/>
  <c r="I44" i="1"/>
  <c r="I45" i="1" s="1"/>
  <c r="I54" i="1" s="1"/>
  <c r="I63" i="1" s="1"/>
  <c r="R43" i="1"/>
  <c r="S43" i="1"/>
  <c r="U43" i="1"/>
  <c r="C43" i="1"/>
  <c r="D43" i="1" s="1"/>
  <c r="F43" i="1" s="1"/>
  <c r="O43" i="1" s="1"/>
  <c r="R35" i="1"/>
  <c r="S35" i="1"/>
  <c r="U35" i="1"/>
  <c r="R36" i="1"/>
  <c r="S36" i="1"/>
  <c r="U36" i="1"/>
  <c r="R37" i="1"/>
  <c r="S37" i="1"/>
  <c r="U37" i="1"/>
  <c r="R38" i="1"/>
  <c r="S38" i="1"/>
  <c r="U38" i="1"/>
  <c r="R39" i="1"/>
  <c r="S39" i="1"/>
  <c r="U39" i="1"/>
  <c r="R40" i="1"/>
  <c r="S40" i="1"/>
  <c r="U40" i="1"/>
  <c r="R41" i="1"/>
  <c r="S41" i="1"/>
  <c r="U41" i="1"/>
  <c r="R42" i="1"/>
  <c r="S42" i="1"/>
  <c r="U42" i="1"/>
  <c r="G37" i="1"/>
  <c r="G46" i="1" s="1"/>
  <c r="C41" i="1"/>
  <c r="C42" i="1" s="1"/>
  <c r="D42" i="1" s="1"/>
  <c r="E42" i="1" s="1"/>
  <c r="G42" i="1" s="1"/>
  <c r="F40" i="1"/>
  <c r="D40" i="1"/>
  <c r="E40" i="1" s="1"/>
  <c r="G40" i="1" s="1"/>
  <c r="G49" i="1" s="1"/>
  <c r="E37" i="1"/>
  <c r="D37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3" i="1"/>
  <c r="C3" i="1" s="1"/>
  <c r="L64" i="1" l="1"/>
  <c r="S64" i="1" s="1"/>
  <c r="C70" i="1"/>
  <c r="D70" i="1" s="1"/>
  <c r="F70" i="1" s="1"/>
  <c r="O70" i="1" s="1"/>
  <c r="C74" i="1"/>
  <c r="D74" i="1" s="1"/>
  <c r="F74" i="1" s="1"/>
  <c r="O74" i="1" s="1"/>
  <c r="C35" i="1"/>
  <c r="D35" i="1" s="1"/>
  <c r="E35" i="1" s="1"/>
  <c r="C44" i="1"/>
  <c r="C45" i="1" s="1"/>
  <c r="C54" i="1" s="1"/>
  <c r="C63" i="1" s="1"/>
  <c r="S54" i="1"/>
  <c r="C75" i="1"/>
  <c r="D75" i="1" s="1"/>
  <c r="F75" i="1" s="1"/>
  <c r="O75" i="1" s="1"/>
  <c r="R55" i="1"/>
  <c r="U47" i="1"/>
  <c r="D73" i="1"/>
  <c r="F73" i="1" s="1"/>
  <c r="O73" i="1" s="1"/>
  <c r="M61" i="1"/>
  <c r="R61" i="1" s="1"/>
  <c r="M66" i="1"/>
  <c r="R66" i="1" s="1"/>
  <c r="R57" i="1"/>
  <c r="F34" i="1"/>
  <c r="E34" i="1"/>
  <c r="G58" i="1"/>
  <c r="G67" i="1" s="1"/>
  <c r="G50" i="1"/>
  <c r="H40" i="1"/>
  <c r="J40" i="1" s="1"/>
  <c r="T40" i="1" s="1"/>
  <c r="F37" i="1"/>
  <c r="C37" i="1"/>
  <c r="G47" i="1"/>
  <c r="G55" i="1"/>
  <c r="G64" i="1" s="1"/>
  <c r="S58" i="1"/>
  <c r="S80" i="1" s="1"/>
  <c r="M68" i="1"/>
  <c r="R68" i="1" s="1"/>
  <c r="L62" i="1"/>
  <c r="S62" i="1" s="1"/>
  <c r="K45" i="1"/>
  <c r="U45" i="1" s="1"/>
  <c r="U79" i="1" s="1"/>
  <c r="S59" i="1"/>
  <c r="S57" i="1"/>
  <c r="P40" i="1"/>
  <c r="R48" i="1"/>
  <c r="C58" i="1"/>
  <c r="C67" i="1" s="1"/>
  <c r="R53" i="1"/>
  <c r="O40" i="1"/>
  <c r="M69" i="1"/>
  <c r="R69" i="1" s="1"/>
  <c r="P75" i="1"/>
  <c r="E49" i="1"/>
  <c r="C53" i="1"/>
  <c r="C62" i="1" s="1"/>
  <c r="D41" i="1"/>
  <c r="F52" i="1"/>
  <c r="M65" i="1"/>
  <c r="R65" i="1" s="1"/>
  <c r="P42" i="1"/>
  <c r="P37" i="1"/>
  <c r="E46" i="1"/>
  <c r="C52" i="1"/>
  <c r="C61" i="1" s="1"/>
  <c r="R58" i="1"/>
  <c r="M54" i="1"/>
  <c r="D44" i="1"/>
  <c r="I59" i="1"/>
  <c r="I68" i="1" s="1"/>
  <c r="I53" i="1"/>
  <c r="I62" i="1" s="1"/>
  <c r="D50" i="1"/>
  <c r="D59" i="1" s="1"/>
  <c r="D68" i="1" s="1"/>
  <c r="F49" i="1"/>
  <c r="C50" i="1"/>
  <c r="F42" i="1"/>
  <c r="P70" i="1" l="1"/>
  <c r="S79" i="1"/>
  <c r="C36" i="1"/>
  <c r="D36" i="1" s="1"/>
  <c r="P74" i="1"/>
  <c r="F35" i="1"/>
  <c r="C71" i="1"/>
  <c r="F44" i="1"/>
  <c r="D53" i="1"/>
  <c r="D62" i="1" s="1"/>
  <c r="D45" i="1"/>
  <c r="C38" i="1"/>
  <c r="C46" i="1"/>
  <c r="R54" i="1"/>
  <c r="R80" i="1" s="1"/>
  <c r="M63" i="1"/>
  <c r="R63" i="1" s="1"/>
  <c r="H42" i="1"/>
  <c r="J42" i="1" s="1"/>
  <c r="T42" i="1" s="1"/>
  <c r="O42" i="1"/>
  <c r="O35" i="1"/>
  <c r="E50" i="1"/>
  <c r="P49" i="1"/>
  <c r="E58" i="1"/>
  <c r="P35" i="1"/>
  <c r="G35" i="1"/>
  <c r="H35" i="1" s="1"/>
  <c r="J35" i="1" s="1"/>
  <c r="T35" i="1" s="1"/>
  <c r="G48" i="1"/>
  <c r="G57" i="1" s="1"/>
  <c r="G66" i="1" s="1"/>
  <c r="G56" i="1"/>
  <c r="G65" i="1" s="1"/>
  <c r="C72" i="1"/>
  <c r="D71" i="1"/>
  <c r="F71" i="1" s="1"/>
  <c r="O71" i="1" s="1"/>
  <c r="P71" i="1"/>
  <c r="E47" i="1"/>
  <c r="P46" i="1"/>
  <c r="E55" i="1"/>
  <c r="C51" i="1"/>
  <c r="C60" i="1" s="1"/>
  <c r="C69" i="1" s="1"/>
  <c r="C59" i="1"/>
  <c r="C68" i="1" s="1"/>
  <c r="G51" i="1"/>
  <c r="G60" i="1" s="1"/>
  <c r="G69" i="1" s="1"/>
  <c r="G59" i="1"/>
  <c r="G68" i="1" s="1"/>
  <c r="F41" i="1"/>
  <c r="E41" i="1"/>
  <c r="H37" i="1"/>
  <c r="J37" i="1" s="1"/>
  <c r="T37" i="1" s="1"/>
  <c r="O37" i="1"/>
  <c r="H49" i="1"/>
  <c r="F58" i="1"/>
  <c r="O49" i="1"/>
  <c r="U80" i="1"/>
  <c r="E43" i="1"/>
  <c r="G34" i="1"/>
  <c r="G43" i="1" s="1"/>
  <c r="P34" i="1"/>
  <c r="E36" i="1"/>
  <c r="F36" i="1"/>
  <c r="O52" i="1"/>
  <c r="F61" i="1"/>
  <c r="O61" i="1" s="1"/>
  <c r="O34" i="1"/>
  <c r="D51" i="1"/>
  <c r="F50" i="1"/>
  <c r="H34" i="1" l="1"/>
  <c r="J34" i="1" s="1"/>
  <c r="T34" i="1" s="1"/>
  <c r="F51" i="1"/>
  <c r="D60" i="1"/>
  <c r="D69" i="1" s="1"/>
  <c r="O58" i="1"/>
  <c r="F67" i="1"/>
  <c r="O67" i="1" s="1"/>
  <c r="E48" i="1"/>
  <c r="P47" i="1"/>
  <c r="E56" i="1"/>
  <c r="G41" i="1"/>
  <c r="H41" i="1" s="1"/>
  <c r="J41" i="1" s="1"/>
  <c r="T41" i="1" s="1"/>
  <c r="P41" i="1"/>
  <c r="O36" i="1"/>
  <c r="O41" i="1"/>
  <c r="P72" i="1"/>
  <c r="D72" i="1"/>
  <c r="F72" i="1" s="1"/>
  <c r="O72" i="1" s="1"/>
  <c r="D46" i="1"/>
  <c r="C55" i="1"/>
  <c r="C64" i="1" s="1"/>
  <c r="C47" i="1"/>
  <c r="G36" i="1"/>
  <c r="H36" i="1" s="1"/>
  <c r="J36" i="1" s="1"/>
  <c r="T36" i="1" s="1"/>
  <c r="P36" i="1"/>
  <c r="G52" i="1"/>
  <c r="G61" i="1" s="1"/>
  <c r="G44" i="1"/>
  <c r="H44" i="1" s="1"/>
  <c r="H43" i="1"/>
  <c r="F45" i="1"/>
  <c r="D54" i="1"/>
  <c r="D63" i="1" s="1"/>
  <c r="C39" i="1"/>
  <c r="D39" i="1" s="1"/>
  <c r="D38" i="1"/>
  <c r="P58" i="1"/>
  <c r="E67" i="1"/>
  <c r="P67" i="1" s="1"/>
  <c r="E44" i="1"/>
  <c r="P43" i="1"/>
  <c r="E52" i="1"/>
  <c r="J49" i="1"/>
  <c r="H58" i="1"/>
  <c r="H67" i="1" s="1"/>
  <c r="E64" i="1"/>
  <c r="P64" i="1" s="1"/>
  <c r="P55" i="1"/>
  <c r="E51" i="1"/>
  <c r="P50" i="1"/>
  <c r="E59" i="1"/>
  <c r="O44" i="1"/>
  <c r="F53" i="1"/>
  <c r="H50" i="1"/>
  <c r="O50" i="1"/>
  <c r="F59" i="1"/>
  <c r="R79" i="1"/>
  <c r="F62" i="1" l="1"/>
  <c r="O62" i="1" s="1"/>
  <c r="O53" i="1"/>
  <c r="E60" i="1"/>
  <c r="P51" i="1"/>
  <c r="C48" i="1"/>
  <c r="C57" i="1" s="1"/>
  <c r="C66" i="1" s="1"/>
  <c r="C56" i="1"/>
  <c r="C65" i="1" s="1"/>
  <c r="P56" i="1"/>
  <c r="E65" i="1"/>
  <c r="P65" i="1" s="1"/>
  <c r="D55" i="1"/>
  <c r="D64" i="1" s="1"/>
  <c r="F46" i="1"/>
  <c r="D47" i="1"/>
  <c r="E57" i="1"/>
  <c r="P48" i="1"/>
  <c r="E38" i="1"/>
  <c r="F38" i="1"/>
  <c r="J58" i="1"/>
  <c r="T49" i="1"/>
  <c r="F68" i="1"/>
  <c r="O68" i="1" s="1"/>
  <c r="O59" i="1"/>
  <c r="H52" i="1"/>
  <c r="H61" i="1" s="1"/>
  <c r="J43" i="1"/>
  <c r="H53" i="1"/>
  <c r="H62" i="1" s="1"/>
  <c r="H45" i="1"/>
  <c r="H54" i="1" s="1"/>
  <c r="H63" i="1" s="1"/>
  <c r="E45" i="1"/>
  <c r="P44" i="1"/>
  <c r="E53" i="1"/>
  <c r="E68" i="1"/>
  <c r="P68" i="1" s="1"/>
  <c r="P59" i="1"/>
  <c r="E39" i="1"/>
  <c r="F39" i="1"/>
  <c r="F54" i="1"/>
  <c r="O45" i="1"/>
  <c r="J50" i="1"/>
  <c r="H51" i="1"/>
  <c r="H60" i="1" s="1"/>
  <c r="H69" i="1" s="1"/>
  <c r="H59" i="1"/>
  <c r="H68" i="1" s="1"/>
  <c r="P52" i="1"/>
  <c r="E61" i="1"/>
  <c r="P61" i="1" s="1"/>
  <c r="G45" i="1"/>
  <c r="G54" i="1" s="1"/>
  <c r="G63" i="1" s="1"/>
  <c r="G53" i="1"/>
  <c r="G62" i="1" s="1"/>
  <c r="O51" i="1"/>
  <c r="F60" i="1"/>
  <c r="J44" i="1" l="1"/>
  <c r="T43" i="1"/>
  <c r="J52" i="1"/>
  <c r="J67" i="1"/>
  <c r="T67" i="1" s="1"/>
  <c r="T58" i="1"/>
  <c r="F55" i="1"/>
  <c r="O46" i="1"/>
  <c r="H46" i="1"/>
  <c r="E69" i="1"/>
  <c r="P69" i="1" s="1"/>
  <c r="P60" i="1"/>
  <c r="O60" i="1"/>
  <c r="F69" i="1"/>
  <c r="O69" i="1" s="1"/>
  <c r="E62" i="1"/>
  <c r="P62" i="1" s="1"/>
  <c r="P53" i="1"/>
  <c r="O54" i="1"/>
  <c r="F63" i="1"/>
  <c r="O63" i="1" s="1"/>
  <c r="O38" i="1"/>
  <c r="P39" i="1"/>
  <c r="G39" i="1"/>
  <c r="H39" i="1" s="1"/>
  <c r="J39" i="1" s="1"/>
  <c r="T39" i="1" s="1"/>
  <c r="P38" i="1"/>
  <c r="G38" i="1"/>
  <c r="H38" i="1" s="1"/>
  <c r="J38" i="1" s="1"/>
  <c r="T38" i="1" s="1"/>
  <c r="P45" i="1"/>
  <c r="E54" i="1"/>
  <c r="P57" i="1"/>
  <c r="E66" i="1"/>
  <c r="P66" i="1" s="1"/>
  <c r="J51" i="1"/>
  <c r="J59" i="1"/>
  <c r="T50" i="1"/>
  <c r="O39" i="1"/>
  <c r="D56" i="1"/>
  <c r="D65" i="1" s="1"/>
  <c r="D48" i="1"/>
  <c r="F47" i="1"/>
  <c r="H47" i="1" l="1"/>
  <c r="O47" i="1"/>
  <c r="F56" i="1"/>
  <c r="F48" i="1"/>
  <c r="D57" i="1"/>
  <c r="D66" i="1" s="1"/>
  <c r="P79" i="1"/>
  <c r="J68" i="1"/>
  <c r="T68" i="1" s="1"/>
  <c r="T59" i="1"/>
  <c r="J60" i="1"/>
  <c r="T51" i="1"/>
  <c r="J61" i="1"/>
  <c r="T61" i="1" s="1"/>
  <c r="T52" i="1"/>
  <c r="J46" i="1"/>
  <c r="H55" i="1"/>
  <c r="H64" i="1" s="1"/>
  <c r="P54" i="1"/>
  <c r="P80" i="1" s="1"/>
  <c r="E63" i="1"/>
  <c r="P63" i="1" s="1"/>
  <c r="F64" i="1"/>
  <c r="O64" i="1" s="1"/>
  <c r="O55" i="1"/>
  <c r="J53" i="1"/>
  <c r="T44" i="1"/>
  <c r="J45" i="1"/>
  <c r="F57" i="1" l="1"/>
  <c r="O48" i="1"/>
  <c r="F65" i="1"/>
  <c r="O65" i="1" s="1"/>
  <c r="O56" i="1"/>
  <c r="J55" i="1"/>
  <c r="J47" i="1"/>
  <c r="T46" i="1"/>
  <c r="H48" i="1"/>
  <c r="H57" i="1" s="1"/>
  <c r="H66" i="1" s="1"/>
  <c r="H56" i="1"/>
  <c r="H65" i="1" s="1"/>
  <c r="J62" i="1"/>
  <c r="T62" i="1" s="1"/>
  <c r="T53" i="1"/>
  <c r="T60" i="1"/>
  <c r="J69" i="1"/>
  <c r="T69" i="1" s="1"/>
  <c r="J54" i="1"/>
  <c r="T45" i="1"/>
  <c r="J48" i="1" l="1"/>
  <c r="J56" i="1"/>
  <c r="T47" i="1"/>
  <c r="O79" i="1"/>
  <c r="J64" i="1"/>
  <c r="T64" i="1" s="1"/>
  <c r="T55" i="1"/>
  <c r="T54" i="1"/>
  <c r="J63" i="1"/>
  <c r="T63" i="1" s="1"/>
  <c r="O57" i="1"/>
  <c r="O80" i="1" s="1"/>
  <c r="F66" i="1"/>
  <c r="O66" i="1" s="1"/>
  <c r="J65" i="1" l="1"/>
  <c r="T65" i="1" s="1"/>
  <c r="T56" i="1"/>
  <c r="J57" i="1"/>
  <c r="T48" i="1"/>
  <c r="J66" i="1" l="1"/>
  <c r="T66" i="1" s="1"/>
  <c r="T57" i="1"/>
  <c r="T80" i="1" l="1"/>
  <c r="T7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<sst xmlns="http://schemas.openxmlformats.org/spreadsheetml/2006/main" count="286" uniqueCount="105">
  <si>
    <t>Solubility</t>
  </si>
  <si>
    <t>Temperature (K)</t>
  </si>
  <si>
    <r>
      <t>Temperature (</t>
    </r>
    <r>
      <rPr>
        <sz val="11"/>
        <color theme="1"/>
        <rFont val="Arial"/>
        <family val="2"/>
      </rPr>
      <t>°</t>
    </r>
    <r>
      <rPr>
        <sz val="11"/>
        <color theme="1"/>
        <rFont val="Calibri"/>
        <family val="2"/>
      </rPr>
      <t>C</t>
    </r>
    <r>
      <rPr>
        <sz val="11"/>
        <color theme="1"/>
        <rFont val="Calibri"/>
        <family val="2"/>
        <scheme val="minor"/>
      </rPr>
      <t>)</t>
    </r>
  </si>
  <si>
    <t>Solubility (kg.m-3)</t>
  </si>
  <si>
    <t>Experiments</t>
  </si>
  <si>
    <t>Maximum temperature</t>
  </si>
  <si>
    <t>MSZW</t>
  </si>
  <si>
    <t>Experiment</t>
  </si>
  <si>
    <t>Crystal growth</t>
  </si>
  <si>
    <t>Mechanism</t>
  </si>
  <si>
    <t>Ci</t>
  </si>
  <si>
    <t>Seed loading</t>
  </si>
  <si>
    <t>M_seed</t>
  </si>
  <si>
    <t>Ls</t>
  </si>
  <si>
    <t>Ti (K)</t>
  </si>
  <si>
    <t>Tsat (K)</t>
  </si>
  <si>
    <t>Tseed (K)</t>
  </si>
  <si>
    <t>Ci (kg.m-3)</t>
  </si>
  <si>
    <t>C* (kg.m-3)</t>
  </si>
  <si>
    <t>Theo. Yield (kg.m-3)</t>
  </si>
  <si>
    <t>M_seed (kg.m-3)</t>
  </si>
  <si>
    <t>Ls (m)</t>
  </si>
  <si>
    <r>
      <rPr>
        <sz val="11"/>
        <color theme="1"/>
        <rFont val="Arial"/>
        <family val="2"/>
      </rPr>
      <t>ε</t>
    </r>
    <r>
      <rPr>
        <sz val="11"/>
        <color theme="1"/>
        <rFont val="Calibri"/>
        <family val="2"/>
      </rPr>
      <t xml:space="preserve"> (W/kg)</t>
    </r>
  </si>
  <si>
    <t>Python input vector</t>
  </si>
  <si>
    <t>Cooling rate (K.s-1)</t>
  </si>
  <si>
    <t>Secondary nucleation</t>
  </si>
  <si>
    <t>T</t>
  </si>
  <si>
    <t>beta</t>
  </si>
  <si>
    <t>eps</t>
  </si>
  <si>
    <t>Parameters</t>
  </si>
  <si>
    <t>Name</t>
  </si>
  <si>
    <t>Initial Guess</t>
  </si>
  <si>
    <t>Lower Bound</t>
  </si>
  <si>
    <t>Upper Bound</t>
  </si>
  <si>
    <t>Actual Value</t>
  </si>
  <si>
    <t>kb1</t>
  </si>
  <si>
    <t>b1</t>
  </si>
  <si>
    <t>kb2</t>
  </si>
  <si>
    <t>b2</t>
  </si>
  <si>
    <t>kg</t>
  </si>
  <si>
    <t>g</t>
  </si>
  <si>
    <t>kd</t>
  </si>
  <si>
    <t>Simulation Results</t>
  </si>
  <si>
    <t>No. of Experiments</t>
  </si>
  <si>
    <t>rel.err kb1</t>
  </si>
  <si>
    <t>rel.err kb2</t>
  </si>
  <si>
    <t>rel.err b1</t>
  </si>
  <si>
    <t>rel.err b2</t>
  </si>
  <si>
    <t>rel.err kg</t>
  </si>
  <si>
    <t>rel.err g</t>
  </si>
  <si>
    <t>rel.err kd</t>
  </si>
  <si>
    <t>Estimating 7 Variables</t>
  </si>
  <si>
    <t>Estimating 5 Variables</t>
  </si>
  <si>
    <t>Estimating 3 Variables</t>
  </si>
  <si>
    <t>N/A</t>
  </si>
  <si>
    <t>20 Experiments</t>
  </si>
  <si>
    <t>No. of Variables Estimated</t>
  </si>
  <si>
    <t>15 Experiments</t>
  </si>
  <si>
    <t>10 Experiments</t>
  </si>
  <si>
    <t>5 Experiments</t>
  </si>
  <si>
    <t>median</t>
  </si>
  <si>
    <t>median rel. err</t>
  </si>
  <si>
    <t>median of kg,g</t>
  </si>
  <si>
    <t>Primary Nucleation</t>
  </si>
  <si>
    <t>Variation of Dparam</t>
  </si>
  <si>
    <t>No. Parameters Estimated:</t>
  </si>
  <si>
    <t>No. Experiments/Observations</t>
  </si>
  <si>
    <t>Dparam</t>
  </si>
  <si>
    <t>Rel. Err kg
[/]</t>
  </si>
  <si>
    <t>Rel. Err g
[/]</t>
  </si>
  <si>
    <t>Rel. Err. kb1
[/]</t>
  </si>
  <si>
    <t>Rel. Err. kb2
[/]</t>
  </si>
  <si>
    <t>Rel. Err. b1
[/]</t>
  </si>
  <si>
    <t>No. Experiments: Best</t>
  </si>
  <si>
    <t>No. Experiments: Worst</t>
  </si>
  <si>
    <t>No. Experiments: Random</t>
  </si>
  <si>
    <t>INVERSE
No. Experiments: Best</t>
  </si>
  <si>
    <t>INVERSE
No. Experiments: Random</t>
  </si>
  <si>
    <t>INVERSE
No. Experiments: Worst</t>
  </si>
  <si>
    <t>best</t>
  </si>
  <si>
    <t>middle</t>
  </si>
  <si>
    <t>worst</t>
  </si>
  <si>
    <t>kg, b1</t>
  </si>
  <si>
    <t>Original Guesses</t>
  </si>
  <si>
    <t>Second Guess</t>
  </si>
  <si>
    <t>kg, g</t>
  </si>
  <si>
    <t>Caught in local minima?</t>
  </si>
  <si>
    <t>"best" goes to bounds on both parameters.</t>
  </si>
  <si>
    <t>[1.e-11 4.e+00]</t>
  </si>
  <si>
    <t>Refined Guesses</t>
  </si>
  <si>
    <t>[3.01242957e-09 1.15133462e+00]</t>
  </si>
  <si>
    <t>"best"</t>
  </si>
  <si>
    <t>[1.00000000e-11 2.62562801e+00]</t>
  </si>
  <si>
    <t>[2.17784519e-11, 1.00000000e+00]</t>
  </si>
  <si>
    <t>[5.88379524e-09 1.32575168e+00]</t>
  </si>
  <si>
    <t>[1.00000000e-11, 1.25257633e+00]</t>
  </si>
  <si>
    <t>[1.56509031e-09 1.18388801e+00]</t>
  </si>
  <si>
    <t>[1.94218380e-09 1.44161434e+00]</t>
  </si>
  <si>
    <t>"best" rank:</t>
  </si>
  <si>
    <t xml:space="preserve">Original Guesses: </t>
  </si>
  <si>
    <t>Nucleation and growth parameters simultaneously</t>
  </si>
  <si>
    <t>Growth parameters only</t>
  </si>
  <si>
    <t>Min:</t>
  </si>
  <si>
    <t>Max:</t>
  </si>
  <si>
    <t>tau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</si>
</sst>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 Unicode MS"/>
    </font>
    <font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0">
    <xf numFmtId="0" fontId="0" fillId="0" borderId="0" xfId="0"/>
    <xf numFmtId="0" fontId="2" fillId="0" borderId="0" xfId="0" applyFont="1"/>
    <xf numFmtId="9" fontId="0" fillId="0" borderId="0" xfId="1" applyFont="1"/>
    <xf numFmtId="2" fontId="0" fillId="0" borderId="0" xfId="0" applyNumberFormat="1"/>
    <xf numFmtId="11" fontId="0" fillId="0" borderId="0" xfId="0" applyNumberFormat="1"/>
    <xf numFmtId="0" fontId="4" fillId="0" borderId="0" xfId="0" applyFont="1"/>
    <xf numFmtId="9" fontId="0" fillId="0" borderId="0" xfId="0" applyNumberFormat="1"/>
    <xf numFmtId="0" fontId="5" fillId="0" borderId="0" xfId="0" applyFont="1"/>
    <xf numFmtId="0" fontId="7" fillId="0" borderId="0" xfId="0" applyFont="1"/>
    <xf numFmtId="0" fontId="0" fillId="0" borderId="1" xfId="0" applyBorder="1"/>
    <xf numFmtId="0" fontId="8" fillId="0" borderId="0" xfId="0" applyFont="1" applyAlignment="1">
      <alignment vertical="center"/>
    </xf>
    <xf numFmtId="0" fontId="8" fillId="0" borderId="1" xfId="0" applyFont="1" applyBorder="1" applyAlignment="1">
      <alignment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8" fillId="0" borderId="3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11" fontId="8" fillId="0" borderId="0" xfId="0" applyNumberFormat="1" applyFont="1" applyAlignment="1">
      <alignment vertical="center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11" fontId="8" fillId="2" borderId="0" xfId="0" applyNumberFormat="1" applyFont="1" applyFill="1" applyAlignment="1">
      <alignment vertical="center"/>
    </xf>
    <xf numFmtId="11" fontId="8" fillId="3" borderId="0" xfId="0" applyNumberFormat="1" applyFont="1" applyFill="1" applyAlignment="1">
      <alignment vertical="center"/>
    </xf>
    <xf numFmtId="11" fontId="8" fillId="4" borderId="0" xfId="0" applyNumberFormat="1" applyFont="1" applyFill="1" applyAlignment="1">
      <alignment vertical="center"/>
    </xf>
    <xf numFmtId="0" fontId="0" fillId="2" borderId="0" xfId="0" applyFill="1"/>
    <xf numFmtId="0" fontId="0" fillId="4" borderId="0" xfId="0" applyFill="1"/>
    <xf numFmtId="0" fontId="0" fillId="3" borderId="0" xfId="0" applyFill="1"/>
    <xf numFmtId="11" fontId="0" fillId="2" borderId="0" xfId="0" applyNumberFormat="1" applyFill="1"/>
    <xf numFmtId="11" fontId="0" fillId="4" borderId="0" xfId="0" applyNumberFormat="1" applyFill="1"/>
    <xf numFmtId="11" fontId="0" fillId="3" borderId="0" xfId="0" applyNumberFormat="1" applyFill="1"/>
    <xf numFmtId="11" fontId="8" fillId="5" borderId="0" xfId="0" applyNumberFormat="1" applyFont="1" applyFill="1" applyAlignment="1">
      <alignment vertical="center"/>
    </xf>
    <xf numFmtId="0" fontId="9" fillId="0" borderId="0" xfId="0" applyFont="1"/>
    <xf numFmtId="0" fontId="10" fillId="0" borderId="0" xfId="0" applyFont="1"/>
    <xf numFmtId="0" fontId="0" fillId="0" borderId="0" xfId="0" quotePrefix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6" borderId="0" xfId="0" applyNumberFormat="1" applyFill="1"/>
    <xf numFmtId="0" fontId="0" fillId="6" borderId="0" xfId="0" applyFill="1"/>
    <xf numFmtId="11" fontId="0" fillId="6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Solubility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Experiments!$B$3:$B$9</c:f>
              <c:numCache>
                <c:formatCode>General</c:formatCode>
                <c:ptCount val="7"/>
                <c:pt idx="0">
                  <c:v>283.14999999999998</c:v>
                </c:pt>
                <c:pt idx="1">
                  <c:v>293.14999999999998</c:v>
                </c:pt>
                <c:pt idx="2">
                  <c:v>303.14999999999998</c:v>
                </c:pt>
                <c:pt idx="3">
                  <c:v>313.14999999999998</c:v>
                </c:pt>
                <c:pt idx="4">
                  <c:v>323.14999999999998</c:v>
                </c:pt>
                <c:pt idx="5">
                  <c:v>333.15</c:v>
                </c:pt>
                <c:pt idx="6">
                  <c:v>343.15</c:v>
                </c:pt>
              </c:numCache>
            </c:numRef>
          </c:xVal>
          <c:yVal>
            <c:numRef>
              <c:f>Experiments!$C$3:$C$9</c:f>
              <c:numCache>
                <c:formatCode>General</c:formatCode>
                <c:ptCount val="7"/>
                <c:pt idx="0">
                  <c:v>10.185120354767532</c:v>
                </c:pt>
                <c:pt idx="1">
                  <c:v>17.51097568746329</c:v>
                </c:pt>
                <c:pt idx="2">
                  <c:v>30.106101729411385</c:v>
                </c:pt>
                <c:pt idx="3">
                  <c:v>51.760528797408881</c:v>
                </c:pt>
                <c:pt idx="4">
                  <c:v>88.99034373387687</c:v>
                </c:pt>
                <c:pt idx="5">
                  <c:v>152.99846160516864</c:v>
                </c:pt>
                <c:pt idx="6">
                  <c:v>263.04572239377711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6E-439A-9D2C-C1F8BFB31B31}"/>
            </c:ext>
          </c:extLst>
        </c:ser>
        <c:ser>
          <c:idx val="1"/>
          <c:order val="1"/>
          <c:tx>
            <c:v>Crystal growth experiments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Experiments!$E$34:$E$42</c:f>
              <c:numCache>
                <c:formatCode>General</c:formatCode>
                <c:ptCount val="9"/>
                <c:pt idx="0">
                  <c:v>315.39999999999998</c:v>
                </c:pt>
                <c:pt idx="1">
                  <c:v>319.64999999999998</c:v>
                </c:pt>
                <c:pt idx="2">
                  <c:v>323.89999999999998</c:v>
                </c:pt>
                <c:pt idx="3">
                  <c:v>293.14999999999998</c:v>
                </c:pt>
                <c:pt idx="4">
                  <c:v>297.39999999999998</c:v>
                </c:pt>
                <c:pt idx="5">
                  <c:v>301.64999999999998</c:v>
                </c:pt>
                <c:pt idx="6">
                  <c:v>307.25</c:v>
                </c:pt>
                <c:pt idx="7">
                  <c:v>311.5</c:v>
                </c:pt>
                <c:pt idx="8">
                  <c:v>315.75</c:v>
                </c:pt>
              </c:numCache>
            </c:numRef>
          </c:xVal>
          <c:yVal>
            <c:numRef>
              <c:f>Experiments!$F$34:$F$42</c:f>
              <c:numCache>
                <c:formatCode>General</c:formatCode>
                <c:ptCount val="9"/>
                <c:pt idx="0">
                  <c:v>116.68498484808734</c:v>
                </c:pt>
                <c:pt idx="1">
                  <c:v>116.68498484808734</c:v>
                </c:pt>
                <c:pt idx="2">
                  <c:v>116.68498484808734</c:v>
                </c:pt>
                <c:pt idx="3">
                  <c:v>34.944125321683337</c:v>
                </c:pt>
                <c:pt idx="4">
                  <c:v>34.944125321683337</c:v>
                </c:pt>
                <c:pt idx="5">
                  <c:v>34.944125321683337</c:v>
                </c:pt>
                <c:pt idx="6">
                  <c:v>75.025598337810351</c:v>
                </c:pt>
                <c:pt idx="7">
                  <c:v>75.025598337810351</c:v>
                </c:pt>
                <c:pt idx="8">
                  <c:v>75.025598337810351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6E-439A-9D2C-C1F8BFB31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44432"/>
        <c:axId val="1079364592"/>
      </c:scatterChart>
      <c:valAx>
        <c:axId val="667444432"/>
        <c:scaling>
          <c:orientation val="minMax"/>
          <c:max val="345"/>
          <c:min val="2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364592"/>
        <c:crosses val="autoZero"/>
        <c:crossBetween val="midCat"/>
        <c:majorUnit val="5"/>
      </c:valAx>
      <c:valAx>
        <c:axId val="107936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Concentratiol (kg.m-3)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4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 Variables</a:t>
            </a:r>
          </a:p>
        </c:rich>
      </c:tx>
      <c:layout>
        <c:manualLayout>
          <c:xMode val="edge"/>
          <c:yMode val="edge"/>
          <c:x val="0.3878055555555556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'Rel. Err . vs No. Expts'!$J$5</c:f>
              <c:strCache>
                <c:ptCount val="1"/>
                <c:pt idx="0">
                  <c:v>median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'Rel. Err . vs No. Expts'!$B$6:$B$11</c:f>
              <c:numCache>
                <c:formatCode>General</c:formatCode>
                <c:ptCount val="6"/>
                <c:pt idx="0">
                  <c:v>36</c:v>
                </c:pt>
                <c:pt idx="1">
                  <c:v>20</c:v>
                </c:pt>
                <c:pt idx="2">
                  <c:v>15</c:v>
                </c:pt>
                <c:pt idx="3">
                  <c:v>10</c:v>
                </c:pt>
                <c:pt idx="4">
                  <c:v>5</c:v>
                </c:pt>
                <c:pt idx="5">
                  <c:v>3</c:v>
                </c:pt>
              </c:numCache>
            </c:numRef>
          </c:xVal>
          <c:yVal>
            <c:numRef>
              <c:f>'Rel. Err . vs No. Expts'!$J$6:$J$11</c:f>
              <c:numCache>
                <c:formatCode>General</c:formatCode>
                <c:ptCount val="6"/>
                <c:pt idx="0">
                  <c:v>0.19460434742492699</c:v>
                </c:pt>
                <c:pt idx="1">
                  <c:v>0.22489468530068599</c:v>
                </c:pt>
                <c:pt idx="2">
                  <c:v>0.16748983025585923</c:v>
                </c:pt>
                <c:pt idx="3">
                  <c:v>0.49777914876643437</c:v>
                </c:pt>
                <c:pt idx="4">
                  <c:v>0.46548490136837822</c:v>
                </c:pt>
                <c:pt idx="5">
                  <c:v>0.48123502661197182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0-412A-BCF9-17FCA292E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654144"/>
        <c:axId val="908650816"/>
      </c:scatterChart>
      <c:valAx>
        <c:axId val="90865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50816"/>
        <c:crosses val="autoZero"/>
        <c:crossBetween val="midCat"/>
      </c:valAx>
      <c:valAx>
        <c:axId val="9086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5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 Variables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'Rel. Err . vs No. Expts'!$J$14</c:f>
              <c:strCache>
                <c:ptCount val="1"/>
                <c:pt idx="0">
                  <c:v>median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'Rel. Err . vs No. Expts'!$B$15:$B$20</c:f>
              <c:numCache>
                <c:formatCode>General</c:formatCode>
                <c:ptCount val="6"/>
                <c:pt idx="0">
                  <c:v>36</c:v>
                </c:pt>
                <c:pt idx="1">
                  <c:v>20</c:v>
                </c:pt>
                <c:pt idx="2">
                  <c:v>15</c:v>
                </c:pt>
                <c:pt idx="3">
                  <c:v>10</c:v>
                </c:pt>
                <c:pt idx="4">
                  <c:v>5</c:v>
                </c:pt>
                <c:pt idx="5">
                  <c:v>3</c:v>
                </c:pt>
              </c:numCache>
            </c:numRef>
          </c:xVal>
          <c:yVal>
            <c:numRef>
              <c:f>'Rel. Err . vs No. Expts'!$J$15:$J$20</c:f>
              <c:numCache>
                <c:formatCode>General</c:formatCode>
                <c:ptCount val="6"/>
                <c:pt idx="0">
                  <c:v>0.58044950894399761</c:v>
                </c:pt>
                <c:pt idx="1">
                  <c:v>0.57689849926203252</c:v>
                </c:pt>
                <c:pt idx="2">
                  <c:v>0.57739790087986198</c:v>
                </c:pt>
                <c:pt idx="3">
                  <c:v>0.5709846340801199</c:v>
                </c:pt>
                <c:pt idx="4">
                  <c:v>0.54918162393199699</c:v>
                </c:pt>
                <c:pt idx="5">
                  <c:v>0.68946746132413539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C-44F8-B705-C1B485F30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876016"/>
        <c:axId val="1192876432"/>
      </c:scatterChart>
      <c:valAx>
        <c:axId val="119287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876432"/>
        <c:crosses val="autoZero"/>
        <c:crossBetween val="midCat"/>
      </c:valAx>
      <c:valAx>
        <c:axId val="119287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87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 Variables</a:t>
            </a:r>
          </a:p>
        </c:rich>
      </c:tx>
      <c:layout>
        <c:manualLayout>
          <c:xMode val="edge"/>
          <c:yMode val="edge"/>
          <c:x val="0.35521522309711284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'Rel. Err . vs No. Expts'!$J$23</c:f>
              <c:strCache>
                <c:ptCount val="1"/>
                <c:pt idx="0">
                  <c:v>median rel. err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'Rel. Err . vs No. Expts'!$B$24:$B$28</c:f>
              <c:numCache>
                <c:formatCode>General</c:formatCode>
                <c:ptCount val="5"/>
                <c:pt idx="0">
                  <c:v>20</c:v>
                </c:pt>
                <c:pt idx="1">
                  <c:v>15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</c:numCache>
            </c:numRef>
          </c:xVal>
          <c:yVal>
            <c:numRef>
              <c:f>'Rel. Err . vs No. Expts'!$J$24:$J$28</c:f>
              <c:numCache>
                <c:formatCode>General</c:formatCode>
                <c:ptCount val="5"/>
                <c:pt idx="0">
                  <c:v>0.56190763829586199</c:v>
                </c:pt>
                <c:pt idx="1">
                  <c:v>0.55692956445117492</c:v>
                </c:pt>
                <c:pt idx="2">
                  <c:v>0.60239788950786144</c:v>
                </c:pt>
                <c:pt idx="3">
                  <c:v>0.52402148569469298</c:v>
                </c:pt>
                <c:pt idx="4">
                  <c:v>0.61712200480923007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5B-4FC5-BB2C-F25E15403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132960"/>
        <c:axId val="1593133376"/>
      </c:scatterChart>
      <c:valAx>
        <c:axId val="159313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133376"/>
        <c:crosses val="autoZero"/>
        <c:crossBetween val="midCat"/>
      </c:valAx>
      <c:valAx>
        <c:axId val="159313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13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Relative</a:t>
            </a:r>
            <a:r>
              <a:rPr lang="en-GB" baseline="0"/>
              <a:t> Error: kg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'Eval. FI Rel. Err.'!$B$4:$B$9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Err.'!$C$4:$C$9</c:f>
              <c:numCache>
                <c:formatCode>0.00E+00</c:formatCode>
                <c:ptCount val="6"/>
                <c:pt idx="0" formatCode="General">
                  <c:v>-0.94301570793592704</c:v>
                </c:pt>
                <c:pt idx="1">
                  <c:v>-0.94399207900000004</c:v>
                </c:pt>
                <c:pt idx="2">
                  <c:v>-0.94399207900000004</c:v>
                </c:pt>
                <c:pt idx="3">
                  <c:v>-0.93950953100000001</c:v>
                </c:pt>
                <c:pt idx="4">
                  <c:v>-0.93969692599999999</c:v>
                </c:pt>
                <c:pt idx="5">
                  <c:v>-0.93811972099999996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4-49C8-8E46-1C158E2227DB}"/>
            </c:ext>
          </c:extLst>
        </c:ser>
        <c:ser>
          <c:idx val="1"/>
          <c:order val="1"/>
          <c:tx>
            <c:v>Worst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'Eval. FI Rel. Err.'!$J$4:$J$9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Err.'!$K$4:$K$9</c:f>
              <c:numCache>
                <c:formatCode>0.00E+00</c:formatCode>
                <c:ptCount val="6"/>
                <c:pt idx="0" formatCode="General">
                  <c:v>-0.94301570793592704</c:v>
                </c:pt>
                <c:pt idx="1">
                  <c:v>-0.94247000000000003</c:v>
                </c:pt>
                <c:pt idx="2">
                  <c:v>-0.94247000000000003</c:v>
                </c:pt>
                <c:pt idx="3">
                  <c:v>-0.93945044099999997</c:v>
                </c:pt>
                <c:pt idx="4">
                  <c:v>-0.94138820999999995</c:v>
                </c:pt>
                <c:pt idx="5">
                  <c:v>-0.93810777700000003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94-49C8-8E46-1C158E2227DB}"/>
            </c:ext>
          </c:extLst>
        </c:ser>
        <c:ser>
          <c:idx val="2"/>
          <c:order val="2"/>
          <c:tx>
            <c:v>Random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'Eval. FI Rel. Err.'!$R$4:$R$9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Err.'!$S$4:$S$9</c:f>
              <c:numCache>
                <c:formatCode>0.00E+00</c:formatCode>
                <c:ptCount val="6"/>
                <c:pt idx="0" formatCode="General">
                  <c:v>-0.94301570793592704</c:v>
                </c:pt>
                <c:pt idx="1">
                  <c:v>-0.94297846900000004</c:v>
                </c:pt>
                <c:pt idx="2">
                  <c:v>-0.94297846900000004</c:v>
                </c:pt>
                <c:pt idx="3">
                  <c:v>-0.93874200600000002</c:v>
                </c:pt>
                <c:pt idx="4">
                  <c:v>-0.93965419800000005</c:v>
                </c:pt>
                <c:pt idx="5">
                  <c:v>-0.93750212099999997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94-49C8-8E46-1C158E222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81071"/>
        <c:axId val="316306863"/>
      </c:scatterChart>
      <c:valAx>
        <c:axId val="316281071"/>
        <c:scaling>
          <c:orientation val="minMax"/>
          <c:max val="1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Experiments</a:t>
                </a:r>
              </a:p>
            </c:rich>
          </c:tx>
          <c:layout>
            <c:manualLayout>
              <c:xMode val="edge"/>
              <c:yMode val="edge"/>
              <c:x val="0.41293573382902726"/>
              <c:y val="0.897904028552722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06863"/>
        <c:crosses val="autoZero"/>
        <c:crossBetween val="midCat"/>
        <c:majorUnit val="1"/>
      </c:valAx>
      <c:valAx>
        <c:axId val="31630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Error [/]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28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Relative</a:t>
            </a:r>
            <a:r>
              <a:rPr lang="en-GB" baseline="0"/>
              <a:t> Error: 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'Eval. FI Rel. Err.'!$B$4:$B$9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Err.'!$D$4:$D$9</c:f>
              <c:numCache>
                <c:formatCode>0.00E+00</c:formatCode>
                <c:ptCount val="6"/>
                <c:pt idx="0" formatCode="General">
                  <c:v>0.193269165511359</c:v>
                </c:pt>
                <c:pt idx="1">
                  <c:v>0.20181879599999999</c:v>
                </c:pt>
                <c:pt idx="2">
                  <c:v>0.20181879599999999</c:v>
                </c:pt>
                <c:pt idx="3">
                  <c:v>0.18504284400000001</c:v>
                </c:pt>
                <c:pt idx="4">
                  <c:v>0.17902926999999999</c:v>
                </c:pt>
                <c:pt idx="5">
                  <c:v>0.15890817800000001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1-4946-8C94-DA7641E2F254}"/>
            </c:ext>
          </c:extLst>
        </c:ser>
        <c:ser>
          <c:idx val="1"/>
          <c:order val="1"/>
          <c:tx>
            <c:v>Worst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'Eval. FI Rel. Err.'!$J$4:$J$9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Err.'!$L$4:$L$9</c:f>
              <c:numCache>
                <c:formatCode>0.00E+00</c:formatCode>
                <c:ptCount val="6"/>
                <c:pt idx="0" formatCode="General">
                  <c:v>0.193269165511359</c:v>
                </c:pt>
                <c:pt idx="1">
                  <c:v>0.18765082799999999</c:v>
                </c:pt>
                <c:pt idx="2">
                  <c:v>0.18765082799999999</c:v>
                </c:pt>
                <c:pt idx="3">
                  <c:v>0.185040696</c:v>
                </c:pt>
                <c:pt idx="4">
                  <c:v>0.15636361200000001</c:v>
                </c:pt>
                <c:pt idx="5">
                  <c:v>0.131061068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1-4946-8C94-DA7641E2F254}"/>
            </c:ext>
          </c:extLst>
        </c:ser>
        <c:ser>
          <c:idx val="2"/>
          <c:order val="2"/>
          <c:tx>
            <c:v>Random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'Eval. FI Rel. Err.'!$R$4:$R$9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Err.'!$T$4:$T$9</c:f>
              <c:numCache>
                <c:formatCode>0.00E+00</c:formatCode>
                <c:ptCount val="6"/>
                <c:pt idx="0" formatCode="General">
                  <c:v>0.193269165511359</c:v>
                </c:pt>
                <c:pt idx="1">
                  <c:v>0.19186489300000001</c:v>
                </c:pt>
                <c:pt idx="2">
                  <c:v>0.19186489300000001</c:v>
                </c:pt>
                <c:pt idx="3">
                  <c:v>0.17360508599999999</c:v>
                </c:pt>
                <c:pt idx="4">
                  <c:v>0.17525945700000001</c:v>
                </c:pt>
                <c:pt idx="5">
                  <c:v>0.12567393700000001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41-4946-8C94-DA7641E2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81071"/>
        <c:axId val="316306863"/>
      </c:scatterChart>
      <c:valAx>
        <c:axId val="316281071"/>
        <c:scaling>
          <c:orientation val="minMax"/>
          <c:max val="1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Experiments</a:t>
                </a:r>
              </a:p>
            </c:rich>
          </c:tx>
          <c:layout>
            <c:manualLayout>
              <c:xMode val="edge"/>
              <c:yMode val="edge"/>
              <c:x val="0.41293573382902726"/>
              <c:y val="0.897904028552722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06863"/>
        <c:crosses val="autoZero"/>
        <c:crossBetween val="midCat"/>
        <c:majorUnit val="1"/>
      </c:valAx>
      <c:valAx>
        <c:axId val="31630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Error [/]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28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Relative</a:t>
            </a:r>
            <a:r>
              <a:rPr lang="en-GB" baseline="0"/>
              <a:t> Error: kb2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'Eval. FI Rel. Err.'!$B$4:$B$9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Err.'!$F$4:$F$9</c:f>
              <c:numCache>
                <c:formatCode>0.00E+00</c:formatCode>
                <c:ptCount val="6"/>
                <c:pt idx="0" formatCode="General">
                  <c:v>-0.98898434008251801</c:v>
                </c:pt>
                <c:pt idx="1">
                  <c:v>-0.98852756500000005</c:v>
                </c:pt>
                <c:pt idx="2">
                  <c:v>-0.98852756500000005</c:v>
                </c:pt>
                <c:pt idx="3">
                  <c:v>-0.98867549099999996</c:v>
                </c:pt>
                <c:pt idx="4">
                  <c:v>-0.98853091900000001</c:v>
                </c:pt>
                <c:pt idx="5">
                  <c:v>-0.98824528599999995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37-42BC-9108-FD1011422F0F}"/>
            </c:ext>
          </c:extLst>
        </c:ser>
        <c:ser>
          <c:idx val="1"/>
          <c:order val="1"/>
          <c:tx>
            <c:v>Worst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'Eval. FI Rel. Err.'!$J$4:$J$9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Err.'!$N$4:$N$9</c:f>
              <c:numCache>
                <c:formatCode>0.00E+00</c:formatCode>
                <c:ptCount val="6"/>
                <c:pt idx="0" formatCode="General">
                  <c:v>-0.98898434008251801</c:v>
                </c:pt>
                <c:pt idx="1">
                  <c:v>-0.98887855499999999</c:v>
                </c:pt>
                <c:pt idx="2">
                  <c:v>-0.98887855499999999</c:v>
                </c:pt>
                <c:pt idx="3">
                  <c:v>-0.98812034000000004</c:v>
                </c:pt>
                <c:pt idx="4">
                  <c:v>-0.98855484800000004</c:v>
                </c:pt>
                <c:pt idx="5">
                  <c:v>-0.98802101899999994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37-42BC-9108-FD1011422F0F}"/>
            </c:ext>
          </c:extLst>
        </c:ser>
        <c:ser>
          <c:idx val="2"/>
          <c:order val="2"/>
          <c:tx>
            <c:v>Random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'Eval. FI Rel. Err.'!$R$4:$R$9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Err.'!$V$4:$V$9</c:f>
              <c:numCache>
                <c:formatCode>0.00E+00</c:formatCode>
                <c:ptCount val="6"/>
                <c:pt idx="0" formatCode="General">
                  <c:v>-0.98898434008251801</c:v>
                </c:pt>
                <c:pt idx="1">
                  <c:v>-0.988454889</c:v>
                </c:pt>
                <c:pt idx="2">
                  <c:v>-0.988454889</c:v>
                </c:pt>
                <c:pt idx="3">
                  <c:v>-0.98852670099999995</c:v>
                </c:pt>
                <c:pt idx="4">
                  <c:v>-0.98843555100000002</c:v>
                </c:pt>
                <c:pt idx="5">
                  <c:v>-0.98810973599999996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37-42BC-9108-FD1011422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81071"/>
        <c:axId val="316306863"/>
      </c:scatterChart>
      <c:valAx>
        <c:axId val="316281071"/>
        <c:scaling>
          <c:orientation val="minMax"/>
          <c:max val="1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Experiments</a:t>
                </a:r>
              </a:p>
            </c:rich>
          </c:tx>
          <c:layout>
            <c:manualLayout>
              <c:xMode val="edge"/>
              <c:yMode val="edge"/>
              <c:x val="0.41293573382902726"/>
              <c:y val="0.897904028552722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06863"/>
        <c:crosses val="autoZero"/>
        <c:crossBetween val="midCat"/>
        <c:majorUnit val="1"/>
      </c:valAx>
      <c:valAx>
        <c:axId val="31630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Error [/]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28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Relative</a:t>
            </a:r>
            <a:r>
              <a:rPr lang="en-GB" baseline="0"/>
              <a:t> Error: 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'Eval. FI Rel. Err.'!$B$4:$B$9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Err.'!$G$4:$G$9</c:f>
              <c:numCache>
                <c:formatCode>0.00E+00</c:formatCode>
                <c:ptCount val="6"/>
                <c:pt idx="0" formatCode="General">
                  <c:v>-0.34079940403685599</c:v>
                </c:pt>
                <c:pt idx="1">
                  <c:v>-0.32994502799999997</c:v>
                </c:pt>
                <c:pt idx="2">
                  <c:v>-0.32994502799999997</c:v>
                </c:pt>
                <c:pt idx="3">
                  <c:v>-0.32153221199999998</c:v>
                </c:pt>
                <c:pt idx="4">
                  <c:v>-0.32883278599999999</c:v>
                </c:pt>
                <c:pt idx="5">
                  <c:v>-0.32941568700000001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0-46F7-9759-8112D091CCD2}"/>
            </c:ext>
          </c:extLst>
        </c:ser>
        <c:ser>
          <c:idx val="1"/>
          <c:order val="1"/>
          <c:tx>
            <c:v>Worst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'Eval. FI Rel. Err.'!$J$4:$J$9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Err.'!$O$4:$O$9</c:f>
              <c:numCache>
                <c:formatCode>0.00E+00</c:formatCode>
                <c:ptCount val="6"/>
                <c:pt idx="0" formatCode="General">
                  <c:v>-0.34079940403685599</c:v>
                </c:pt>
                <c:pt idx="1">
                  <c:v>-0.33449415599999999</c:v>
                </c:pt>
                <c:pt idx="2">
                  <c:v>-0.33449415599999999</c:v>
                </c:pt>
                <c:pt idx="3">
                  <c:v>-0.32128018200000003</c:v>
                </c:pt>
                <c:pt idx="4">
                  <c:v>-0.30674225700000002</c:v>
                </c:pt>
                <c:pt idx="5">
                  <c:v>-0.31703946700000002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70-46F7-9759-8112D091CCD2}"/>
            </c:ext>
          </c:extLst>
        </c:ser>
        <c:ser>
          <c:idx val="2"/>
          <c:order val="2"/>
          <c:tx>
            <c:v>Random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'Eval. FI Rel. Err.'!$R$4:$R$9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Err.'!$W$4:$W$9</c:f>
              <c:numCache>
                <c:formatCode>0.00E+00</c:formatCode>
                <c:ptCount val="6"/>
                <c:pt idx="0" formatCode="General">
                  <c:v>-0.34079940403685599</c:v>
                </c:pt>
                <c:pt idx="1">
                  <c:v>-0.34151324199999999</c:v>
                </c:pt>
                <c:pt idx="2">
                  <c:v>-0.34151324199999999</c:v>
                </c:pt>
                <c:pt idx="3">
                  <c:v>-0.29623192799999998</c:v>
                </c:pt>
                <c:pt idx="4">
                  <c:v>-0.331501186</c:v>
                </c:pt>
                <c:pt idx="5">
                  <c:v>-0.32127462000000001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70-46F7-9759-8112D091C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81071"/>
        <c:axId val="316306863"/>
      </c:scatterChart>
      <c:valAx>
        <c:axId val="316281071"/>
        <c:scaling>
          <c:orientation val="minMax"/>
          <c:max val="1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Experiments</a:t>
                </a:r>
              </a:p>
            </c:rich>
          </c:tx>
          <c:layout>
            <c:manualLayout>
              <c:xMode val="edge"/>
              <c:yMode val="edge"/>
              <c:x val="0.41293573382902726"/>
              <c:y val="0.897904028552722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06863"/>
        <c:crosses val="autoZero"/>
        <c:crossBetween val="midCat"/>
        <c:majorUnit val="1"/>
      </c:valAx>
      <c:valAx>
        <c:axId val="31630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Error [/]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28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</a:t>
            </a:r>
            <a:r>
              <a:rPr lang="en-US" baseline="0"/>
              <a:t> Error: kg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'Eval. FI Rel. Err.'!$B$36:$B$41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'Eval. FI Rel. Err.'!$C$36:$C$41</c:f>
              <c:numCache>
                <c:formatCode>0.00E+00</c:formatCode>
                <c:ptCount val="6"/>
                <c:pt idx="0" formatCode="General">
                  <c:v>-0.945269084603793</c:v>
                </c:pt>
                <c:pt idx="1">
                  <c:v>-0.94696250100000001</c:v>
                </c:pt>
                <c:pt idx="2">
                  <c:v>-0.94696250100000001</c:v>
                </c:pt>
                <c:pt idx="3">
                  <c:v>-0.94552213200000002</c:v>
                </c:pt>
                <c:pt idx="4">
                  <c:v>-0.94557977500000001</c:v>
                </c:pt>
                <c:pt idx="5">
                  <c:v>-0.94460778300000003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4D-46F3-AE4A-96F003DF028F}"/>
            </c:ext>
          </c:extLst>
        </c:ser>
        <c:ser>
          <c:idx val="1"/>
          <c:order val="1"/>
          <c:tx>
            <c:v>Worst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'Eval. FI Rel. Err.'!$J$36:$J$41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'Eval. FI Rel. Err.'!$K$36:$K$41</c:f>
              <c:numCache>
                <c:formatCode>0.00E+00</c:formatCode>
                <c:ptCount val="6"/>
                <c:pt idx="0" formatCode="General">
                  <c:v>-0.945269084603793</c:v>
                </c:pt>
                <c:pt idx="1">
                  <c:v>-0.94494328599999999</c:v>
                </c:pt>
                <c:pt idx="2">
                  <c:v>-0.94494328599999999</c:v>
                </c:pt>
                <c:pt idx="3">
                  <c:v>-0.94551798799999998</c:v>
                </c:pt>
                <c:pt idx="4">
                  <c:v>-0.94697028299999997</c:v>
                </c:pt>
                <c:pt idx="5">
                  <c:v>-0.94693515900000003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4D-46F3-AE4A-96F003DF028F}"/>
            </c:ext>
          </c:extLst>
        </c:ser>
        <c:ser>
          <c:idx val="2"/>
          <c:order val="2"/>
          <c:tx>
            <c:v>Random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'Eval. FI Rel. Err.'!$R$36:$R$41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'Eval. FI Rel. Err.'!$S$36:$S$41</c:f>
              <c:numCache>
                <c:formatCode>0.00E+00</c:formatCode>
                <c:ptCount val="6"/>
                <c:pt idx="0" formatCode="General">
                  <c:v>-0.945269084603793</c:v>
                </c:pt>
                <c:pt idx="1">
                  <c:v>-0.94431137499999995</c:v>
                </c:pt>
                <c:pt idx="2">
                  <c:v>-0.94431137499999995</c:v>
                </c:pt>
                <c:pt idx="3">
                  <c:v>-0.94474737099999995</c:v>
                </c:pt>
                <c:pt idx="4">
                  <c:v>-0.94530767400000004</c:v>
                </c:pt>
                <c:pt idx="5">
                  <c:v>-0.94381150700000005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4D-46F3-AE4A-96F003DF0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59039"/>
        <c:axId val="742761951"/>
      </c:scatterChart>
      <c:valAx>
        <c:axId val="742759039"/>
        <c:scaling>
          <c:orientation val="minMax"/>
          <c:max val="1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</a:t>
                </a:r>
                <a:r>
                  <a:rPr lang="en-GB" baseline="0"/>
                  <a:t> Experiments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61951"/>
        <c:crosses val="autoZero"/>
        <c:crossBetween val="midCat"/>
      </c:valAx>
      <c:valAx>
        <c:axId val="74276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Error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5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</a:t>
            </a:r>
            <a:r>
              <a:rPr lang="en-US" baseline="0"/>
              <a:t> Error: g</a:t>
            </a:r>
            <a:endParaRPr lang="en-US"/>
          </a:p>
        </c:rich>
      </c:tx>
      <c:layout>
        <c:manualLayout>
          <c:xMode val="edge"/>
          <c:yMode val="edge"/>
          <c:x val="0.3543956692913385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'Eval. FI Rel. Err.'!$B$36:$B$41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'Eval. FI Rel. Err.'!$D$36:$D$41</c:f>
              <c:numCache>
                <c:formatCode>0.00E+00</c:formatCode>
                <c:ptCount val="6"/>
                <c:pt idx="0">
                  <c:v>0.16272815889107201</c:v>
                </c:pt>
                <c:pt idx="1">
                  <c:v>0.17866437700000001</c:v>
                </c:pt>
                <c:pt idx="2">
                  <c:v>0.17866437700000001</c:v>
                </c:pt>
                <c:pt idx="3">
                  <c:v>0.16706259800000001</c:v>
                </c:pt>
                <c:pt idx="4">
                  <c:v>0.16725078400000001</c:v>
                </c:pt>
                <c:pt idx="5">
                  <c:v>0.157737197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C1-4A0C-B811-A62918887A2C}"/>
            </c:ext>
          </c:extLst>
        </c:ser>
        <c:ser>
          <c:idx val="1"/>
          <c:order val="1"/>
          <c:tx>
            <c:v>Worst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'Eval. FI Rel. Err.'!$J$36:$J$41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'Eval. FI Rel. Err.'!$L$36:$L$41</c:f>
              <c:numCache>
                <c:formatCode>0.00E+00</c:formatCode>
                <c:ptCount val="6"/>
                <c:pt idx="0">
                  <c:v>0.16272815889107201</c:v>
                </c:pt>
                <c:pt idx="1">
                  <c:v>0.16734254600000001</c:v>
                </c:pt>
                <c:pt idx="2">
                  <c:v>0.16734254600000001</c:v>
                </c:pt>
                <c:pt idx="3">
                  <c:v>0.16714665500000001</c:v>
                </c:pt>
                <c:pt idx="4">
                  <c:v>0.17970586199999999</c:v>
                </c:pt>
                <c:pt idx="5">
                  <c:v>0.164761459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C1-4A0C-B811-A62918887A2C}"/>
            </c:ext>
          </c:extLst>
        </c:ser>
        <c:ser>
          <c:idx val="2"/>
          <c:order val="2"/>
          <c:tx>
            <c:v>Random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'Eval. FI Rel. Err.'!$R$36:$R$41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'Eval. FI Rel. Err.'!$T$36:$T$41</c:f>
              <c:numCache>
                <c:formatCode>0.00E+00</c:formatCode>
                <c:ptCount val="6"/>
                <c:pt idx="0">
                  <c:v>0.16272815889107201</c:v>
                </c:pt>
                <c:pt idx="1">
                  <c:v>0.158658093</c:v>
                </c:pt>
                <c:pt idx="2">
                  <c:v>0.158658093</c:v>
                </c:pt>
                <c:pt idx="3">
                  <c:v>0.161075359</c:v>
                </c:pt>
                <c:pt idx="4">
                  <c:v>0.19643205399999999</c:v>
                </c:pt>
                <c:pt idx="5">
                  <c:v>0.158416944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C1-4A0C-B811-A62918887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59039"/>
        <c:axId val="742761951"/>
      </c:scatterChart>
      <c:valAx>
        <c:axId val="742759039"/>
        <c:scaling>
          <c:orientation val="minMax"/>
          <c:max val="1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</a:t>
                </a:r>
                <a:r>
                  <a:rPr lang="en-GB" baseline="0"/>
                  <a:t> Experiments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61951"/>
        <c:crosses val="autoZero"/>
        <c:crossBetween val="midCat"/>
      </c:valAx>
      <c:valAx>
        <c:axId val="74276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Error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5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</a:t>
            </a:r>
            <a:r>
              <a:rPr lang="en-US" baseline="0"/>
              <a:t> Error: kb2</a:t>
            </a:r>
            <a:endParaRPr lang="en-US"/>
          </a:p>
        </c:rich>
      </c:tx>
      <c:layout>
        <c:manualLayout>
          <c:xMode val="edge"/>
          <c:yMode val="edge"/>
          <c:x val="0.3543956692913385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'Eval. FI Rel. Err.'!$B$36:$B$41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'Eval. FI Rel. Err.'!$F$36:$F$41</c:f>
              <c:numCache>
                <c:formatCode>0.00E+00</c:formatCode>
                <c:ptCount val="6"/>
                <c:pt idx="0">
                  <c:v>-0.98809533648982695</c:v>
                </c:pt>
                <c:pt idx="1">
                  <c:v>-0.98817707600000004</c:v>
                </c:pt>
                <c:pt idx="2">
                  <c:v>-0.98817707600000004</c:v>
                </c:pt>
                <c:pt idx="3">
                  <c:v>-0.98801688099999996</c:v>
                </c:pt>
                <c:pt idx="4">
                  <c:v>-0.98805976100000004</c:v>
                </c:pt>
                <c:pt idx="5">
                  <c:v>-0.98770608100000001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A3-4A1E-A6C7-714A996CEF7A}"/>
            </c:ext>
          </c:extLst>
        </c:ser>
        <c:ser>
          <c:idx val="1"/>
          <c:order val="1"/>
          <c:tx>
            <c:v>Worst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'Eval. FI Rel. Err.'!$J$36:$J$41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'Eval. FI Rel. Err.'!$N$36:$N$41</c:f>
              <c:numCache>
                <c:formatCode>0.00E+00</c:formatCode>
                <c:ptCount val="6"/>
                <c:pt idx="0">
                  <c:v>-0.98809533648982695</c:v>
                </c:pt>
                <c:pt idx="1">
                  <c:v>-0.98783718499999995</c:v>
                </c:pt>
                <c:pt idx="2">
                  <c:v>-0.98783718499999995</c:v>
                </c:pt>
                <c:pt idx="3">
                  <c:v>-0.988019914</c:v>
                </c:pt>
                <c:pt idx="4">
                  <c:v>-0.98784130000000003</c:v>
                </c:pt>
                <c:pt idx="5">
                  <c:v>-0.98736409000000003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A3-4A1E-A6C7-714A996CEF7A}"/>
            </c:ext>
          </c:extLst>
        </c:ser>
        <c:ser>
          <c:idx val="2"/>
          <c:order val="2"/>
          <c:tx>
            <c:v>Random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'Eval. FI Rel. Err.'!$R$36:$R$41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'Eval. FI Rel. Err.'!$V$36:$V$41</c:f>
              <c:numCache>
                <c:formatCode>0.00E+00</c:formatCode>
                <c:ptCount val="6"/>
                <c:pt idx="0">
                  <c:v>-0.98809533648982695</c:v>
                </c:pt>
                <c:pt idx="1">
                  <c:v>-0.98758939099999998</c:v>
                </c:pt>
                <c:pt idx="2">
                  <c:v>-0.98758939099999998</c:v>
                </c:pt>
                <c:pt idx="3">
                  <c:v>-0.98763175000000003</c:v>
                </c:pt>
                <c:pt idx="4">
                  <c:v>-0.98800005999999996</c:v>
                </c:pt>
                <c:pt idx="5">
                  <c:v>-0.98795362600000003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A3-4A1E-A6C7-714A996CE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59039"/>
        <c:axId val="742761951"/>
      </c:scatterChart>
      <c:valAx>
        <c:axId val="742759039"/>
        <c:scaling>
          <c:orientation val="minMax"/>
          <c:max val="1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</a:t>
                </a:r>
                <a:r>
                  <a:rPr lang="en-GB" baseline="0"/>
                  <a:t> Experiments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61951"/>
        <c:crosses val="autoZero"/>
        <c:crossBetween val="midCat"/>
      </c:valAx>
      <c:valAx>
        <c:axId val="74276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Error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5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</a:t>
            </a:r>
            <a:r>
              <a:rPr lang="en-US" baseline="0"/>
              <a:t> Error: b1</a:t>
            </a:r>
            <a:endParaRPr lang="en-US"/>
          </a:p>
        </c:rich>
      </c:tx>
      <c:layout>
        <c:manualLayout>
          <c:xMode val="edge"/>
          <c:yMode val="edge"/>
          <c:x val="0.3543956692913385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'Eval. FI Rel. Err.'!$B$36:$B$41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'Eval. FI Rel. Err.'!$G$36:$G$41</c:f>
              <c:numCache>
                <c:formatCode>0.00E+00</c:formatCode>
                <c:ptCount val="6"/>
                <c:pt idx="0" formatCode="General">
                  <c:v>5.7472785451445803E-2</c:v>
                </c:pt>
                <c:pt idx="1">
                  <c:v>5.3148673299999998E-2</c:v>
                </c:pt>
                <c:pt idx="2">
                  <c:v>5.3148673299999998E-2</c:v>
                </c:pt>
                <c:pt idx="3">
                  <c:v>5.0614429199999998E-2</c:v>
                </c:pt>
                <c:pt idx="4">
                  <c:v>5.61212668E-2</c:v>
                </c:pt>
                <c:pt idx="5">
                  <c:v>6.7362423899999996E-2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EA-4262-A27A-AC693977920E}"/>
            </c:ext>
          </c:extLst>
        </c:ser>
        <c:ser>
          <c:idx val="1"/>
          <c:order val="1"/>
          <c:tx>
            <c:v>Worst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'Eval. FI Rel. Err.'!$J$36:$J$41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'Eval. FI Rel. Err.'!$O$36:$O$41</c:f>
              <c:numCache>
                <c:formatCode>0.00E+00</c:formatCode>
                <c:ptCount val="6"/>
                <c:pt idx="0" formatCode="General">
                  <c:v>5.7472785451445803E-2</c:v>
                </c:pt>
                <c:pt idx="1">
                  <c:v>7.8441622500000002E-2</c:v>
                </c:pt>
                <c:pt idx="2">
                  <c:v>7.8441622500000002E-2</c:v>
                </c:pt>
                <c:pt idx="3">
                  <c:v>5.1057153199999997E-2</c:v>
                </c:pt>
                <c:pt idx="4">
                  <c:v>7.7057233500000002E-2</c:v>
                </c:pt>
                <c:pt idx="5">
                  <c:v>8.2984966399999999E-2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EA-4262-A27A-AC693977920E}"/>
            </c:ext>
          </c:extLst>
        </c:ser>
        <c:ser>
          <c:idx val="2"/>
          <c:order val="2"/>
          <c:tx>
            <c:v>Random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'Eval. FI Rel. Err.'!$R$36:$R$41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'Eval. FI Rel. Err.'!$W$36:$W$41</c:f>
              <c:numCache>
                <c:formatCode>0.00E+00</c:formatCode>
                <c:ptCount val="6"/>
                <c:pt idx="0" formatCode="General">
                  <c:v>5.7472785451445803E-2</c:v>
                </c:pt>
                <c:pt idx="1">
                  <c:v>7.5983232299999995E-2</c:v>
                </c:pt>
                <c:pt idx="2">
                  <c:v>7.5983232299999995E-2</c:v>
                </c:pt>
                <c:pt idx="3">
                  <c:v>6.4517746400000006E-2</c:v>
                </c:pt>
                <c:pt idx="4">
                  <c:v>6.1401873099999997E-2</c:v>
                </c:pt>
                <c:pt idx="5">
                  <c:v>8.6513762399999999E-2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EA-4262-A27A-AC6939779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59039"/>
        <c:axId val="742761951"/>
      </c:scatterChart>
      <c:valAx>
        <c:axId val="742759039"/>
        <c:scaling>
          <c:orientation val="minMax"/>
          <c:max val="1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</a:t>
                </a:r>
                <a:r>
                  <a:rPr lang="en-GB" baseline="0"/>
                  <a:t> Experiments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61951"/>
        <c:crosses val="autoZero"/>
        <c:crossBetween val="midCat"/>
      </c:valAx>
      <c:valAx>
        <c:axId val="74276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Error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5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Relative</a:t>
            </a:r>
            <a:r>
              <a:rPr lang="en-GB" baseline="0"/>
              <a:t> Error: kg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'Eval. FI Rel. Err.'!$B$65:$B$70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Err.'!$C$65:$C$70</c:f>
              <c:numCache>
                <c:formatCode>0.00E+00</c:formatCode>
                <c:ptCount val="6"/>
                <c:pt idx="0" formatCode="General">
                  <c:v>-0.94281214999316898</c:v>
                </c:pt>
                <c:pt idx="1">
                  <c:v>-0.94529034099999998</c:v>
                </c:pt>
                <c:pt idx="2">
                  <c:v>-0.94529034099999998</c:v>
                </c:pt>
                <c:pt idx="3">
                  <c:v>-0.94364288699999999</c:v>
                </c:pt>
                <c:pt idx="4">
                  <c:v>-0.942108787</c:v>
                </c:pt>
                <c:pt idx="5">
                  <c:v>-0.941071514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D0-425E-9785-4328E85E2945}"/>
            </c:ext>
          </c:extLst>
        </c:ser>
        <c:ser>
          <c:idx val="1"/>
          <c:order val="1"/>
          <c:tx>
            <c:v>Worst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'Eval. FI Rel. Err.'!$J$4:$J$9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Err.'!$K$65:$K$70</c:f>
              <c:numCache>
                <c:formatCode>0.00E+00</c:formatCode>
                <c:ptCount val="6"/>
                <c:pt idx="0" formatCode="General">
                  <c:v>-0.94281214999316898</c:v>
                </c:pt>
                <c:pt idx="1">
                  <c:v>-0.94361920499999996</c:v>
                </c:pt>
                <c:pt idx="2">
                  <c:v>-0.94361920499999996</c:v>
                </c:pt>
                <c:pt idx="3">
                  <c:v>-0.94442022299999995</c:v>
                </c:pt>
                <c:pt idx="4">
                  <c:v>-0.94224694200000003</c:v>
                </c:pt>
                <c:pt idx="5">
                  <c:v>-0.94232115900000002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D0-425E-9785-4328E85E2945}"/>
            </c:ext>
          </c:extLst>
        </c:ser>
        <c:ser>
          <c:idx val="2"/>
          <c:order val="2"/>
          <c:tx>
            <c:v>Random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'Eval. FI Rel. Err.'!$R$4:$R$9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Err.'!$S$65:$S$70</c:f>
              <c:numCache>
                <c:formatCode>0.00E+00</c:formatCode>
                <c:ptCount val="6"/>
                <c:pt idx="0" formatCode="General">
                  <c:v>-0.94281214999316898</c:v>
                </c:pt>
                <c:pt idx="1">
                  <c:v>-0.94142138900000005</c:v>
                </c:pt>
                <c:pt idx="2">
                  <c:v>-0.94142138900000005</c:v>
                </c:pt>
                <c:pt idx="3">
                  <c:v>-0.943898609</c:v>
                </c:pt>
                <c:pt idx="4">
                  <c:v>-0.93923237199999998</c:v>
                </c:pt>
                <c:pt idx="5">
                  <c:v>-0.94138132200000002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D0-425E-9785-4328E85E2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81071"/>
        <c:axId val="316306863"/>
      </c:scatterChart>
      <c:valAx>
        <c:axId val="316281071"/>
        <c:scaling>
          <c:orientation val="minMax"/>
          <c:max val="1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Experiments</a:t>
                </a:r>
              </a:p>
            </c:rich>
          </c:tx>
          <c:layout>
            <c:manualLayout>
              <c:xMode val="edge"/>
              <c:yMode val="edge"/>
              <c:x val="0.41293573382902726"/>
              <c:y val="0.897904028552722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06863"/>
        <c:crosses val="autoZero"/>
        <c:crossBetween val="midCat"/>
        <c:majorUnit val="1"/>
      </c:valAx>
      <c:valAx>
        <c:axId val="31630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Error [/]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28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Relative</a:t>
            </a:r>
            <a:r>
              <a:rPr lang="en-GB" baseline="0"/>
              <a:t> Error: 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'Eval. FI Rel. Err.'!$B$65:$B$70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Err.'!$D$65:$D$70</c:f>
              <c:numCache>
                <c:formatCode>0.00E+00</c:formatCode>
                <c:ptCount val="6"/>
                <c:pt idx="0" formatCode="General">
                  <c:v>0.14636232708428301</c:v>
                </c:pt>
                <c:pt idx="1">
                  <c:v>0.19775231500000001</c:v>
                </c:pt>
                <c:pt idx="2">
                  <c:v>0.19775231500000001</c:v>
                </c:pt>
                <c:pt idx="3">
                  <c:v>0.153638949</c:v>
                </c:pt>
                <c:pt idx="4">
                  <c:v>0.132817876</c:v>
                </c:pt>
                <c:pt idx="5">
                  <c:v>0.16244923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46-49EC-B0D2-152084E68FEF}"/>
            </c:ext>
          </c:extLst>
        </c:ser>
        <c:ser>
          <c:idx val="1"/>
          <c:order val="1"/>
          <c:tx>
            <c:v>Worst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'Eval. FI Rel. Err.'!$J$4:$J$9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Err.'!$L$65:$L$70</c:f>
              <c:numCache>
                <c:formatCode>0.00E+00</c:formatCode>
                <c:ptCount val="6"/>
                <c:pt idx="0" formatCode="General">
                  <c:v>0.14636232708428301</c:v>
                </c:pt>
                <c:pt idx="1">
                  <c:v>0.142867575</c:v>
                </c:pt>
                <c:pt idx="2">
                  <c:v>0.142867575</c:v>
                </c:pt>
                <c:pt idx="3">
                  <c:v>0.157093449</c:v>
                </c:pt>
                <c:pt idx="4">
                  <c:v>0.143932961</c:v>
                </c:pt>
                <c:pt idx="5">
                  <c:v>0.132953242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46-49EC-B0D2-152084E68FEF}"/>
            </c:ext>
          </c:extLst>
        </c:ser>
        <c:ser>
          <c:idx val="2"/>
          <c:order val="2"/>
          <c:tx>
            <c:v>Random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'Eval. FI Rel. Err.'!$R$4:$R$9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Err.'!$T$65:$T$70</c:f>
              <c:numCache>
                <c:formatCode>0.00E+00</c:formatCode>
                <c:ptCount val="6"/>
                <c:pt idx="0" formatCode="General">
                  <c:v>0.14636232708428301</c:v>
                </c:pt>
                <c:pt idx="1">
                  <c:v>0.13466526300000001</c:v>
                </c:pt>
                <c:pt idx="2">
                  <c:v>0.13466526300000001</c:v>
                </c:pt>
                <c:pt idx="3">
                  <c:v>0.16435264099999999</c:v>
                </c:pt>
                <c:pt idx="4">
                  <c:v>0.162099775</c:v>
                </c:pt>
                <c:pt idx="5">
                  <c:v>0.115177243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46-49EC-B0D2-152084E68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81071"/>
        <c:axId val="316306863"/>
      </c:scatterChart>
      <c:valAx>
        <c:axId val="316281071"/>
        <c:scaling>
          <c:orientation val="minMax"/>
          <c:max val="1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Experiments</a:t>
                </a:r>
              </a:p>
            </c:rich>
          </c:tx>
          <c:layout>
            <c:manualLayout>
              <c:xMode val="edge"/>
              <c:yMode val="edge"/>
              <c:x val="0.41293573382902726"/>
              <c:y val="0.897904028552722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06863"/>
        <c:crosses val="autoZero"/>
        <c:crossBetween val="midCat"/>
        <c:majorUnit val="1"/>
      </c:valAx>
      <c:valAx>
        <c:axId val="31630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Error [/]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28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Relative</a:t>
            </a:r>
            <a:r>
              <a:rPr lang="en-GB" baseline="0"/>
              <a:t> Error: kb2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'Eval. FI Rel. Err.'!$B$65:$B$70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Err.'!$F$65:$F$70</c:f>
              <c:numCache>
                <c:formatCode>0.00E+00</c:formatCode>
                <c:ptCount val="6"/>
                <c:pt idx="0" formatCode="General">
                  <c:v>-0.98830073272636698</c:v>
                </c:pt>
                <c:pt idx="1">
                  <c:v>-0.98860210400000004</c:v>
                </c:pt>
                <c:pt idx="2">
                  <c:v>-0.98860210400000004</c:v>
                </c:pt>
                <c:pt idx="3">
                  <c:v>-0.98815696500000005</c:v>
                </c:pt>
                <c:pt idx="4">
                  <c:v>-0.988517019</c:v>
                </c:pt>
                <c:pt idx="5">
                  <c:v>-0.98931386600000004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59-4067-9B4A-905E2CE29656}"/>
            </c:ext>
          </c:extLst>
        </c:ser>
        <c:ser>
          <c:idx val="1"/>
          <c:order val="1"/>
          <c:tx>
            <c:v>Worst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'Eval. FI Rel. Err.'!$J$4:$J$9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Err.'!$N$65:$N$70</c:f>
              <c:numCache>
                <c:formatCode>0.00E+00</c:formatCode>
                <c:ptCount val="6"/>
                <c:pt idx="0" formatCode="General">
                  <c:v>-0.98830073272636698</c:v>
                </c:pt>
                <c:pt idx="1">
                  <c:v>-0.988089102</c:v>
                </c:pt>
                <c:pt idx="2">
                  <c:v>-0.988089102</c:v>
                </c:pt>
                <c:pt idx="3">
                  <c:v>-0.98831980799999997</c:v>
                </c:pt>
                <c:pt idx="4">
                  <c:v>-0.98826954499999997</c:v>
                </c:pt>
                <c:pt idx="5">
                  <c:v>-0.98945411100000003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59-4067-9B4A-905E2CE29656}"/>
            </c:ext>
          </c:extLst>
        </c:ser>
        <c:ser>
          <c:idx val="2"/>
          <c:order val="2"/>
          <c:tx>
            <c:v>Random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'Eval. FI Rel. Err.'!$R$4:$R$9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Err.'!$V$65:$V$70</c:f>
              <c:numCache>
                <c:formatCode>0.00E+00</c:formatCode>
                <c:ptCount val="6"/>
                <c:pt idx="0" formatCode="General">
                  <c:v>-0.98830073272636698</c:v>
                </c:pt>
                <c:pt idx="1">
                  <c:v>-0.98801193200000004</c:v>
                </c:pt>
                <c:pt idx="2">
                  <c:v>-0.98801193200000004</c:v>
                </c:pt>
                <c:pt idx="3">
                  <c:v>-0.98811347400000005</c:v>
                </c:pt>
                <c:pt idx="4">
                  <c:v>-0.988702109</c:v>
                </c:pt>
                <c:pt idx="5">
                  <c:v>-0.98869744800000003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59-4067-9B4A-905E2CE29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81071"/>
        <c:axId val="316306863"/>
      </c:scatterChart>
      <c:valAx>
        <c:axId val="316281071"/>
        <c:scaling>
          <c:orientation val="minMax"/>
          <c:max val="1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Experiments</a:t>
                </a:r>
              </a:p>
            </c:rich>
          </c:tx>
          <c:layout>
            <c:manualLayout>
              <c:xMode val="edge"/>
              <c:yMode val="edge"/>
              <c:x val="0.41293573382902726"/>
              <c:y val="0.897904028552722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06863"/>
        <c:crosses val="autoZero"/>
        <c:crossBetween val="midCat"/>
        <c:majorUnit val="1"/>
      </c:valAx>
      <c:valAx>
        <c:axId val="31630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Error [/]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28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Relative</a:t>
            </a:r>
            <a:r>
              <a:rPr lang="en-GB" baseline="0"/>
              <a:t> Error: b1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Best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'Eval. FI Rel. Err.'!$B$65:$B$70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Err.'!$G$65:$G$70</c:f>
              <c:numCache>
                <c:formatCode>0.00E+00</c:formatCode>
                <c:ptCount val="6"/>
                <c:pt idx="0" formatCode="General">
                  <c:v>3.1275790941309701E-3</c:v>
                </c:pt>
                <c:pt idx="1">
                  <c:v>-2.1706987399999999E-2</c:v>
                </c:pt>
                <c:pt idx="2">
                  <c:v>-2.1706987399999999E-2</c:v>
                </c:pt>
                <c:pt idx="3">
                  <c:v>3.4982271799999999E-2</c:v>
                </c:pt>
                <c:pt idx="4">
                  <c:v>5.0801832300000002E-2</c:v>
                </c:pt>
                <c:pt idx="5">
                  <c:v>6.5394664500000005E-2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31-424D-BD56-3D56041F5B30}"/>
            </c:ext>
          </c:extLst>
        </c:ser>
        <c:ser>
          <c:idx val="1"/>
          <c:order val="1"/>
          <c:tx>
            <c:v>Worst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'Eval. FI Rel. Err.'!$J$4:$J$9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Err.'!$O$65:$O$70</c:f>
              <c:numCache>
                <c:formatCode>0.00E+00</c:formatCode>
                <c:ptCount val="6"/>
                <c:pt idx="0" formatCode="General">
                  <c:v>3.1275790941309701E-3</c:v>
                </c:pt>
                <c:pt idx="1">
                  <c:v>2.2802680299999999E-2</c:v>
                </c:pt>
                <c:pt idx="2">
                  <c:v>2.2802680299999999E-2</c:v>
                </c:pt>
                <c:pt idx="3">
                  <c:v>5.1785163100000003E-2</c:v>
                </c:pt>
                <c:pt idx="4">
                  <c:v>9.9710043700000001E-2</c:v>
                </c:pt>
                <c:pt idx="5">
                  <c:v>9.6760954499999996E-2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31-424D-BD56-3D56041F5B30}"/>
            </c:ext>
          </c:extLst>
        </c:ser>
        <c:ser>
          <c:idx val="2"/>
          <c:order val="2"/>
          <c:tx>
            <c:v>Random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'Eval. FI Rel. Err.'!$R$4:$R$9</c:f>
              <c:numCache>
                <c:formatCode>General</c:formatCod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numCache>
            </c:numRef>
          </c:xVal>
          <c:yVal>
            <c:numRef>
              <c:f>'Eval. FI Rel. Err.'!$W$65:$W$70</c:f>
              <c:numCache>
                <c:formatCode>0.00E+00</c:formatCode>
                <c:ptCount val="6"/>
                <c:pt idx="0" formatCode="General">
                  <c:v>3.1275790941309701E-3</c:v>
                </c:pt>
                <c:pt idx="1">
                  <c:v>-1.8389137400000002E-2</c:v>
                </c:pt>
                <c:pt idx="2">
                  <c:v>-1.8389137400000002E-2</c:v>
                </c:pt>
                <c:pt idx="3">
                  <c:v>4.2431584600000002E-2</c:v>
                </c:pt>
                <c:pt idx="4">
                  <c:v>4.2219082400000003E-2</c:v>
                </c:pt>
                <c:pt idx="5">
                  <c:v>5.3044473100000003E-2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31-424D-BD56-3D56041F5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81071"/>
        <c:axId val="316306863"/>
      </c:scatterChart>
      <c:valAx>
        <c:axId val="316281071"/>
        <c:scaling>
          <c:orientation val="minMax"/>
          <c:max val="1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No. Experiments</a:t>
                </a:r>
              </a:p>
            </c:rich>
          </c:tx>
          <c:layout>
            <c:manualLayout>
              <c:xMode val="edge"/>
              <c:yMode val="edge"/>
              <c:x val="0.41293573382902726"/>
              <c:y val="0.897904028552722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06863"/>
        <c:crosses val="autoZero"/>
        <c:crossBetween val="midCat"/>
        <c:majorUnit val="1"/>
      </c:valAx>
      <c:valAx>
        <c:axId val="31630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Relative</a:t>
                </a:r>
                <a:r>
                  <a:rPr lang="en-GB" baseline="0"/>
                  <a:t> Error [/]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28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185737</xdr:rowOff>
    </xdr:from>
    <xdr:to>
      <xdr:col>12</xdr:col>
      <xdr:colOff>201300</xdr:colOff>
      <xdr:row>27</xdr:row>
      <xdr:rowOff>82237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AAE216-18F9-4BB1-A4E7-20D5AABE7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68580</xdr:rowOff>
    </xdr:from>
    <xdr:to>
      <xdr:col>6</xdr:col>
      <xdr:colOff>613410</xdr:colOff>
      <xdr:row>15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AC895F-7FDB-B871-EB51-EDA6483EF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565785</xdr:colOff>
      <xdr:row>0</xdr:row>
      <xdr:rowOff>97155</xdr:rowOff>
    </xdr:from>
    <xdr:to>
      <xdr:col>12</xdr:col>
      <xdr:colOff>375285</xdr:colOff>
      <xdr:row>15</xdr:row>
      <xdr:rowOff>47625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4896E4D-BB89-A133-EBBB-3FB668710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1388745</xdr:colOff>
      <xdr:row>0</xdr:row>
      <xdr:rowOff>85725</xdr:rowOff>
    </xdr:from>
    <xdr:to>
      <xdr:col>18</xdr:col>
      <xdr:colOff>558165</xdr:colOff>
      <xdr:row>15</xdr:row>
      <xdr:rowOff>36195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94F744A-DF05-2ED8-AF32-75D2A956B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10</xdr:row>
      <xdr:rowOff>76200</xdr:rowOff>
    </xdr:from>
    <xdr:to>
      <xdr:col>8</xdr:col>
      <xdr:colOff>148590</xdr:colOff>
      <xdr:row>29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95784-34E6-C46C-3CAE-04F6BF425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213360</xdr:colOff>
      <xdr:row>10</xdr:row>
      <xdr:rowOff>83820</xdr:rowOff>
    </xdr:from>
    <xdr:to>
      <xdr:col>15</xdr:col>
      <xdr:colOff>449580</xdr:colOff>
      <xdr:row>29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11ADD2-A107-4293-B4DB-C9DBE058F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529590</xdr:colOff>
      <xdr:row>10</xdr:row>
      <xdr:rowOff>72390</xdr:rowOff>
    </xdr:from>
    <xdr:to>
      <xdr:col>22</xdr:col>
      <xdr:colOff>632460</xdr:colOff>
      <xdr:row>29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ECE251-D722-446F-B89E-6A268A14B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95250</xdr:colOff>
      <xdr:row>10</xdr:row>
      <xdr:rowOff>87630</xdr:rowOff>
    </xdr:from>
    <xdr:to>
      <xdr:col>32</xdr:col>
      <xdr:colOff>80010</xdr:colOff>
      <xdr:row>29</xdr:row>
      <xdr:rowOff>64770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ECB10E-20FB-410C-85E8-2698D10ED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64770</xdr:colOff>
      <xdr:row>42</xdr:row>
      <xdr:rowOff>95250</xdr:rowOff>
    </xdr:from>
    <xdr:to>
      <xdr:col>6</xdr:col>
      <xdr:colOff>537210</xdr:colOff>
      <xdr:row>57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F65B40-43C2-0E60-BB7B-680EFE18A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647700</xdr:colOff>
      <xdr:row>42</xdr:row>
      <xdr:rowOff>95250</xdr:rowOff>
    </xdr:from>
    <xdr:to>
      <xdr:col>12</xdr:col>
      <xdr:colOff>506730</xdr:colOff>
      <xdr:row>57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7F0B823-B426-49D0-9E53-0BF9E0221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605790</xdr:colOff>
      <xdr:row>42</xdr:row>
      <xdr:rowOff>91440</xdr:rowOff>
    </xdr:from>
    <xdr:to>
      <xdr:col>18</xdr:col>
      <xdr:colOff>148590</xdr:colOff>
      <xdr:row>57</xdr:row>
      <xdr:rowOff>91440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F7077BC-FD9D-45B3-AAB8-F37C60C64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285750</xdr:colOff>
      <xdr:row>42</xdr:row>
      <xdr:rowOff>91440</xdr:rowOff>
    </xdr:from>
    <xdr:to>
      <xdr:col>25</xdr:col>
      <xdr:colOff>167640</xdr:colOff>
      <xdr:row>57</xdr:row>
      <xdr:rowOff>91440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ED5D25D-B64A-4C75-970C-89B693120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72</xdr:row>
      <xdr:rowOff>0</xdr:rowOff>
    </xdr:from>
    <xdr:to>
      <xdr:col>8</xdr:col>
      <xdr:colOff>312420</xdr:colOff>
      <xdr:row>90</xdr:row>
      <xdr:rowOff>160020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D78EB1C-BE4C-4746-9C11-22F9C0761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72</xdr:row>
      <xdr:rowOff>0</xdr:rowOff>
    </xdr:from>
    <xdr:to>
      <xdr:col>16</xdr:col>
      <xdr:colOff>209550</xdr:colOff>
      <xdr:row>90</xdr:row>
      <xdr:rowOff>160020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ED6183-18BB-4D01-9B3E-8CC24258C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0</xdr:colOff>
      <xdr:row>72</xdr:row>
      <xdr:rowOff>0</xdr:rowOff>
    </xdr:from>
    <xdr:to>
      <xdr:col>24</xdr:col>
      <xdr:colOff>102870</xdr:colOff>
      <xdr:row>90</xdr:row>
      <xdr:rowOff>160020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84C6FD3-3BF2-417D-BAA4-068CBA47A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0</xdr:colOff>
      <xdr:row>72</xdr:row>
      <xdr:rowOff>0</xdr:rowOff>
    </xdr:from>
    <xdr:to>
      <xdr:col>33</xdr:col>
      <xdr:colOff>624840</xdr:colOff>
      <xdr:row>90</xdr:row>
      <xdr:rowOff>160020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528D85C-C936-4A5D-9E23-8F71D53A8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381000</xdr:colOff>
      <xdr:row>5</xdr:row>
      <xdr:rowOff>76200</xdr:rowOff>
    </xdr:from>
    <xdr:to>
      <xdr:col>18</xdr:col>
      <xdr:colOff>213360</xdr:colOff>
      <xdr:row>28</xdr:row>
      <xdr:rowOff>118110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97BB33-2A3D-ED70-C5AA-B3A63695B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720" y="990600"/>
          <a:ext cx="559308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259080</xdr:colOff>
      <xdr:row>5</xdr:row>
      <xdr:rowOff>80010</xdr:rowOff>
    </xdr:from>
    <xdr:to>
      <xdr:col>27</xdr:col>
      <xdr:colOff>91440</xdr:colOff>
      <xdr:row>28</xdr:row>
      <xdr:rowOff>121920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AEB295-A2E7-3DAE-34E0-F48C09D21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0520" y="994410"/>
          <a:ext cx="559308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590550</xdr:colOff>
      <xdr:row>5</xdr:row>
      <xdr:rowOff>11430</xdr:rowOff>
    </xdr:from>
    <xdr:to>
      <xdr:col>9</xdr:col>
      <xdr:colOff>420347</xdr:colOff>
      <xdr:row>28</xdr:row>
      <xdr:rowOff>51429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BADD28-5313-0A7E-BFD9-74F2FEA5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925830"/>
          <a:ext cx="5590517" cy="4322439"/>
        </a:xfrm>
        <a:prstGeom prst="rect">
          <a:avLst/>
        </a:prstGeom>
      </xdr:spPr>
    </xdr:pic>
    <xdr:clientData/>
  </xdr:twoCellAnchor>
  <xdr:twoCellAnchor editAs="oneCell">
    <xdr:from>
      <xdr:col>27</xdr:col>
      <xdr:colOff>400050</xdr:colOff>
      <xdr:row>4</xdr:row>
      <xdr:rowOff>135250</xdr:rowOff>
    </xdr:from>
    <xdr:to>
      <xdr:col>36</xdr:col>
      <xdr:colOff>434340</xdr:colOff>
      <xdr:row>28</xdr:row>
      <xdr:rowOff>150404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133915-7D77-3D1A-AED0-371F0E683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2210" y="916300"/>
          <a:ext cx="5795010" cy="4480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213360</xdr:colOff>
      <xdr:row>38</xdr:row>
      <xdr:rowOff>26670</xdr:rowOff>
    </xdr:from>
    <xdr:to>
      <xdr:col>37</xdr:col>
      <xdr:colOff>45720</xdr:colOff>
      <xdr:row>61</xdr:row>
      <xdr:rowOff>144780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5B44BE-4D24-6BFD-7BD3-99DD4A1F8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5600" y="7151370"/>
          <a:ext cx="559308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590551</xdr:colOff>
      <xdr:row>72</xdr:row>
      <xdr:rowOff>22310</xdr:rowOff>
    </xdr:from>
    <xdr:to>
      <xdr:col>9</xdr:col>
      <xdr:colOff>599958</xdr:colOff>
      <xdr:row>92</xdr:row>
      <xdr:rowOff>49529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77D026-EB25-CBB5-BA6C-2D860AF7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0631" y="13265870"/>
          <a:ext cx="5130047" cy="368481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38</xdr:row>
      <xdr:rowOff>72390</xdr:rowOff>
    </xdr:from>
    <xdr:to>
      <xdr:col>18</xdr:col>
      <xdr:colOff>502920</xdr:colOff>
      <xdr:row>62</xdr:row>
      <xdr:rowOff>7620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8782F38-3A75-1C3C-71BF-F952EE0E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1280" y="7197090"/>
          <a:ext cx="559308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22860</xdr:colOff>
      <xdr:row>38</xdr:row>
      <xdr:rowOff>99060</xdr:rowOff>
    </xdr:from>
    <xdr:to>
      <xdr:col>46</xdr:col>
      <xdr:colOff>495300</xdr:colOff>
      <xdr:row>62</xdr:row>
      <xdr:rowOff>34290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1E1902-9873-7736-CC0C-A6AAE49D2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45900" y="7223760"/>
          <a:ext cx="559308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506730</xdr:colOff>
      <xdr:row>38</xdr:row>
      <xdr:rowOff>0</xdr:rowOff>
    </xdr:from>
    <xdr:to>
      <xdr:col>9</xdr:col>
      <xdr:colOff>339090</xdr:colOff>
      <xdr:row>61</xdr:row>
      <xdr:rowOff>118110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D1BE453-04D4-14EE-F0CB-20A934B69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" y="7124700"/>
          <a:ext cx="559308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26670</xdr:colOff>
      <xdr:row>72</xdr:row>
      <xdr:rowOff>0</xdr:rowOff>
    </xdr:from>
    <xdr:to>
      <xdr:col>19</xdr:col>
      <xdr:colOff>17769</xdr:colOff>
      <xdr:row>91</xdr:row>
      <xdr:rowOff>171450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E506D9-1F0B-F11A-E8F6-989BF83D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13243560"/>
          <a:ext cx="5111739" cy="3646170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38</xdr:row>
      <xdr:rowOff>34290</xdr:rowOff>
    </xdr:from>
    <xdr:to>
      <xdr:col>27</xdr:col>
      <xdr:colOff>605790</xdr:colOff>
      <xdr:row>61</xdr:row>
      <xdr:rowOff>152400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7C0612-2E43-929B-6DBE-2C51A8E97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94870" y="7158990"/>
          <a:ext cx="559308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571500</xdr:colOff>
      <xdr:row>71</xdr:row>
      <xdr:rowOff>110490</xdr:rowOff>
    </xdr:from>
    <xdr:to>
      <xdr:col>28</xdr:col>
      <xdr:colOff>190500</xdr:colOff>
      <xdr:row>92</xdr:row>
      <xdr:rowOff>94898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C1C960D-3356-E718-CED3-8AA60C85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33020" y="13171170"/>
          <a:ext cx="5379720" cy="3824888"/>
        </a:xfrm>
        <a:prstGeom prst="rect">
          <a:avLst/>
        </a:prstGeom>
      </xdr:spPr>
    </xdr:pic>
    <xdr:clientData/>
  </xdr:twoCellAnchor>
  <xdr:twoCellAnchor editAs="oneCell">
    <xdr:from>
      <xdr:col>28</xdr:col>
      <xdr:colOff>640079</xdr:colOff>
      <xdr:row>72</xdr:row>
      <xdr:rowOff>0</xdr:rowOff>
    </xdr:from>
    <xdr:to>
      <xdr:col>37</xdr:col>
      <xdr:colOff>285890</xdr:colOff>
      <xdr:row>92</xdr:row>
      <xdr:rowOff>83820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DEAA489-9622-D2D3-6584-4630DFEA2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62319" y="13392150"/>
          <a:ext cx="5406531" cy="37414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1C85B-9A9F-4190-B7E3-A01A2E6A2263}">
  <dimension ref="A1:U95"/>
  <sheetViews>
    <sheetView tabSelected="1" topLeftCell="F46" workbookViewId="0">
      <selection activeCell="O57" sqref="O57:U57"/>
    </sheetView>
  </sheetViews>
  <sheetFormatPr defaultRowHeight="14.4"/>
  <cols>
    <col min="1" max="1" width="22" bestFit="1" customWidth="1"/>
    <col min="2" max="2" width="15.68359375" bestFit="1" customWidth="1"/>
    <col min="15" max="15" width="16.26171875" bestFit="1" customWidth="1"/>
    <col min="16" max="16" width="11.734375" bestFit="1" customWidth="1"/>
    <col min="17" max="17" width="11.734375" customWidth="1"/>
    <col min="18" max="18" width="11.7890625" bestFit="1" customWidth="1"/>
  </cols>
  <sheetData>
    <row r="1" spans="1:20">
      <c r="A1" s="1" t="s">
        <v>0</v>
      </c>
      <c r="N1" s="1" t="s">
        <v>29</v>
      </c>
    </row>
    <row r="2" spans="1:20">
      <c r="A2" t="s">
        <v>2</v>
      </c>
      <c r="B2" t="s">
        <v>1</v>
      </c>
      <c r="C2" t="s">
        <v>3</v>
      </c>
      <c r="N2" s="7" t="s">
        <v>30</v>
      </c>
      <c r="O2" s="7" t="s">
        <v>31</v>
      </c>
      <c r="P2" s="7" t="s">
        <v>32</v>
      </c>
      <c r="Q2" s="7"/>
      <c r="R2" s="7" t="s">
        <v>33</v>
      </c>
      <c r="S2" s="7" t="s">
        <v>34</v>
      </c>
      <c r="T2" s="7" t="s">
        <v>84</v>
      </c>
    </row>
    <row r="3" spans="1:20">
      <c r="A3">
        <v>10</v>
      </c>
      <c r="B3">
        <f>A3+273.15</f>
        <v>283.14999999999998</v>
      </c>
      <c r="C3">
        <f>0.000002209*EXP(0.05419*B3)</f>
        <v>10.185120354767532</v>
      </c>
      <c r="N3" t="s">
        <v>35</v>
      </c>
      <c r="O3" s="4">
        <v>10000000</v>
      </c>
      <c r="P3" s="4">
        <v>10000</v>
      </c>
      <c r="Q3" s="4"/>
      <c r="R3" s="4">
        <v>100000000000</v>
      </c>
      <c r="S3" s="4">
        <v>1000000</v>
      </c>
      <c r="T3" s="4">
        <f>(O3+S3)/2+S3</f>
        <v>6500000</v>
      </c>
    </row>
    <row r="4" spans="1:20">
      <c r="A4">
        <v>20</v>
      </c>
      <c r="B4">
        <f t="shared" ref="B4:B9" si="0">A4+273.15</f>
        <v>293.14999999999998</v>
      </c>
      <c r="C4">
        <f t="shared" ref="C4:C9" si="1">0.000002209*EXP(0.05419*B4)</f>
        <v>17.51097568746329</v>
      </c>
      <c r="N4" t="s">
        <v>36</v>
      </c>
      <c r="O4">
        <v>0.5</v>
      </c>
      <c r="P4">
        <v>0</v>
      </c>
      <c r="R4">
        <v>3</v>
      </c>
      <c r="S4">
        <v>1</v>
      </c>
      <c r="T4" s="4">
        <v>1</v>
      </c>
    </row>
    <row r="5" spans="1:20">
      <c r="A5">
        <v>30</v>
      </c>
      <c r="B5">
        <f t="shared" si="0"/>
        <v>303.14999999999998</v>
      </c>
      <c r="C5">
        <f t="shared" si="1"/>
        <v>30.106101729411385</v>
      </c>
      <c r="N5" t="s">
        <v>37</v>
      </c>
      <c r="O5" s="4">
        <v>1000000</v>
      </c>
      <c r="P5" s="4">
        <v>1000</v>
      </c>
      <c r="Q5" s="4"/>
      <c r="R5" s="4">
        <v>20000000</v>
      </c>
      <c r="S5" s="4">
        <v>10000000</v>
      </c>
      <c r="T5" s="4">
        <f>(O5+S5)/2+S5</f>
        <v>15500000</v>
      </c>
    </row>
    <row r="6" spans="1:20">
      <c r="A6">
        <v>40</v>
      </c>
      <c r="B6">
        <f t="shared" si="0"/>
        <v>313.14999999999998</v>
      </c>
      <c r="C6">
        <f t="shared" si="1"/>
        <v>51.760528797408881</v>
      </c>
      <c r="N6" t="s">
        <v>38</v>
      </c>
      <c r="O6">
        <v>2</v>
      </c>
      <c r="P6">
        <v>0.5</v>
      </c>
      <c r="R6">
        <v>5</v>
      </c>
      <c r="S6">
        <v>2</v>
      </c>
      <c r="T6" s="4">
        <v>2</v>
      </c>
    </row>
    <row r="7" spans="1:20">
      <c r="A7">
        <v>50</v>
      </c>
      <c r="B7">
        <f t="shared" si="0"/>
        <v>323.14999999999998</v>
      </c>
      <c r="C7">
        <f t="shared" si="1"/>
        <v>88.99034373387687</v>
      </c>
      <c r="N7" t="s">
        <v>39</v>
      </c>
      <c r="O7" s="4">
        <v>5.0000000000000001E-9</v>
      </c>
      <c r="P7" s="4">
        <v>9.9999999999999994E-12</v>
      </c>
      <c r="Q7" s="4"/>
      <c r="R7" s="4">
        <v>9.9999999999999995E-7</v>
      </c>
      <c r="S7" s="4">
        <v>2.0000000000000001E-9</v>
      </c>
      <c r="T7" s="4">
        <f>(O7+S7)/2+S7</f>
        <v>5.4999999999999996E-9</v>
      </c>
    </row>
    <row r="8" spans="1:20">
      <c r="A8">
        <v>60</v>
      </c>
      <c r="B8">
        <f t="shared" si="0"/>
        <v>333.15</v>
      </c>
      <c r="C8">
        <f t="shared" si="1"/>
        <v>152.99846160516864</v>
      </c>
      <c r="N8" t="s">
        <v>40</v>
      </c>
      <c r="O8">
        <v>2</v>
      </c>
      <c r="P8">
        <v>1</v>
      </c>
      <c r="R8">
        <v>4</v>
      </c>
      <c r="S8" s="4">
        <v>1</v>
      </c>
      <c r="T8" s="4">
        <v>1</v>
      </c>
    </row>
    <row r="9" spans="1:20">
      <c r="A9">
        <v>70</v>
      </c>
      <c r="B9">
        <f t="shared" si="0"/>
        <v>343.15</v>
      </c>
      <c r="C9">
        <f t="shared" si="1"/>
        <v>263.04572239377711</v>
      </c>
      <c r="N9" t="s">
        <v>41</v>
      </c>
      <c r="O9">
        <v>0.1</v>
      </c>
      <c r="P9">
        <v>0</v>
      </c>
      <c r="R9">
        <v>1</v>
      </c>
      <c r="S9" s="4">
        <v>0.1</v>
      </c>
      <c r="T9" s="4">
        <f>(O9+S9)/2+S9</f>
        <v>0.2</v>
      </c>
    </row>
    <row r="29" spans="1:15">
      <c r="A29" s="1" t="s">
        <v>4</v>
      </c>
    </row>
    <row r="30" spans="1:15">
      <c r="A30" t="s">
        <v>5</v>
      </c>
      <c r="B30">
        <v>60</v>
      </c>
    </row>
    <row r="31" spans="1:15">
      <c r="A31" t="s">
        <v>6</v>
      </c>
      <c r="B31">
        <v>17</v>
      </c>
    </row>
    <row r="32" spans="1:15">
      <c r="O32" t="s">
        <v>23</v>
      </c>
    </row>
    <row r="33" spans="1:21">
      <c r="A33" t="s">
        <v>9</v>
      </c>
      <c r="B33" t="s">
        <v>7</v>
      </c>
      <c r="C33" t="s">
        <v>14</v>
      </c>
      <c r="D33" t="s">
        <v>15</v>
      </c>
      <c r="E33" t="s">
        <v>16</v>
      </c>
      <c r="F33" t="s">
        <v>17</v>
      </c>
      <c r="G33" t="s">
        <v>18</v>
      </c>
      <c r="H33" t="s">
        <v>19</v>
      </c>
      <c r="I33" t="s">
        <v>11</v>
      </c>
      <c r="J33" t="s">
        <v>20</v>
      </c>
      <c r="K33" t="s">
        <v>21</v>
      </c>
      <c r="L33" s="5" t="s">
        <v>22</v>
      </c>
      <c r="M33" s="5" t="s">
        <v>24</v>
      </c>
      <c r="O33" t="s">
        <v>10</v>
      </c>
      <c r="P33" t="s">
        <v>26</v>
      </c>
      <c r="Q33" t="s">
        <v>104</v>
      </c>
      <c r="R33" t="s">
        <v>27</v>
      </c>
      <c r="S33" t="s">
        <v>28</v>
      </c>
      <c r="T33" t="s">
        <v>12</v>
      </c>
      <c r="U33" t="s">
        <v>13</v>
      </c>
    </row>
    <row r="34" spans="1:21">
      <c r="A34" s="45" t="s">
        <v>8</v>
      </c>
      <c r="B34">
        <v>1</v>
      </c>
      <c r="C34">
        <f>B30+273.15</f>
        <v>333.15</v>
      </c>
      <c r="D34">
        <f>C34-5</f>
        <v>328.15</v>
      </c>
      <c r="E34">
        <f>D34-(B31*0.75)</f>
        <v>315.39999999999998</v>
      </c>
      <c r="F34">
        <f>0.000002209*EXP(0.05419*D34)</f>
        <v>116.68498484808734</v>
      </c>
      <c r="G34">
        <f>0.000002209*EXP(0.05419*E34)</f>
        <v>58.472430314316526</v>
      </c>
      <c r="H34">
        <f>F34-G34</f>
        <v>58.212554533770813</v>
      </c>
      <c r="I34" s="2">
        <v>0.1</v>
      </c>
      <c r="J34" s="3">
        <f>I34*H34</f>
        <v>5.8212554533770815</v>
      </c>
      <c r="K34" s="4">
        <v>2.0000000000000002E-5</v>
      </c>
      <c r="L34">
        <v>0.5</v>
      </c>
      <c r="M34">
        <v>0</v>
      </c>
      <c r="O34" s="3">
        <f>F34</f>
        <v>116.68498484808734</v>
      </c>
      <c r="P34">
        <f>E34</f>
        <v>315.39999999999998</v>
      </c>
      <c r="Q34">
        <v>7200</v>
      </c>
      <c r="R34">
        <f>M34</f>
        <v>0</v>
      </c>
      <c r="S34">
        <f>L34</f>
        <v>0.5</v>
      </c>
      <c r="T34" s="3">
        <f>J34</f>
        <v>5.8212554533770815</v>
      </c>
      <c r="U34" s="4">
        <f>K34</f>
        <v>2.0000000000000002E-5</v>
      </c>
    </row>
    <row r="35" spans="1:21">
      <c r="A35" s="45"/>
      <c r="B35">
        <v>2</v>
      </c>
      <c r="C35">
        <f>C34</f>
        <v>333.15</v>
      </c>
      <c r="D35">
        <f t="shared" ref="D35:D43" si="2">C35-5</f>
        <v>328.15</v>
      </c>
      <c r="E35">
        <f>D35-(B31*0.5)</f>
        <v>319.64999999999998</v>
      </c>
      <c r="F35">
        <f t="shared" ref="F35:F39" si="3">0.000002209*EXP(0.05419*D35)</f>
        <v>116.68498484808734</v>
      </c>
      <c r="G35">
        <f t="shared" ref="G35:G42" si="4">0.000002209*EXP(0.05419*E35)</f>
        <v>73.616034824836888</v>
      </c>
      <c r="H35">
        <f t="shared" ref="H35:H44" si="5">F35-G35</f>
        <v>43.068950023250451</v>
      </c>
      <c r="I35" s="2">
        <v>0.1</v>
      </c>
      <c r="J35" s="3">
        <f t="shared" ref="J35:J43" si="6">I35*H35</f>
        <v>4.306895002325045</v>
      </c>
      <c r="K35" s="4">
        <v>2.0000000000000002E-5</v>
      </c>
      <c r="L35">
        <v>0.5</v>
      </c>
      <c r="M35">
        <v>0</v>
      </c>
      <c r="O35" s="3">
        <f t="shared" ref="O35:O43" si="7">F35</f>
        <v>116.68498484808734</v>
      </c>
      <c r="P35">
        <f t="shared" ref="P35:P41" si="8">E35</f>
        <v>319.64999999999998</v>
      </c>
      <c r="Q35">
        <v>7200</v>
      </c>
      <c r="R35">
        <f t="shared" ref="R35:R43" si="9">M35</f>
        <v>0</v>
      </c>
      <c r="S35">
        <f t="shared" ref="S35:S43" si="10">L35</f>
        <v>0.5</v>
      </c>
      <c r="T35" s="3">
        <f t="shared" ref="T35:T43" si="11">J35</f>
        <v>4.306895002325045</v>
      </c>
      <c r="U35" s="4">
        <f t="shared" ref="U35:U43" si="12">K35</f>
        <v>2.0000000000000002E-5</v>
      </c>
    </row>
    <row r="36" spans="1:21">
      <c r="A36" s="45"/>
      <c r="B36">
        <v>3</v>
      </c>
      <c r="C36">
        <f>C35</f>
        <v>333.15</v>
      </c>
      <c r="D36">
        <f t="shared" si="2"/>
        <v>328.15</v>
      </c>
      <c r="E36">
        <f>D36-(B31*0.25)</f>
        <v>323.89999999999998</v>
      </c>
      <c r="F36">
        <f t="shared" si="3"/>
        <v>116.68498484808734</v>
      </c>
      <c r="G36">
        <f t="shared" si="4"/>
        <v>92.6816373836389</v>
      </c>
      <c r="H36">
        <f t="shared" si="5"/>
        <v>24.003347464448439</v>
      </c>
      <c r="I36" s="2">
        <v>0.1</v>
      </c>
      <c r="J36" s="3">
        <f t="shared" si="6"/>
        <v>2.4003347464448441</v>
      </c>
      <c r="K36" s="4">
        <v>2.0000000000000002E-5</v>
      </c>
      <c r="L36">
        <v>0.5</v>
      </c>
      <c r="M36">
        <v>0</v>
      </c>
      <c r="O36" s="3">
        <f t="shared" si="7"/>
        <v>116.68498484808734</v>
      </c>
      <c r="P36">
        <f t="shared" si="8"/>
        <v>323.89999999999998</v>
      </c>
      <c r="Q36">
        <v>7200</v>
      </c>
      <c r="R36">
        <f t="shared" si="9"/>
        <v>0</v>
      </c>
      <c r="S36">
        <f t="shared" si="10"/>
        <v>0.5</v>
      </c>
      <c r="T36" s="3">
        <f t="shared" si="11"/>
        <v>2.4003347464448441</v>
      </c>
      <c r="U36" s="4">
        <f t="shared" si="12"/>
        <v>2.0000000000000002E-5</v>
      </c>
    </row>
    <row r="37" spans="1:21">
      <c r="A37" s="45"/>
      <c r="B37">
        <v>4</v>
      </c>
      <c r="C37">
        <f>D37+5</f>
        <v>310.89999999999998</v>
      </c>
      <c r="D37">
        <f>E37+(0.75*B31)</f>
        <v>305.89999999999998</v>
      </c>
      <c r="E37">
        <f>20+273.15</f>
        <v>293.14999999999998</v>
      </c>
      <c r="F37">
        <f>0.000002209*EXP(0.05419*D37)</f>
        <v>34.944125321683337</v>
      </c>
      <c r="G37">
        <f t="shared" si="4"/>
        <v>17.51097568746329</v>
      </c>
      <c r="H37">
        <f t="shared" si="5"/>
        <v>17.433149634220047</v>
      </c>
      <c r="I37" s="2">
        <v>0.1</v>
      </c>
      <c r="J37" s="3">
        <f t="shared" si="6"/>
        <v>1.7433149634220049</v>
      </c>
      <c r="K37" s="4">
        <v>2.0000000000000002E-5</v>
      </c>
      <c r="L37">
        <v>0.5</v>
      </c>
      <c r="M37">
        <v>0</v>
      </c>
      <c r="O37" s="3">
        <f t="shared" si="7"/>
        <v>34.944125321683337</v>
      </c>
      <c r="P37">
        <f t="shared" si="8"/>
        <v>293.14999999999998</v>
      </c>
      <c r="Q37">
        <v>7200</v>
      </c>
      <c r="R37">
        <f t="shared" si="9"/>
        <v>0</v>
      </c>
      <c r="S37">
        <f t="shared" si="10"/>
        <v>0.5</v>
      </c>
      <c r="T37" s="3">
        <f t="shared" si="11"/>
        <v>1.7433149634220049</v>
      </c>
      <c r="U37" s="4">
        <f t="shared" si="12"/>
        <v>2.0000000000000002E-5</v>
      </c>
    </row>
    <row r="38" spans="1:21">
      <c r="A38" s="45"/>
      <c r="B38">
        <v>5</v>
      </c>
      <c r="C38">
        <f>C37</f>
        <v>310.89999999999998</v>
      </c>
      <c r="D38">
        <f t="shared" si="2"/>
        <v>305.89999999999998</v>
      </c>
      <c r="E38">
        <f>D38-(B31*0.5)</f>
        <v>297.39999999999998</v>
      </c>
      <c r="F38">
        <f t="shared" si="3"/>
        <v>34.944125321683337</v>
      </c>
      <c r="G38">
        <f t="shared" si="4"/>
        <v>22.046092305308914</v>
      </c>
      <c r="H38">
        <f t="shared" si="5"/>
        <v>12.898033016374423</v>
      </c>
      <c r="I38" s="2">
        <v>0.1</v>
      </c>
      <c r="J38" s="3">
        <f t="shared" si="6"/>
        <v>1.2898033016374424</v>
      </c>
      <c r="K38" s="4">
        <v>2.0000000000000002E-5</v>
      </c>
      <c r="L38">
        <v>0.5</v>
      </c>
      <c r="M38">
        <v>0</v>
      </c>
      <c r="O38" s="3">
        <f t="shared" si="7"/>
        <v>34.944125321683337</v>
      </c>
      <c r="P38">
        <f t="shared" si="8"/>
        <v>297.39999999999998</v>
      </c>
      <c r="Q38">
        <v>7200</v>
      </c>
      <c r="R38">
        <f t="shared" si="9"/>
        <v>0</v>
      </c>
      <c r="S38">
        <f t="shared" si="10"/>
        <v>0.5</v>
      </c>
      <c r="T38" s="3">
        <f t="shared" si="11"/>
        <v>1.2898033016374424</v>
      </c>
      <c r="U38" s="4">
        <f t="shared" si="12"/>
        <v>2.0000000000000002E-5</v>
      </c>
    </row>
    <row r="39" spans="1:21">
      <c r="A39" s="45"/>
      <c r="B39">
        <v>6</v>
      </c>
      <c r="C39">
        <f>C38</f>
        <v>310.89999999999998</v>
      </c>
      <c r="D39">
        <f t="shared" si="2"/>
        <v>305.89999999999998</v>
      </c>
      <c r="E39">
        <f>D39-(B31*0.25)</f>
        <v>301.64999999999998</v>
      </c>
      <c r="F39">
        <f t="shared" si="3"/>
        <v>34.944125321683337</v>
      </c>
      <c r="G39">
        <f t="shared" si="4"/>
        <v>27.755745574026943</v>
      </c>
      <c r="H39">
        <f t="shared" si="5"/>
        <v>7.1883797476563949</v>
      </c>
      <c r="I39" s="2">
        <v>0.1</v>
      </c>
      <c r="J39" s="3">
        <f t="shared" si="6"/>
        <v>0.71883797476563949</v>
      </c>
      <c r="K39" s="4">
        <v>2.0000000000000002E-5</v>
      </c>
      <c r="L39">
        <v>0.5</v>
      </c>
      <c r="M39">
        <v>0</v>
      </c>
      <c r="O39" s="3">
        <f t="shared" si="7"/>
        <v>34.944125321683337</v>
      </c>
      <c r="P39">
        <f t="shared" si="8"/>
        <v>301.64999999999998</v>
      </c>
      <c r="Q39">
        <v>7200</v>
      </c>
      <c r="R39">
        <f t="shared" si="9"/>
        <v>0</v>
      </c>
      <c r="S39">
        <f t="shared" si="10"/>
        <v>0.5</v>
      </c>
      <c r="T39" s="3">
        <f t="shared" si="11"/>
        <v>0.71883797476563949</v>
      </c>
      <c r="U39" s="4">
        <f t="shared" si="12"/>
        <v>2.0000000000000002E-5</v>
      </c>
    </row>
    <row r="40" spans="1:21">
      <c r="A40" s="45"/>
      <c r="B40">
        <v>7</v>
      </c>
      <c r="C40">
        <v>325</v>
      </c>
      <c r="D40">
        <f>C40-5</f>
        <v>320</v>
      </c>
      <c r="E40">
        <f>D40-(B31*0.75)</f>
        <v>307.25</v>
      </c>
      <c r="F40">
        <f>0.000002209*EXP(0.05419*D40)</f>
        <v>75.025598337810351</v>
      </c>
      <c r="G40">
        <f t="shared" si="4"/>
        <v>37.596346062082397</v>
      </c>
      <c r="H40">
        <f t="shared" si="5"/>
        <v>37.429252275727954</v>
      </c>
      <c r="I40" s="2">
        <v>0.1</v>
      </c>
      <c r="J40" s="3">
        <f t="shared" si="6"/>
        <v>3.7429252275727958</v>
      </c>
      <c r="K40" s="4">
        <v>2.0000000000000002E-5</v>
      </c>
      <c r="L40">
        <v>0.5</v>
      </c>
      <c r="M40">
        <v>0</v>
      </c>
      <c r="O40" s="3">
        <f t="shared" si="7"/>
        <v>75.025598337810351</v>
      </c>
      <c r="P40">
        <f t="shared" si="8"/>
        <v>307.25</v>
      </c>
      <c r="Q40">
        <v>7200</v>
      </c>
      <c r="R40">
        <f t="shared" si="9"/>
        <v>0</v>
      </c>
      <c r="S40">
        <f t="shared" si="10"/>
        <v>0.5</v>
      </c>
      <c r="T40" s="3">
        <f t="shared" si="11"/>
        <v>3.7429252275727958</v>
      </c>
      <c r="U40" s="4">
        <f t="shared" si="12"/>
        <v>2.0000000000000002E-5</v>
      </c>
    </row>
    <row r="41" spans="1:21">
      <c r="A41" s="45"/>
      <c r="B41">
        <v>8</v>
      </c>
      <c r="C41">
        <f>C40</f>
        <v>325</v>
      </c>
      <c r="D41">
        <f t="shared" si="2"/>
        <v>320</v>
      </c>
      <c r="E41">
        <f>D41-(B31*0.5)</f>
        <v>311.5</v>
      </c>
      <c r="F41">
        <f t="shared" ref="F41:F45" si="13">0.000002209*EXP(0.05419*D41)</f>
        <v>75.025598337810351</v>
      </c>
      <c r="G41">
        <f t="shared" si="4"/>
        <v>47.333314283590141</v>
      </c>
      <c r="H41">
        <f t="shared" si="5"/>
        <v>27.69228405422021</v>
      </c>
      <c r="I41" s="2">
        <v>0.1</v>
      </c>
      <c r="J41" s="3">
        <f t="shared" si="6"/>
        <v>2.7692284054220213</v>
      </c>
      <c r="K41" s="4">
        <v>2.0000000000000002E-5</v>
      </c>
      <c r="L41">
        <v>0.5</v>
      </c>
      <c r="M41">
        <v>0</v>
      </c>
      <c r="O41" s="3">
        <f t="shared" si="7"/>
        <v>75.025598337810351</v>
      </c>
      <c r="P41">
        <f t="shared" si="8"/>
        <v>311.5</v>
      </c>
      <c r="Q41">
        <v>7200</v>
      </c>
      <c r="R41">
        <f t="shared" si="9"/>
        <v>0</v>
      </c>
      <c r="S41">
        <f t="shared" si="10"/>
        <v>0.5</v>
      </c>
      <c r="T41" s="3">
        <f t="shared" si="11"/>
        <v>2.7692284054220213</v>
      </c>
      <c r="U41" s="4">
        <f t="shared" si="12"/>
        <v>2.0000000000000002E-5</v>
      </c>
    </row>
    <row r="42" spans="1:21">
      <c r="A42" s="45"/>
      <c r="B42">
        <v>9</v>
      </c>
      <c r="C42">
        <f>C41</f>
        <v>325</v>
      </c>
      <c r="D42">
        <f t="shared" si="2"/>
        <v>320</v>
      </c>
      <c r="E42">
        <f>D42-(B31*0.25)</f>
        <v>315.75</v>
      </c>
      <c r="F42">
        <f t="shared" si="13"/>
        <v>75.025598337810351</v>
      </c>
      <c r="G42">
        <f t="shared" si="4"/>
        <v>59.592031559915483</v>
      </c>
      <c r="H42">
        <f t="shared" si="5"/>
        <v>15.433566777894868</v>
      </c>
      <c r="I42" s="2">
        <v>0.1</v>
      </c>
      <c r="J42" s="3">
        <f t="shared" si="6"/>
        <v>1.5433566777894869</v>
      </c>
      <c r="K42" s="4">
        <v>2.0000000000000002E-5</v>
      </c>
      <c r="L42">
        <v>0.5</v>
      </c>
      <c r="M42">
        <v>0</v>
      </c>
      <c r="O42" s="3">
        <f t="shared" si="7"/>
        <v>75.025598337810351</v>
      </c>
      <c r="P42">
        <f>E42</f>
        <v>315.75</v>
      </c>
      <c r="Q42">
        <v>7200</v>
      </c>
      <c r="R42">
        <f t="shared" si="9"/>
        <v>0</v>
      </c>
      <c r="S42">
        <f t="shared" si="10"/>
        <v>0.5</v>
      </c>
      <c r="T42" s="3">
        <f t="shared" si="11"/>
        <v>1.5433566777894869</v>
      </c>
      <c r="U42" s="4">
        <f t="shared" si="12"/>
        <v>2.0000000000000002E-5</v>
      </c>
    </row>
    <row r="43" spans="1:21">
      <c r="A43" s="46" t="s">
        <v>25</v>
      </c>
      <c r="B43">
        <f>B42+1</f>
        <v>10</v>
      </c>
      <c r="C43">
        <f>C34</f>
        <v>333.15</v>
      </c>
      <c r="D43">
        <f t="shared" si="2"/>
        <v>328.15</v>
      </c>
      <c r="E43">
        <f>E34</f>
        <v>315.39999999999998</v>
      </c>
      <c r="F43">
        <f t="shared" si="13"/>
        <v>116.68498484808734</v>
      </c>
      <c r="G43">
        <f>G34</f>
        <v>58.472430314316526</v>
      </c>
      <c r="H43">
        <f t="shared" si="5"/>
        <v>58.212554533770813</v>
      </c>
      <c r="I43" s="2">
        <v>0.01</v>
      </c>
      <c r="J43" s="3">
        <f t="shared" si="6"/>
        <v>0.58212554533770811</v>
      </c>
      <c r="K43" s="4">
        <v>5.0000000000000002E-5</v>
      </c>
      <c r="L43">
        <v>0.5</v>
      </c>
      <c r="M43">
        <v>0</v>
      </c>
      <c r="O43" s="3">
        <f t="shared" si="7"/>
        <v>116.68498484808734</v>
      </c>
      <c r="P43">
        <f>E43</f>
        <v>315.39999999999998</v>
      </c>
      <c r="Q43">
        <v>7200</v>
      </c>
      <c r="R43">
        <f t="shared" si="9"/>
        <v>0</v>
      </c>
      <c r="S43">
        <f t="shared" si="10"/>
        <v>0.5</v>
      </c>
      <c r="T43" s="3">
        <f t="shared" si="11"/>
        <v>0.58212554533770811</v>
      </c>
      <c r="U43" s="4">
        <f t="shared" si="12"/>
        <v>5.0000000000000002E-5</v>
      </c>
    </row>
    <row r="44" spans="1:21">
      <c r="A44" s="46"/>
      <c r="B44">
        <f t="shared" ref="B44:B69" si="14">B43+1</f>
        <v>11</v>
      </c>
      <c r="C44">
        <f t="shared" ref="C44:E45" si="15">C43</f>
        <v>333.15</v>
      </c>
      <c r="D44">
        <f t="shared" si="15"/>
        <v>328.15</v>
      </c>
      <c r="E44">
        <f t="shared" si="15"/>
        <v>315.39999999999998</v>
      </c>
      <c r="F44">
        <f t="shared" si="13"/>
        <v>116.68498484808734</v>
      </c>
      <c r="G44">
        <f>G43</f>
        <v>58.472430314316526</v>
      </c>
      <c r="H44">
        <f t="shared" si="5"/>
        <v>58.212554533770813</v>
      </c>
      <c r="I44" s="6">
        <f t="shared" ref="I44:K45" si="16">I43</f>
        <v>0.01</v>
      </c>
      <c r="J44" s="3">
        <f t="shared" si="16"/>
        <v>0.58212554533770811</v>
      </c>
      <c r="K44" s="4">
        <f t="shared" si="16"/>
        <v>5.0000000000000002E-5</v>
      </c>
      <c r="L44">
        <v>1</v>
      </c>
      <c r="M44">
        <v>0</v>
      </c>
      <c r="O44" s="3">
        <f t="shared" ref="O44:O46" si="17">F44</f>
        <v>116.68498484808734</v>
      </c>
      <c r="P44">
        <f t="shared" ref="P44:P46" si="18">E44</f>
        <v>315.39999999999998</v>
      </c>
      <c r="Q44">
        <v>7200</v>
      </c>
      <c r="R44">
        <f t="shared" ref="R44:R46" si="19">M44</f>
        <v>0</v>
      </c>
      <c r="S44">
        <f t="shared" ref="S44:S46" si="20">L44</f>
        <v>1</v>
      </c>
      <c r="T44" s="3">
        <f t="shared" ref="T44:T46" si="21">J44</f>
        <v>0.58212554533770811</v>
      </c>
      <c r="U44" s="4">
        <f t="shared" ref="U44:U46" si="22">K44</f>
        <v>5.0000000000000002E-5</v>
      </c>
    </row>
    <row r="45" spans="1:21">
      <c r="A45" s="46"/>
      <c r="B45">
        <f t="shared" si="14"/>
        <v>12</v>
      </c>
      <c r="C45">
        <f t="shared" si="15"/>
        <v>333.15</v>
      </c>
      <c r="D45">
        <f t="shared" si="15"/>
        <v>328.15</v>
      </c>
      <c r="E45">
        <f t="shared" si="15"/>
        <v>315.39999999999998</v>
      </c>
      <c r="F45">
        <f t="shared" si="13"/>
        <v>116.68498484808734</v>
      </c>
      <c r="G45">
        <f>G44</f>
        <v>58.472430314316526</v>
      </c>
      <c r="H45">
        <f>H44</f>
        <v>58.212554533770813</v>
      </c>
      <c r="I45" s="6">
        <f t="shared" si="16"/>
        <v>0.01</v>
      </c>
      <c r="J45" s="3">
        <f t="shared" si="16"/>
        <v>0.58212554533770811</v>
      </c>
      <c r="K45" s="4">
        <f t="shared" si="16"/>
        <v>5.0000000000000002E-5</v>
      </c>
      <c r="L45">
        <v>1.5</v>
      </c>
      <c r="M45">
        <f>M44</f>
        <v>0</v>
      </c>
      <c r="O45" s="3">
        <f t="shared" si="17"/>
        <v>116.68498484808734</v>
      </c>
      <c r="P45">
        <f t="shared" si="18"/>
        <v>315.39999999999998</v>
      </c>
      <c r="Q45">
        <v>7200</v>
      </c>
      <c r="R45">
        <f t="shared" si="19"/>
        <v>0</v>
      </c>
      <c r="S45">
        <f t="shared" si="20"/>
        <v>1.5</v>
      </c>
      <c r="T45" s="3">
        <f t="shared" si="21"/>
        <v>0.58212554533770811</v>
      </c>
      <c r="U45" s="4">
        <f t="shared" si="22"/>
        <v>5.0000000000000002E-5</v>
      </c>
    </row>
    <row r="46" spans="1:21">
      <c r="A46" s="46"/>
      <c r="B46">
        <f t="shared" si="14"/>
        <v>13</v>
      </c>
      <c r="C46">
        <f>C37</f>
        <v>310.89999999999998</v>
      </c>
      <c r="D46">
        <f t="shared" ref="D46" si="23">C46-5</f>
        <v>305.89999999999998</v>
      </c>
      <c r="E46">
        <f>E37</f>
        <v>293.14999999999998</v>
      </c>
      <c r="F46">
        <f t="shared" ref="F46:F51" si="24">0.000002209*EXP(0.05419*D46)</f>
        <v>34.944125321683337</v>
      </c>
      <c r="G46">
        <f>G37</f>
        <v>17.51097568746329</v>
      </c>
      <c r="H46">
        <f t="shared" ref="H46:H47" si="25">F46-G46</f>
        <v>17.433149634220047</v>
      </c>
      <c r="I46" s="2">
        <v>0.01</v>
      </c>
      <c r="J46" s="3">
        <f t="shared" ref="J46" si="26">I46*H46</f>
        <v>0.17433149634220046</v>
      </c>
      <c r="K46" s="4">
        <v>5.0000000000000002E-5</v>
      </c>
      <c r="L46">
        <v>0.5</v>
      </c>
      <c r="M46">
        <v>0</v>
      </c>
      <c r="O46" s="3">
        <f t="shared" si="17"/>
        <v>34.944125321683337</v>
      </c>
      <c r="P46">
        <f t="shared" si="18"/>
        <v>293.14999999999998</v>
      </c>
      <c r="Q46">
        <v>7200</v>
      </c>
      <c r="R46">
        <f t="shared" si="19"/>
        <v>0</v>
      </c>
      <c r="S46">
        <f t="shared" si="20"/>
        <v>0.5</v>
      </c>
      <c r="T46" s="3">
        <f t="shared" si="21"/>
        <v>0.17433149634220046</v>
      </c>
      <c r="U46" s="4">
        <f t="shared" si="22"/>
        <v>5.0000000000000002E-5</v>
      </c>
    </row>
    <row r="47" spans="1:21">
      <c r="A47" s="46"/>
      <c r="B47">
        <f t="shared" si="14"/>
        <v>14</v>
      </c>
      <c r="C47">
        <f t="shared" ref="C47:E48" si="27">C46</f>
        <v>310.89999999999998</v>
      </c>
      <c r="D47">
        <f t="shared" si="27"/>
        <v>305.89999999999998</v>
      </c>
      <c r="E47">
        <f t="shared" si="27"/>
        <v>293.14999999999998</v>
      </c>
      <c r="F47">
        <f t="shared" si="24"/>
        <v>34.944125321683337</v>
      </c>
      <c r="G47">
        <f>G46</f>
        <v>17.51097568746329</v>
      </c>
      <c r="H47">
        <f t="shared" si="25"/>
        <v>17.433149634220047</v>
      </c>
      <c r="I47" s="6">
        <f t="shared" ref="I47:K48" si="28">I46</f>
        <v>0.01</v>
      </c>
      <c r="J47" s="3">
        <f t="shared" si="28"/>
        <v>0.17433149634220046</v>
      </c>
      <c r="K47" s="4">
        <f t="shared" si="28"/>
        <v>5.0000000000000002E-5</v>
      </c>
      <c r="L47">
        <v>1</v>
      </c>
      <c r="M47">
        <v>0</v>
      </c>
      <c r="O47" s="3">
        <f t="shared" ref="O47:O50" si="29">F47</f>
        <v>34.944125321683337</v>
      </c>
      <c r="P47">
        <f t="shared" ref="P47:P50" si="30">E47</f>
        <v>293.14999999999998</v>
      </c>
      <c r="Q47">
        <v>7200</v>
      </c>
      <c r="R47">
        <f t="shared" ref="R47:R50" si="31">M47</f>
        <v>0</v>
      </c>
      <c r="S47">
        <f t="shared" ref="S47:S50" si="32">L47</f>
        <v>1</v>
      </c>
      <c r="T47" s="3">
        <f t="shared" ref="T47:T50" si="33">J47</f>
        <v>0.17433149634220046</v>
      </c>
      <c r="U47" s="4">
        <f t="shared" ref="U47:U50" si="34">K47</f>
        <v>5.0000000000000002E-5</v>
      </c>
    </row>
    <row r="48" spans="1:21">
      <c r="A48" s="46"/>
      <c r="B48">
        <f t="shared" si="14"/>
        <v>15</v>
      </c>
      <c r="C48">
        <f t="shared" si="27"/>
        <v>310.89999999999998</v>
      </c>
      <c r="D48">
        <f t="shared" si="27"/>
        <v>305.89999999999998</v>
      </c>
      <c r="E48">
        <f t="shared" si="27"/>
        <v>293.14999999999998</v>
      </c>
      <c r="F48">
        <f t="shared" si="24"/>
        <v>34.944125321683337</v>
      </c>
      <c r="G48">
        <f>G47</f>
        <v>17.51097568746329</v>
      </c>
      <c r="H48">
        <f>H47</f>
        <v>17.433149634220047</v>
      </c>
      <c r="I48" s="6">
        <f t="shared" si="28"/>
        <v>0.01</v>
      </c>
      <c r="J48" s="3">
        <f t="shared" si="28"/>
        <v>0.17433149634220046</v>
      </c>
      <c r="K48" s="4">
        <f t="shared" si="28"/>
        <v>5.0000000000000002E-5</v>
      </c>
      <c r="L48">
        <v>1.5</v>
      </c>
      <c r="M48">
        <f>M47</f>
        <v>0</v>
      </c>
      <c r="O48" s="3">
        <f t="shared" si="29"/>
        <v>34.944125321683337</v>
      </c>
      <c r="P48">
        <f t="shared" si="30"/>
        <v>293.14999999999998</v>
      </c>
      <c r="Q48">
        <v>7200</v>
      </c>
      <c r="R48">
        <f t="shared" si="31"/>
        <v>0</v>
      </c>
      <c r="S48">
        <f t="shared" si="32"/>
        <v>1.5</v>
      </c>
      <c r="T48" s="3">
        <f t="shared" si="33"/>
        <v>0.17433149634220046</v>
      </c>
      <c r="U48" s="4">
        <f t="shared" si="34"/>
        <v>5.0000000000000002E-5</v>
      </c>
    </row>
    <row r="49" spans="1:21">
      <c r="A49" s="46"/>
      <c r="B49">
        <f t="shared" si="14"/>
        <v>16</v>
      </c>
      <c r="C49">
        <f>C40</f>
        <v>325</v>
      </c>
      <c r="D49">
        <f t="shared" ref="D49" si="35">C49-5</f>
        <v>320</v>
      </c>
      <c r="E49">
        <f>E40</f>
        <v>307.25</v>
      </c>
      <c r="F49">
        <f t="shared" si="24"/>
        <v>75.025598337810351</v>
      </c>
      <c r="G49">
        <f>G40</f>
        <v>37.596346062082397</v>
      </c>
      <c r="H49">
        <f t="shared" ref="H49:H50" si="36">F49-G49</f>
        <v>37.429252275727954</v>
      </c>
      <c r="I49" s="2">
        <v>0.01</v>
      </c>
      <c r="J49" s="3">
        <f>I49*H49</f>
        <v>0.37429252275727953</v>
      </c>
      <c r="K49" s="4">
        <v>5.0000000000000002E-5</v>
      </c>
      <c r="L49">
        <v>0.5</v>
      </c>
      <c r="M49">
        <v>0</v>
      </c>
      <c r="O49" s="3">
        <f t="shared" si="29"/>
        <v>75.025598337810351</v>
      </c>
      <c r="P49">
        <f t="shared" si="30"/>
        <v>307.25</v>
      </c>
      <c r="Q49">
        <v>7200</v>
      </c>
      <c r="R49">
        <f t="shared" si="31"/>
        <v>0</v>
      </c>
      <c r="S49">
        <f t="shared" si="32"/>
        <v>0.5</v>
      </c>
      <c r="T49" s="3">
        <f t="shared" si="33"/>
        <v>0.37429252275727953</v>
      </c>
      <c r="U49" s="4">
        <f t="shared" si="34"/>
        <v>5.0000000000000002E-5</v>
      </c>
    </row>
    <row r="50" spans="1:21">
      <c r="A50" s="46"/>
      <c r="B50">
        <f t="shared" si="14"/>
        <v>17</v>
      </c>
      <c r="C50">
        <f t="shared" ref="C50:E51" si="37">C49</f>
        <v>325</v>
      </c>
      <c r="D50">
        <f t="shared" si="37"/>
        <v>320</v>
      </c>
      <c r="E50">
        <f t="shared" si="37"/>
        <v>307.25</v>
      </c>
      <c r="F50">
        <f t="shared" si="24"/>
        <v>75.025598337810351</v>
      </c>
      <c r="G50">
        <f>G49</f>
        <v>37.596346062082397</v>
      </c>
      <c r="H50">
        <f t="shared" si="36"/>
        <v>37.429252275727954</v>
      </c>
      <c r="I50" s="6">
        <f t="shared" ref="I50:K51" si="38">I49</f>
        <v>0.01</v>
      </c>
      <c r="J50" s="3">
        <f t="shared" si="38"/>
        <v>0.37429252275727953</v>
      </c>
      <c r="K50" s="4">
        <f t="shared" si="38"/>
        <v>5.0000000000000002E-5</v>
      </c>
      <c r="L50">
        <v>1</v>
      </c>
      <c r="M50">
        <v>0</v>
      </c>
      <c r="O50" s="3">
        <f t="shared" si="29"/>
        <v>75.025598337810351</v>
      </c>
      <c r="P50">
        <f t="shared" si="30"/>
        <v>307.25</v>
      </c>
      <c r="Q50">
        <v>7200</v>
      </c>
      <c r="R50">
        <f t="shared" si="31"/>
        <v>0</v>
      </c>
      <c r="S50">
        <f t="shared" si="32"/>
        <v>1</v>
      </c>
      <c r="T50" s="3">
        <f t="shared" si="33"/>
        <v>0.37429252275727953</v>
      </c>
      <c r="U50" s="4">
        <f t="shared" si="34"/>
        <v>5.0000000000000002E-5</v>
      </c>
    </row>
    <row r="51" spans="1:21">
      <c r="A51" s="46"/>
      <c r="B51">
        <f t="shared" si="14"/>
        <v>18</v>
      </c>
      <c r="C51">
        <f t="shared" si="37"/>
        <v>325</v>
      </c>
      <c r="D51">
        <f t="shared" si="37"/>
        <v>320</v>
      </c>
      <c r="E51">
        <f t="shared" si="37"/>
        <v>307.25</v>
      </c>
      <c r="F51">
        <f t="shared" si="24"/>
        <v>75.025598337810351</v>
      </c>
      <c r="G51">
        <f>G50</f>
        <v>37.596346062082397</v>
      </c>
      <c r="H51">
        <f>H50</f>
        <v>37.429252275727954</v>
      </c>
      <c r="I51" s="6">
        <f t="shared" si="38"/>
        <v>0.01</v>
      </c>
      <c r="J51" s="3">
        <f t="shared" si="38"/>
        <v>0.37429252275727953</v>
      </c>
      <c r="K51" s="4">
        <f t="shared" si="38"/>
        <v>5.0000000000000002E-5</v>
      </c>
      <c r="L51">
        <v>1.5</v>
      </c>
      <c r="M51">
        <f>M50</f>
        <v>0</v>
      </c>
      <c r="O51" s="3">
        <f t="shared" ref="O51:O60" si="39">F51</f>
        <v>75.025598337810351</v>
      </c>
      <c r="P51">
        <f t="shared" ref="P51:P60" si="40">E51</f>
        <v>307.25</v>
      </c>
      <c r="Q51">
        <v>7200</v>
      </c>
      <c r="R51">
        <f t="shared" ref="R51:R60" si="41">M51</f>
        <v>0</v>
      </c>
      <c r="S51">
        <f t="shared" ref="S51:S60" si="42">L51</f>
        <v>1.5</v>
      </c>
      <c r="T51" s="3">
        <f t="shared" ref="T51:T60" si="43">J51</f>
        <v>0.37429252275727953</v>
      </c>
      <c r="U51" s="4">
        <f t="shared" ref="U51:U60" si="44">K51</f>
        <v>5.0000000000000002E-5</v>
      </c>
    </row>
    <row r="52" spans="1:21">
      <c r="A52" s="46"/>
      <c r="B52">
        <f t="shared" si="14"/>
        <v>19</v>
      </c>
      <c r="C52">
        <f>C43</f>
        <v>333.15</v>
      </c>
      <c r="D52">
        <f t="shared" ref="D52:M52" si="45">D43</f>
        <v>328.15</v>
      </c>
      <c r="E52">
        <f t="shared" si="45"/>
        <v>315.39999999999998</v>
      </c>
      <c r="F52">
        <f t="shared" si="45"/>
        <v>116.68498484808734</v>
      </c>
      <c r="G52">
        <f t="shared" si="45"/>
        <v>58.472430314316526</v>
      </c>
      <c r="H52">
        <f t="shared" si="45"/>
        <v>58.212554533770813</v>
      </c>
      <c r="I52" s="2">
        <f t="shared" si="45"/>
        <v>0.01</v>
      </c>
      <c r="J52">
        <f t="shared" si="45"/>
        <v>0.58212554533770811</v>
      </c>
      <c r="K52" s="4">
        <v>1E-4</v>
      </c>
      <c r="L52">
        <f t="shared" si="45"/>
        <v>0.5</v>
      </c>
      <c r="M52">
        <f t="shared" si="45"/>
        <v>0</v>
      </c>
      <c r="O52" s="3">
        <f t="shared" si="39"/>
        <v>116.68498484808734</v>
      </c>
      <c r="P52">
        <f t="shared" si="40"/>
        <v>315.39999999999998</v>
      </c>
      <c r="Q52">
        <v>7200</v>
      </c>
      <c r="R52">
        <f t="shared" si="41"/>
        <v>0</v>
      </c>
      <c r="S52">
        <f t="shared" si="42"/>
        <v>0.5</v>
      </c>
      <c r="T52" s="3">
        <f t="shared" si="43"/>
        <v>0.58212554533770811</v>
      </c>
      <c r="U52" s="4">
        <f t="shared" si="44"/>
        <v>1E-4</v>
      </c>
    </row>
    <row r="53" spans="1:21">
      <c r="A53" s="46"/>
      <c r="B53">
        <f t="shared" si="14"/>
        <v>20</v>
      </c>
      <c r="C53">
        <f t="shared" ref="C53:J53" si="46">C44</f>
        <v>333.15</v>
      </c>
      <c r="D53">
        <f t="shared" si="46"/>
        <v>328.15</v>
      </c>
      <c r="E53">
        <f t="shared" si="46"/>
        <v>315.39999999999998</v>
      </c>
      <c r="F53">
        <f t="shared" si="46"/>
        <v>116.68498484808734</v>
      </c>
      <c r="G53">
        <f t="shared" si="46"/>
        <v>58.472430314316526</v>
      </c>
      <c r="H53">
        <f t="shared" si="46"/>
        <v>58.212554533770813</v>
      </c>
      <c r="I53" s="2">
        <f t="shared" si="46"/>
        <v>0.01</v>
      </c>
      <c r="J53">
        <f t="shared" si="46"/>
        <v>0.58212554533770811</v>
      </c>
      <c r="K53" s="4">
        <v>1E-4</v>
      </c>
      <c r="L53">
        <f t="shared" ref="L53:M53" si="47">L44</f>
        <v>1</v>
      </c>
      <c r="M53">
        <f t="shared" si="47"/>
        <v>0</v>
      </c>
      <c r="O53" s="3">
        <f t="shared" si="39"/>
        <v>116.68498484808734</v>
      </c>
      <c r="P53">
        <f t="shared" si="40"/>
        <v>315.39999999999998</v>
      </c>
      <c r="Q53">
        <v>7200</v>
      </c>
      <c r="R53">
        <f t="shared" si="41"/>
        <v>0</v>
      </c>
      <c r="S53">
        <f t="shared" si="42"/>
        <v>1</v>
      </c>
      <c r="T53" s="3">
        <f t="shared" si="43"/>
        <v>0.58212554533770811</v>
      </c>
      <c r="U53" s="4">
        <f t="shared" si="44"/>
        <v>1E-4</v>
      </c>
    </row>
    <row r="54" spans="1:21">
      <c r="A54" s="46"/>
      <c r="B54">
        <f t="shared" si="14"/>
        <v>21</v>
      </c>
      <c r="C54">
        <f t="shared" ref="C54:J54" si="48">C45</f>
        <v>333.15</v>
      </c>
      <c r="D54">
        <f t="shared" si="48"/>
        <v>328.15</v>
      </c>
      <c r="E54">
        <f t="shared" si="48"/>
        <v>315.39999999999998</v>
      </c>
      <c r="F54">
        <f t="shared" si="48"/>
        <v>116.68498484808734</v>
      </c>
      <c r="G54">
        <f t="shared" si="48"/>
        <v>58.472430314316526</v>
      </c>
      <c r="H54">
        <f t="shared" si="48"/>
        <v>58.212554533770813</v>
      </c>
      <c r="I54" s="2">
        <f t="shared" si="48"/>
        <v>0.01</v>
      </c>
      <c r="J54">
        <f t="shared" si="48"/>
        <v>0.58212554533770811</v>
      </c>
      <c r="K54" s="4">
        <v>1E-4</v>
      </c>
      <c r="L54">
        <f t="shared" ref="L54:M54" si="49">L45</f>
        <v>1.5</v>
      </c>
      <c r="M54">
        <f t="shared" si="49"/>
        <v>0</v>
      </c>
      <c r="O54" s="3">
        <f t="shared" si="39"/>
        <v>116.68498484808734</v>
      </c>
      <c r="P54">
        <f t="shared" si="40"/>
        <v>315.39999999999998</v>
      </c>
      <c r="Q54">
        <v>7200</v>
      </c>
      <c r="R54">
        <f t="shared" si="41"/>
        <v>0</v>
      </c>
      <c r="S54">
        <f t="shared" si="42"/>
        <v>1.5</v>
      </c>
      <c r="T54" s="3">
        <f t="shared" si="43"/>
        <v>0.58212554533770811</v>
      </c>
      <c r="U54" s="4">
        <f t="shared" si="44"/>
        <v>1E-4</v>
      </c>
    </row>
    <row r="55" spans="1:21">
      <c r="A55" s="46"/>
      <c r="B55">
        <f t="shared" si="14"/>
        <v>22</v>
      </c>
      <c r="C55">
        <f t="shared" ref="C55:J55" si="50">C46</f>
        <v>310.89999999999998</v>
      </c>
      <c r="D55">
        <f t="shared" si="50"/>
        <v>305.89999999999998</v>
      </c>
      <c r="E55">
        <f t="shared" si="50"/>
        <v>293.14999999999998</v>
      </c>
      <c r="F55">
        <f t="shared" si="50"/>
        <v>34.944125321683337</v>
      </c>
      <c r="G55">
        <f t="shared" si="50"/>
        <v>17.51097568746329</v>
      </c>
      <c r="H55">
        <f t="shared" si="50"/>
        <v>17.433149634220047</v>
      </c>
      <c r="I55" s="2">
        <f t="shared" si="50"/>
        <v>0.01</v>
      </c>
      <c r="J55">
        <f t="shared" si="50"/>
        <v>0.17433149634220046</v>
      </c>
      <c r="K55" s="4">
        <v>1E-4</v>
      </c>
      <c r="L55">
        <f t="shared" ref="L55:M55" si="51">L46</f>
        <v>0.5</v>
      </c>
      <c r="M55">
        <f t="shared" si="51"/>
        <v>0</v>
      </c>
      <c r="O55" s="3">
        <f t="shared" si="39"/>
        <v>34.944125321683337</v>
      </c>
      <c r="P55">
        <f t="shared" si="40"/>
        <v>293.14999999999998</v>
      </c>
      <c r="Q55">
        <v>7200</v>
      </c>
      <c r="R55">
        <f t="shared" si="41"/>
        <v>0</v>
      </c>
      <c r="S55">
        <f t="shared" si="42"/>
        <v>0.5</v>
      </c>
      <c r="T55" s="3">
        <f t="shared" si="43"/>
        <v>0.17433149634220046</v>
      </c>
      <c r="U55" s="4">
        <f t="shared" si="44"/>
        <v>1E-4</v>
      </c>
    </row>
    <row r="56" spans="1:21">
      <c r="A56" s="46"/>
      <c r="B56">
        <f t="shared" si="14"/>
        <v>23</v>
      </c>
      <c r="C56">
        <f t="shared" ref="C56:J56" si="52">C47</f>
        <v>310.89999999999998</v>
      </c>
      <c r="D56">
        <f t="shared" si="52"/>
        <v>305.89999999999998</v>
      </c>
      <c r="E56">
        <f t="shared" si="52"/>
        <v>293.14999999999998</v>
      </c>
      <c r="F56">
        <f t="shared" si="52"/>
        <v>34.944125321683337</v>
      </c>
      <c r="G56">
        <f t="shared" si="52"/>
        <v>17.51097568746329</v>
      </c>
      <c r="H56">
        <f t="shared" si="52"/>
        <v>17.433149634220047</v>
      </c>
      <c r="I56" s="2">
        <f t="shared" si="52"/>
        <v>0.01</v>
      </c>
      <c r="J56">
        <f t="shared" si="52"/>
        <v>0.17433149634220046</v>
      </c>
      <c r="K56" s="4">
        <v>1E-4</v>
      </c>
      <c r="L56">
        <f t="shared" ref="L56:M56" si="53">L47</f>
        <v>1</v>
      </c>
      <c r="M56">
        <f t="shared" si="53"/>
        <v>0</v>
      </c>
      <c r="O56" s="3">
        <f t="shared" si="39"/>
        <v>34.944125321683337</v>
      </c>
      <c r="P56">
        <f t="shared" si="40"/>
        <v>293.14999999999998</v>
      </c>
      <c r="Q56">
        <v>7200</v>
      </c>
      <c r="R56">
        <f t="shared" si="41"/>
        <v>0</v>
      </c>
      <c r="S56">
        <f t="shared" si="42"/>
        <v>1</v>
      </c>
      <c r="T56" s="3">
        <f t="shared" si="43"/>
        <v>0.17433149634220046</v>
      </c>
      <c r="U56" s="4">
        <f t="shared" si="44"/>
        <v>1E-4</v>
      </c>
    </row>
    <row r="57" spans="1:21">
      <c r="A57" s="46"/>
      <c r="B57">
        <f t="shared" si="14"/>
        <v>24</v>
      </c>
      <c r="C57">
        <f t="shared" ref="C57:J57" si="54">C48</f>
        <v>310.89999999999998</v>
      </c>
      <c r="D57">
        <f t="shared" si="54"/>
        <v>305.89999999999998</v>
      </c>
      <c r="E57">
        <f t="shared" si="54"/>
        <v>293.14999999999998</v>
      </c>
      <c r="F57">
        <f t="shared" si="54"/>
        <v>34.944125321683337</v>
      </c>
      <c r="G57">
        <f t="shared" si="54"/>
        <v>17.51097568746329</v>
      </c>
      <c r="H57">
        <f t="shared" si="54"/>
        <v>17.433149634220047</v>
      </c>
      <c r="I57" s="2">
        <f t="shared" si="54"/>
        <v>0.01</v>
      </c>
      <c r="J57">
        <f t="shared" si="54"/>
        <v>0.17433149634220046</v>
      </c>
      <c r="K57" s="4">
        <v>1E-4</v>
      </c>
      <c r="L57">
        <f t="shared" ref="L57:M57" si="55">L48</f>
        <v>1.5</v>
      </c>
      <c r="M57">
        <f t="shared" si="55"/>
        <v>0</v>
      </c>
      <c r="O57" s="47">
        <f t="shared" si="39"/>
        <v>34.944125321683337</v>
      </c>
      <c r="P57" s="48">
        <f t="shared" si="40"/>
        <v>293.14999999999998</v>
      </c>
      <c r="Q57" s="48">
        <v>7200</v>
      </c>
      <c r="R57" s="48">
        <f t="shared" si="41"/>
        <v>0</v>
      </c>
      <c r="S57" s="48">
        <f t="shared" si="42"/>
        <v>1.5</v>
      </c>
      <c r="T57" s="47">
        <f t="shared" si="43"/>
        <v>0.17433149634220046</v>
      </c>
      <c r="U57" s="49">
        <f t="shared" si="44"/>
        <v>1E-4</v>
      </c>
    </row>
    <row r="58" spans="1:21">
      <c r="A58" s="46"/>
      <c r="B58">
        <f t="shared" si="14"/>
        <v>25</v>
      </c>
      <c r="C58">
        <f t="shared" ref="C58:J58" si="56">C49</f>
        <v>325</v>
      </c>
      <c r="D58">
        <f t="shared" si="56"/>
        <v>320</v>
      </c>
      <c r="E58">
        <f t="shared" si="56"/>
        <v>307.25</v>
      </c>
      <c r="F58">
        <f t="shared" si="56"/>
        <v>75.025598337810351</v>
      </c>
      <c r="G58">
        <f t="shared" si="56"/>
        <v>37.596346062082397</v>
      </c>
      <c r="H58">
        <f t="shared" si="56"/>
        <v>37.429252275727954</v>
      </c>
      <c r="I58" s="2">
        <f t="shared" si="56"/>
        <v>0.01</v>
      </c>
      <c r="J58">
        <f t="shared" si="56"/>
        <v>0.37429252275727953</v>
      </c>
      <c r="K58" s="4">
        <v>1E-4</v>
      </c>
      <c r="L58">
        <f t="shared" ref="L58:M58" si="57">L49</f>
        <v>0.5</v>
      </c>
      <c r="M58">
        <f t="shared" si="57"/>
        <v>0</v>
      </c>
      <c r="O58" s="3">
        <f t="shared" si="39"/>
        <v>75.025598337810351</v>
      </c>
      <c r="P58">
        <f t="shared" si="40"/>
        <v>307.25</v>
      </c>
      <c r="Q58">
        <v>7200</v>
      </c>
      <c r="R58">
        <f t="shared" si="41"/>
        <v>0</v>
      </c>
      <c r="S58">
        <f t="shared" si="42"/>
        <v>0.5</v>
      </c>
      <c r="T58" s="3">
        <f t="shared" si="43"/>
        <v>0.37429252275727953</v>
      </c>
      <c r="U58" s="4">
        <f t="shared" si="44"/>
        <v>1E-4</v>
      </c>
    </row>
    <row r="59" spans="1:21">
      <c r="A59" s="46"/>
      <c r="B59">
        <f t="shared" si="14"/>
        <v>26</v>
      </c>
      <c r="C59">
        <f t="shared" ref="C59:J59" si="58">C50</f>
        <v>325</v>
      </c>
      <c r="D59">
        <f t="shared" si="58"/>
        <v>320</v>
      </c>
      <c r="E59">
        <f t="shared" si="58"/>
        <v>307.25</v>
      </c>
      <c r="F59">
        <f t="shared" si="58"/>
        <v>75.025598337810351</v>
      </c>
      <c r="G59">
        <f t="shared" si="58"/>
        <v>37.596346062082397</v>
      </c>
      <c r="H59">
        <f t="shared" si="58"/>
        <v>37.429252275727954</v>
      </c>
      <c r="I59" s="2">
        <f t="shared" si="58"/>
        <v>0.01</v>
      </c>
      <c r="J59">
        <f t="shared" si="58"/>
        <v>0.37429252275727953</v>
      </c>
      <c r="K59" s="4">
        <v>1E-4</v>
      </c>
      <c r="L59">
        <f t="shared" ref="L59:M59" si="59">L50</f>
        <v>1</v>
      </c>
      <c r="M59">
        <f t="shared" si="59"/>
        <v>0</v>
      </c>
      <c r="O59" s="3">
        <f t="shared" si="39"/>
        <v>75.025598337810351</v>
      </c>
      <c r="P59">
        <f t="shared" si="40"/>
        <v>307.25</v>
      </c>
      <c r="Q59">
        <v>7200</v>
      </c>
      <c r="R59">
        <f t="shared" si="41"/>
        <v>0</v>
      </c>
      <c r="S59">
        <f t="shared" si="42"/>
        <v>1</v>
      </c>
      <c r="T59" s="3">
        <f t="shared" si="43"/>
        <v>0.37429252275727953</v>
      </c>
      <c r="U59" s="4">
        <f t="shared" si="44"/>
        <v>1E-4</v>
      </c>
    </row>
    <row r="60" spans="1:21">
      <c r="A60" s="46"/>
      <c r="B60">
        <f t="shared" si="14"/>
        <v>27</v>
      </c>
      <c r="C60">
        <f t="shared" ref="C60:J60" si="60">C51</f>
        <v>325</v>
      </c>
      <c r="D60">
        <f t="shared" si="60"/>
        <v>320</v>
      </c>
      <c r="E60">
        <f t="shared" si="60"/>
        <v>307.25</v>
      </c>
      <c r="F60">
        <f t="shared" si="60"/>
        <v>75.025598337810351</v>
      </c>
      <c r="G60">
        <f t="shared" si="60"/>
        <v>37.596346062082397</v>
      </c>
      <c r="H60">
        <f t="shared" si="60"/>
        <v>37.429252275727954</v>
      </c>
      <c r="I60" s="2">
        <f t="shared" si="60"/>
        <v>0.01</v>
      </c>
      <c r="J60">
        <f t="shared" si="60"/>
        <v>0.37429252275727953</v>
      </c>
      <c r="K60" s="4">
        <v>1E-4</v>
      </c>
      <c r="L60">
        <f t="shared" ref="L60:M60" si="61">L51</f>
        <v>1.5</v>
      </c>
      <c r="M60">
        <f t="shared" si="61"/>
        <v>0</v>
      </c>
      <c r="O60" s="3">
        <f t="shared" si="39"/>
        <v>75.025598337810351</v>
      </c>
      <c r="P60">
        <f t="shared" si="40"/>
        <v>307.25</v>
      </c>
      <c r="Q60">
        <v>7200</v>
      </c>
      <c r="R60">
        <f t="shared" si="41"/>
        <v>0</v>
      </c>
      <c r="S60">
        <f t="shared" si="42"/>
        <v>1.5</v>
      </c>
      <c r="T60" s="3">
        <f t="shared" si="43"/>
        <v>0.37429252275727953</v>
      </c>
      <c r="U60" s="4">
        <f t="shared" si="44"/>
        <v>1E-4</v>
      </c>
    </row>
    <row r="61" spans="1:21">
      <c r="A61" s="46"/>
      <c r="B61">
        <f t="shared" si="14"/>
        <v>28</v>
      </c>
      <c r="C61">
        <f>C52</f>
        <v>333.15</v>
      </c>
      <c r="D61">
        <f t="shared" ref="D61:M61" si="62">D52</f>
        <v>328.15</v>
      </c>
      <c r="E61">
        <f t="shared" si="62"/>
        <v>315.39999999999998</v>
      </c>
      <c r="F61">
        <f t="shared" si="62"/>
        <v>116.68498484808734</v>
      </c>
      <c r="G61">
        <f t="shared" si="62"/>
        <v>58.472430314316526</v>
      </c>
      <c r="H61">
        <f t="shared" si="62"/>
        <v>58.212554533770813</v>
      </c>
      <c r="I61" s="2">
        <f t="shared" si="62"/>
        <v>0.01</v>
      </c>
      <c r="J61">
        <f t="shared" si="62"/>
        <v>0.58212554533770811</v>
      </c>
      <c r="K61" s="4">
        <v>1.4999999999999999E-4</v>
      </c>
      <c r="L61">
        <f t="shared" si="62"/>
        <v>0.5</v>
      </c>
      <c r="M61">
        <f t="shared" si="62"/>
        <v>0</v>
      </c>
      <c r="O61" s="3">
        <f t="shared" ref="O61:O69" si="63">F61</f>
        <v>116.68498484808734</v>
      </c>
      <c r="P61">
        <f t="shared" ref="P61:P69" si="64">E61</f>
        <v>315.39999999999998</v>
      </c>
      <c r="Q61">
        <v>7200</v>
      </c>
      <c r="R61">
        <f t="shared" ref="R61:R69" si="65">M61</f>
        <v>0</v>
      </c>
      <c r="S61">
        <f t="shared" ref="S61:S69" si="66">L61</f>
        <v>0.5</v>
      </c>
      <c r="T61" s="3">
        <f t="shared" ref="T61:T69" si="67">J61</f>
        <v>0.58212554533770811</v>
      </c>
      <c r="U61" s="4">
        <f t="shared" ref="U61:U75" si="68">K61</f>
        <v>1.4999999999999999E-4</v>
      </c>
    </row>
    <row r="62" spans="1:21">
      <c r="A62" s="46"/>
      <c r="B62">
        <f t="shared" si="14"/>
        <v>29</v>
      </c>
      <c r="C62">
        <f t="shared" ref="C62:J62" si="69">C53</f>
        <v>333.15</v>
      </c>
      <c r="D62">
        <f t="shared" si="69"/>
        <v>328.15</v>
      </c>
      <c r="E62">
        <f t="shared" si="69"/>
        <v>315.39999999999998</v>
      </c>
      <c r="F62">
        <f t="shared" si="69"/>
        <v>116.68498484808734</v>
      </c>
      <c r="G62">
        <f t="shared" si="69"/>
        <v>58.472430314316526</v>
      </c>
      <c r="H62">
        <f t="shared" si="69"/>
        <v>58.212554533770813</v>
      </c>
      <c r="I62" s="2">
        <f t="shared" si="69"/>
        <v>0.01</v>
      </c>
      <c r="J62">
        <f t="shared" si="69"/>
        <v>0.58212554533770811</v>
      </c>
      <c r="K62" s="4">
        <v>1.4999999999999999E-4</v>
      </c>
      <c r="L62">
        <f t="shared" ref="L62:M62" si="70">L53</f>
        <v>1</v>
      </c>
      <c r="M62">
        <f t="shared" si="70"/>
        <v>0</v>
      </c>
      <c r="O62" s="3">
        <f t="shared" si="63"/>
        <v>116.68498484808734</v>
      </c>
      <c r="P62">
        <f t="shared" si="64"/>
        <v>315.39999999999998</v>
      </c>
      <c r="Q62">
        <v>7200</v>
      </c>
      <c r="R62">
        <f t="shared" si="65"/>
        <v>0</v>
      </c>
      <c r="S62">
        <f t="shared" si="66"/>
        <v>1</v>
      </c>
      <c r="T62" s="3">
        <f t="shared" si="67"/>
        <v>0.58212554533770811</v>
      </c>
      <c r="U62" s="4">
        <f t="shared" si="68"/>
        <v>1.4999999999999999E-4</v>
      </c>
    </row>
    <row r="63" spans="1:21">
      <c r="A63" s="46"/>
      <c r="B63">
        <f t="shared" si="14"/>
        <v>30</v>
      </c>
      <c r="C63">
        <f t="shared" ref="C63:J63" si="71">C54</f>
        <v>333.15</v>
      </c>
      <c r="D63">
        <f t="shared" si="71"/>
        <v>328.15</v>
      </c>
      <c r="E63">
        <f t="shared" si="71"/>
        <v>315.39999999999998</v>
      </c>
      <c r="F63">
        <f t="shared" si="71"/>
        <v>116.68498484808734</v>
      </c>
      <c r="G63">
        <f t="shared" si="71"/>
        <v>58.472430314316526</v>
      </c>
      <c r="H63">
        <f t="shared" si="71"/>
        <v>58.212554533770813</v>
      </c>
      <c r="I63" s="2">
        <f t="shared" si="71"/>
        <v>0.01</v>
      </c>
      <c r="J63">
        <f t="shared" si="71"/>
        <v>0.58212554533770811</v>
      </c>
      <c r="K63" s="4">
        <v>1.4999999999999999E-4</v>
      </c>
      <c r="L63">
        <f t="shared" ref="L63:M63" si="72">L54</f>
        <v>1.5</v>
      </c>
      <c r="M63">
        <f t="shared" si="72"/>
        <v>0</v>
      </c>
      <c r="O63" s="3">
        <f t="shared" si="63"/>
        <v>116.68498484808734</v>
      </c>
      <c r="P63">
        <f t="shared" si="64"/>
        <v>315.39999999999998</v>
      </c>
      <c r="Q63">
        <v>7200</v>
      </c>
      <c r="R63">
        <f t="shared" si="65"/>
        <v>0</v>
      </c>
      <c r="S63">
        <f t="shared" si="66"/>
        <v>1.5</v>
      </c>
      <c r="T63" s="3">
        <f t="shared" si="67"/>
        <v>0.58212554533770811</v>
      </c>
      <c r="U63" s="4">
        <f t="shared" si="68"/>
        <v>1.4999999999999999E-4</v>
      </c>
    </row>
    <row r="64" spans="1:21">
      <c r="A64" s="46"/>
      <c r="B64">
        <f t="shared" si="14"/>
        <v>31</v>
      </c>
      <c r="C64">
        <f t="shared" ref="C64:J64" si="73">C55</f>
        <v>310.89999999999998</v>
      </c>
      <c r="D64">
        <f t="shared" si="73"/>
        <v>305.89999999999998</v>
      </c>
      <c r="E64">
        <f t="shared" si="73"/>
        <v>293.14999999999998</v>
      </c>
      <c r="F64">
        <f t="shared" si="73"/>
        <v>34.944125321683337</v>
      </c>
      <c r="G64">
        <f t="shared" si="73"/>
        <v>17.51097568746329</v>
      </c>
      <c r="H64">
        <f t="shared" si="73"/>
        <v>17.433149634220047</v>
      </c>
      <c r="I64" s="2">
        <f t="shared" si="73"/>
        <v>0.01</v>
      </c>
      <c r="J64">
        <f t="shared" si="73"/>
        <v>0.17433149634220046</v>
      </c>
      <c r="K64" s="4">
        <v>1.4999999999999999E-4</v>
      </c>
      <c r="L64">
        <f t="shared" ref="L64:M64" si="74">L55</f>
        <v>0.5</v>
      </c>
      <c r="M64">
        <f t="shared" si="74"/>
        <v>0</v>
      </c>
      <c r="O64" s="3">
        <f t="shared" si="63"/>
        <v>34.944125321683337</v>
      </c>
      <c r="P64">
        <f t="shared" si="64"/>
        <v>293.14999999999998</v>
      </c>
      <c r="Q64">
        <v>7200</v>
      </c>
      <c r="R64">
        <f t="shared" si="65"/>
        <v>0</v>
      </c>
      <c r="S64">
        <f t="shared" si="66"/>
        <v>0.5</v>
      </c>
      <c r="T64" s="3">
        <f t="shared" si="67"/>
        <v>0.17433149634220046</v>
      </c>
      <c r="U64" s="4">
        <f t="shared" si="68"/>
        <v>1.4999999999999999E-4</v>
      </c>
    </row>
    <row r="65" spans="1:21">
      <c r="A65" s="46"/>
      <c r="B65">
        <f t="shared" si="14"/>
        <v>32</v>
      </c>
      <c r="C65">
        <f t="shared" ref="C65:J65" si="75">C56</f>
        <v>310.89999999999998</v>
      </c>
      <c r="D65">
        <f t="shared" si="75"/>
        <v>305.89999999999998</v>
      </c>
      <c r="E65">
        <f t="shared" si="75"/>
        <v>293.14999999999998</v>
      </c>
      <c r="F65">
        <f t="shared" si="75"/>
        <v>34.944125321683337</v>
      </c>
      <c r="G65">
        <f t="shared" si="75"/>
        <v>17.51097568746329</v>
      </c>
      <c r="H65">
        <f t="shared" si="75"/>
        <v>17.433149634220047</v>
      </c>
      <c r="I65" s="2">
        <f t="shared" si="75"/>
        <v>0.01</v>
      </c>
      <c r="J65">
        <f t="shared" si="75"/>
        <v>0.17433149634220046</v>
      </c>
      <c r="K65" s="4">
        <v>1.4999999999999999E-4</v>
      </c>
      <c r="L65">
        <f t="shared" ref="L65:M65" si="76">L56</f>
        <v>1</v>
      </c>
      <c r="M65">
        <f t="shared" si="76"/>
        <v>0</v>
      </c>
      <c r="O65" s="3">
        <f t="shared" si="63"/>
        <v>34.944125321683337</v>
      </c>
      <c r="P65">
        <f t="shared" si="64"/>
        <v>293.14999999999998</v>
      </c>
      <c r="Q65">
        <v>7200</v>
      </c>
      <c r="R65">
        <f t="shared" si="65"/>
        <v>0</v>
      </c>
      <c r="S65">
        <f t="shared" si="66"/>
        <v>1</v>
      </c>
      <c r="T65" s="3">
        <f t="shared" si="67"/>
        <v>0.17433149634220046</v>
      </c>
      <c r="U65" s="4">
        <f t="shared" si="68"/>
        <v>1.4999999999999999E-4</v>
      </c>
    </row>
    <row r="66" spans="1:21">
      <c r="A66" s="46"/>
      <c r="B66">
        <f t="shared" si="14"/>
        <v>33</v>
      </c>
      <c r="C66">
        <f t="shared" ref="C66:J66" si="77">C57</f>
        <v>310.89999999999998</v>
      </c>
      <c r="D66">
        <f t="shared" si="77"/>
        <v>305.89999999999998</v>
      </c>
      <c r="E66">
        <f t="shared" si="77"/>
        <v>293.14999999999998</v>
      </c>
      <c r="F66">
        <f t="shared" si="77"/>
        <v>34.944125321683337</v>
      </c>
      <c r="G66">
        <f t="shared" si="77"/>
        <v>17.51097568746329</v>
      </c>
      <c r="H66">
        <f t="shared" si="77"/>
        <v>17.433149634220047</v>
      </c>
      <c r="I66" s="2">
        <f t="shared" si="77"/>
        <v>0.01</v>
      </c>
      <c r="J66">
        <f t="shared" si="77"/>
        <v>0.17433149634220046</v>
      </c>
      <c r="K66" s="4">
        <v>1.4999999999999999E-4</v>
      </c>
      <c r="L66">
        <f t="shared" ref="L66:M66" si="78">L57</f>
        <v>1.5</v>
      </c>
      <c r="M66">
        <f t="shared" si="78"/>
        <v>0</v>
      </c>
      <c r="O66" s="3">
        <f t="shared" si="63"/>
        <v>34.944125321683337</v>
      </c>
      <c r="P66">
        <f t="shared" si="64"/>
        <v>293.14999999999998</v>
      </c>
      <c r="Q66">
        <v>7200</v>
      </c>
      <c r="R66">
        <f t="shared" si="65"/>
        <v>0</v>
      </c>
      <c r="S66">
        <f t="shared" si="66"/>
        <v>1.5</v>
      </c>
      <c r="T66" s="3">
        <f t="shared" si="67"/>
        <v>0.17433149634220046</v>
      </c>
      <c r="U66" s="4">
        <f t="shared" si="68"/>
        <v>1.4999999999999999E-4</v>
      </c>
    </row>
    <row r="67" spans="1:21">
      <c r="A67" s="46"/>
      <c r="B67">
        <f t="shared" si="14"/>
        <v>34</v>
      </c>
      <c r="C67">
        <f t="shared" ref="C67:J67" si="79">C58</f>
        <v>325</v>
      </c>
      <c r="D67">
        <f t="shared" si="79"/>
        <v>320</v>
      </c>
      <c r="E67">
        <f t="shared" si="79"/>
        <v>307.25</v>
      </c>
      <c r="F67">
        <f t="shared" si="79"/>
        <v>75.025598337810351</v>
      </c>
      <c r="G67">
        <f t="shared" si="79"/>
        <v>37.596346062082397</v>
      </c>
      <c r="H67">
        <f t="shared" si="79"/>
        <v>37.429252275727954</v>
      </c>
      <c r="I67" s="2">
        <f t="shared" si="79"/>
        <v>0.01</v>
      </c>
      <c r="J67">
        <f t="shared" si="79"/>
        <v>0.37429252275727953</v>
      </c>
      <c r="K67" s="4">
        <v>1.4999999999999999E-4</v>
      </c>
      <c r="L67">
        <f t="shared" ref="L67:M67" si="80">L58</f>
        <v>0.5</v>
      </c>
      <c r="M67">
        <f t="shared" si="80"/>
        <v>0</v>
      </c>
      <c r="O67" s="3">
        <f t="shared" si="63"/>
        <v>75.025598337810351</v>
      </c>
      <c r="P67">
        <f t="shared" si="64"/>
        <v>307.25</v>
      </c>
      <c r="Q67">
        <v>7200</v>
      </c>
      <c r="R67">
        <f t="shared" si="65"/>
        <v>0</v>
      </c>
      <c r="S67">
        <f t="shared" si="66"/>
        <v>0.5</v>
      </c>
      <c r="T67" s="3">
        <f t="shared" si="67"/>
        <v>0.37429252275727953</v>
      </c>
      <c r="U67" s="4">
        <f t="shared" si="68"/>
        <v>1.4999999999999999E-4</v>
      </c>
    </row>
    <row r="68" spans="1:21">
      <c r="A68" s="46"/>
      <c r="B68">
        <f t="shared" si="14"/>
        <v>35</v>
      </c>
      <c r="C68">
        <f>C59</f>
        <v>325</v>
      </c>
      <c r="D68">
        <f t="shared" ref="D68:J68" si="81">D59</f>
        <v>320</v>
      </c>
      <c r="E68">
        <f t="shared" si="81"/>
        <v>307.25</v>
      </c>
      <c r="F68">
        <f t="shared" si="81"/>
        <v>75.025598337810351</v>
      </c>
      <c r="G68">
        <f t="shared" si="81"/>
        <v>37.596346062082397</v>
      </c>
      <c r="H68">
        <f t="shared" si="81"/>
        <v>37.429252275727954</v>
      </c>
      <c r="I68" s="2">
        <f t="shared" si="81"/>
        <v>0.01</v>
      </c>
      <c r="J68">
        <f t="shared" si="81"/>
        <v>0.37429252275727953</v>
      </c>
      <c r="K68" s="4">
        <v>1.4999999999999999E-4</v>
      </c>
      <c r="L68">
        <f t="shared" ref="L68:M68" si="82">L59</f>
        <v>1</v>
      </c>
      <c r="M68">
        <f t="shared" si="82"/>
        <v>0</v>
      </c>
      <c r="O68" s="3">
        <f t="shared" si="63"/>
        <v>75.025598337810351</v>
      </c>
      <c r="P68">
        <f t="shared" si="64"/>
        <v>307.25</v>
      </c>
      <c r="Q68">
        <v>7200</v>
      </c>
      <c r="R68">
        <f t="shared" si="65"/>
        <v>0</v>
      </c>
      <c r="S68">
        <f t="shared" si="66"/>
        <v>1</v>
      </c>
      <c r="T68" s="3">
        <f t="shared" si="67"/>
        <v>0.37429252275727953</v>
      </c>
      <c r="U68" s="4">
        <f t="shared" si="68"/>
        <v>1.4999999999999999E-4</v>
      </c>
    </row>
    <row r="69" spans="1:21">
      <c r="A69" s="46"/>
      <c r="B69">
        <f t="shared" si="14"/>
        <v>36</v>
      </c>
      <c r="C69">
        <f t="shared" ref="C69:J69" si="83">C60</f>
        <v>325</v>
      </c>
      <c r="D69">
        <f t="shared" si="83"/>
        <v>320</v>
      </c>
      <c r="E69">
        <f t="shared" si="83"/>
        <v>307.25</v>
      </c>
      <c r="F69">
        <f t="shared" si="83"/>
        <v>75.025598337810351</v>
      </c>
      <c r="G69">
        <f>G60</f>
        <v>37.596346062082397</v>
      </c>
      <c r="H69">
        <f t="shared" si="83"/>
        <v>37.429252275727954</v>
      </c>
      <c r="I69" s="2">
        <f t="shared" si="83"/>
        <v>0.01</v>
      </c>
      <c r="J69">
        <f t="shared" si="83"/>
        <v>0.37429252275727953</v>
      </c>
      <c r="K69" s="4">
        <v>1.4999999999999999E-4</v>
      </c>
      <c r="L69">
        <f t="shared" ref="L69:M69" si="84">L60</f>
        <v>1.5</v>
      </c>
      <c r="M69">
        <f t="shared" si="84"/>
        <v>0</v>
      </c>
      <c r="O69" s="3">
        <f t="shared" si="63"/>
        <v>75.025598337810351</v>
      </c>
      <c r="P69">
        <f t="shared" si="64"/>
        <v>307.25</v>
      </c>
      <c r="Q69">
        <v>7200</v>
      </c>
      <c r="R69">
        <f t="shared" si="65"/>
        <v>0</v>
      </c>
      <c r="S69">
        <f t="shared" si="66"/>
        <v>1.5</v>
      </c>
      <c r="T69" s="3">
        <f t="shared" si="67"/>
        <v>0.37429252275727953</v>
      </c>
      <c r="U69" s="4">
        <f t="shared" si="68"/>
        <v>1.4999999999999999E-4</v>
      </c>
    </row>
    <row r="70" spans="1:21">
      <c r="A70" t="s">
        <v>63</v>
      </c>
      <c r="C70">
        <f>C34</f>
        <v>333.15</v>
      </c>
      <c r="D70">
        <f>C70-5</f>
        <v>328.15</v>
      </c>
      <c r="F70">
        <f>0.000002209*EXP(0.05419*D70)</f>
        <v>116.68498484808734</v>
      </c>
      <c r="J70">
        <v>0</v>
      </c>
      <c r="K70" s="4">
        <v>2.0000000000000002E-5</v>
      </c>
      <c r="L70">
        <v>0.5</v>
      </c>
      <c r="M70">
        <v>7.0000000000000001E-3</v>
      </c>
      <c r="O70" s="3">
        <f>F70</f>
        <v>116.68498484808734</v>
      </c>
      <c r="P70">
        <f>C70</f>
        <v>333.15</v>
      </c>
      <c r="Q70">
        <v>7200</v>
      </c>
      <c r="R70">
        <f>M70</f>
        <v>7.0000000000000001E-3</v>
      </c>
      <c r="S70">
        <f>L70</f>
        <v>0.5</v>
      </c>
      <c r="T70" s="3">
        <f>J70</f>
        <v>0</v>
      </c>
      <c r="U70" s="4">
        <f t="shared" si="68"/>
        <v>2.0000000000000002E-5</v>
      </c>
    </row>
    <row r="71" spans="1:21">
      <c r="C71">
        <f>C70</f>
        <v>333.15</v>
      </c>
      <c r="D71">
        <f t="shared" ref="D71:D75" si="85">C71-5</f>
        <v>328.15</v>
      </c>
      <c r="F71">
        <f t="shared" ref="F71:F75" si="86">0.000002209*EXP(0.05419*D71)</f>
        <v>116.68498484808734</v>
      </c>
      <c r="J71">
        <v>0</v>
      </c>
      <c r="K71" s="4">
        <v>2.0000000000000002E-5</v>
      </c>
      <c r="L71">
        <v>0.5</v>
      </c>
      <c r="M71">
        <v>3.5000000000000001E-3</v>
      </c>
      <c r="O71" s="3">
        <f t="shared" ref="O71:O75" si="87">F71</f>
        <v>116.68498484808734</v>
      </c>
      <c r="P71">
        <f t="shared" ref="P71:P75" si="88">C71</f>
        <v>333.15</v>
      </c>
      <c r="Q71">
        <v>7200</v>
      </c>
      <c r="R71">
        <f t="shared" ref="R71:R75" si="89">M71</f>
        <v>3.5000000000000001E-3</v>
      </c>
      <c r="S71">
        <f t="shared" ref="S71:S75" si="90">L71</f>
        <v>0.5</v>
      </c>
      <c r="T71" s="3">
        <f t="shared" ref="T71:T75" si="91">J71</f>
        <v>0</v>
      </c>
      <c r="U71" s="4">
        <f t="shared" si="68"/>
        <v>2.0000000000000002E-5</v>
      </c>
    </row>
    <row r="72" spans="1:21">
      <c r="C72">
        <f>C71</f>
        <v>333.15</v>
      </c>
      <c r="D72">
        <f t="shared" si="85"/>
        <v>328.15</v>
      </c>
      <c r="F72">
        <f t="shared" si="86"/>
        <v>116.68498484808734</v>
      </c>
      <c r="J72">
        <v>0</v>
      </c>
      <c r="K72" s="4">
        <v>2.0000000000000002E-5</v>
      </c>
      <c r="L72">
        <v>0.5</v>
      </c>
      <c r="M72">
        <v>1E-3</v>
      </c>
      <c r="O72" s="3">
        <f t="shared" si="87"/>
        <v>116.68498484808734</v>
      </c>
      <c r="P72">
        <f t="shared" si="88"/>
        <v>333.15</v>
      </c>
      <c r="Q72">
        <v>7200</v>
      </c>
      <c r="R72">
        <f t="shared" si="89"/>
        <v>1E-3</v>
      </c>
      <c r="S72">
        <f t="shared" si="90"/>
        <v>0.5</v>
      </c>
      <c r="T72" s="3">
        <f t="shared" si="91"/>
        <v>0</v>
      </c>
      <c r="U72" s="4">
        <f t="shared" si="68"/>
        <v>2.0000000000000002E-5</v>
      </c>
    </row>
    <row r="73" spans="1:21">
      <c r="C73">
        <f>C40</f>
        <v>325</v>
      </c>
      <c r="D73">
        <f t="shared" si="85"/>
        <v>320</v>
      </c>
      <c r="F73">
        <f t="shared" si="86"/>
        <v>75.025598337810351</v>
      </c>
      <c r="J73">
        <v>0</v>
      </c>
      <c r="K73" s="4">
        <v>2.0000000000000002E-5</v>
      </c>
      <c r="L73">
        <v>0.5</v>
      </c>
      <c r="M73">
        <v>6.0000000000000001E-3</v>
      </c>
      <c r="O73" s="3">
        <f t="shared" si="87"/>
        <v>75.025598337810351</v>
      </c>
      <c r="P73">
        <f t="shared" si="88"/>
        <v>325</v>
      </c>
      <c r="Q73">
        <v>7200</v>
      </c>
      <c r="R73">
        <f t="shared" si="89"/>
        <v>6.0000000000000001E-3</v>
      </c>
      <c r="S73">
        <f t="shared" si="90"/>
        <v>0.5</v>
      </c>
      <c r="T73" s="3">
        <f t="shared" si="91"/>
        <v>0</v>
      </c>
      <c r="U73" s="4">
        <f t="shared" si="68"/>
        <v>2.0000000000000002E-5</v>
      </c>
    </row>
    <row r="74" spans="1:21">
      <c r="C74">
        <f>C73</f>
        <v>325</v>
      </c>
      <c r="D74">
        <f t="shared" si="85"/>
        <v>320</v>
      </c>
      <c r="F74">
        <f t="shared" si="86"/>
        <v>75.025598337810351</v>
      </c>
      <c r="J74">
        <v>0</v>
      </c>
      <c r="K74" s="4">
        <v>2.0000000000000002E-5</v>
      </c>
      <c r="L74">
        <v>0.5</v>
      </c>
      <c r="M74">
        <v>3.0000000000000001E-3</v>
      </c>
      <c r="O74" s="3">
        <f t="shared" si="87"/>
        <v>75.025598337810351</v>
      </c>
      <c r="P74">
        <f t="shared" si="88"/>
        <v>325</v>
      </c>
      <c r="Q74">
        <v>7200</v>
      </c>
      <c r="R74">
        <f t="shared" si="89"/>
        <v>3.0000000000000001E-3</v>
      </c>
      <c r="S74">
        <f t="shared" si="90"/>
        <v>0.5</v>
      </c>
      <c r="T74" s="3">
        <f t="shared" si="91"/>
        <v>0</v>
      </c>
      <c r="U74" s="4">
        <f t="shared" si="68"/>
        <v>2.0000000000000002E-5</v>
      </c>
    </row>
    <row r="75" spans="1:21">
      <c r="C75">
        <f>C73</f>
        <v>325</v>
      </c>
      <c r="D75">
        <f t="shared" si="85"/>
        <v>320</v>
      </c>
      <c r="F75">
        <f t="shared" si="86"/>
        <v>75.025598337810351</v>
      </c>
      <c r="J75">
        <v>0</v>
      </c>
      <c r="K75" s="4">
        <v>2.0000000000000002E-5</v>
      </c>
      <c r="L75">
        <v>0.5</v>
      </c>
      <c r="M75">
        <v>1E-3</v>
      </c>
      <c r="O75" s="3">
        <f t="shared" si="87"/>
        <v>75.025598337810351</v>
      </c>
      <c r="P75">
        <f t="shared" si="88"/>
        <v>325</v>
      </c>
      <c r="Q75">
        <v>7200</v>
      </c>
      <c r="R75">
        <f t="shared" si="89"/>
        <v>1E-3</v>
      </c>
      <c r="S75">
        <f t="shared" si="90"/>
        <v>0.5</v>
      </c>
      <c r="T75" s="3">
        <f t="shared" si="91"/>
        <v>0</v>
      </c>
      <c r="U75" s="4">
        <f t="shared" si="68"/>
        <v>2.0000000000000002E-5</v>
      </c>
    </row>
    <row r="79" spans="1:21">
      <c r="N79" t="s">
        <v>103</v>
      </c>
      <c r="O79" s="3">
        <f>MAX(O34:O75)</f>
        <v>116.68498484808734</v>
      </c>
      <c r="P79" s="3">
        <f t="shared" ref="P79:U79" si="92">MAX(P34:P75)</f>
        <v>333.15</v>
      </c>
      <c r="Q79" s="3"/>
      <c r="R79" s="3">
        <f t="shared" si="92"/>
        <v>7.0000000000000001E-3</v>
      </c>
      <c r="S79" s="3">
        <f t="shared" si="92"/>
        <v>1.5</v>
      </c>
      <c r="T79" s="3">
        <f t="shared" si="92"/>
        <v>5.8212554533770815</v>
      </c>
      <c r="U79" s="3">
        <f t="shared" si="92"/>
        <v>1.4999999999999999E-4</v>
      </c>
    </row>
    <row r="80" spans="1:21">
      <c r="N80" t="s">
        <v>102</v>
      </c>
      <c r="O80" s="3">
        <f>MIN(O34:O75)</f>
        <v>34.944125321683337</v>
      </c>
      <c r="P80" s="3">
        <f t="shared" ref="P80:U80" si="93">MIN(P34:P75)</f>
        <v>293.14999999999998</v>
      </c>
      <c r="Q80" s="3"/>
      <c r="R80" s="3">
        <f t="shared" si="93"/>
        <v>0</v>
      </c>
      <c r="S80" s="3">
        <f t="shared" si="93"/>
        <v>0.5</v>
      </c>
      <c r="T80" s="3">
        <f t="shared" si="93"/>
        <v>0</v>
      </c>
      <c r="U80" s="3">
        <f t="shared" si="93"/>
        <v>2.0000000000000002E-5</v>
      </c>
    </row>
    <row r="88" spans="15:21">
      <c r="O88" t="s">
        <v>10</v>
      </c>
      <c r="P88" t="s">
        <v>26</v>
      </c>
      <c r="Q88" t="s">
        <v>104</v>
      </c>
      <c r="R88" t="s">
        <v>27</v>
      </c>
      <c r="S88" t="s">
        <v>28</v>
      </c>
      <c r="T88" t="s">
        <v>12</v>
      </c>
      <c r="U88" t="s">
        <v>13</v>
      </c>
    </row>
    <row r="89" spans="15:21">
      <c r="O89">
        <v>116.68498484808734</v>
      </c>
      <c r="P89">
        <v>323.89999999999998</v>
      </c>
      <c r="Q89">
        <v>7200</v>
      </c>
      <c r="R89">
        <v>0</v>
      </c>
      <c r="S89">
        <v>0.5</v>
      </c>
      <c r="T89">
        <f>2.40033474644484/2</f>
        <v>1.2001673732224201</v>
      </c>
      <c r="U89">
        <v>2.0000000000000002E-5</v>
      </c>
    </row>
    <row r="90" spans="15:21">
      <c r="O90">
        <v>75.025598337810351</v>
      </c>
      <c r="P90">
        <v>325</v>
      </c>
      <c r="Q90">
        <v>7200</v>
      </c>
      <c r="R90">
        <v>6.0000000000000001E-3</v>
      </c>
      <c r="S90">
        <v>0.5</v>
      </c>
      <c r="T90">
        <v>0</v>
      </c>
      <c r="U90">
        <v>2.0000000000000002E-5</v>
      </c>
    </row>
    <row r="91" spans="15:21">
      <c r="O91">
        <v>34.944125321683337</v>
      </c>
      <c r="P91">
        <v>293.14999999999998</v>
      </c>
      <c r="Q91">
        <v>7200</v>
      </c>
      <c r="R91">
        <v>0</v>
      </c>
      <c r="S91">
        <v>1.5</v>
      </c>
      <c r="T91">
        <v>0.17433149634220046</v>
      </c>
      <c r="U91">
        <v>5.0000000000000002E-5</v>
      </c>
    </row>
    <row r="92" spans="15:21">
      <c r="O92">
        <v>75.025598337810351</v>
      </c>
      <c r="P92">
        <v>325</v>
      </c>
      <c r="Q92">
        <v>7200</v>
      </c>
      <c r="R92">
        <v>1E-3</v>
      </c>
      <c r="S92">
        <v>0.5</v>
      </c>
      <c r="T92">
        <v>0</v>
      </c>
      <c r="U92">
        <v>2.0000000000000002E-5</v>
      </c>
    </row>
    <row r="93" spans="15:21">
      <c r="O93">
        <v>116.68498484808734</v>
      </c>
      <c r="P93">
        <v>333.15</v>
      </c>
      <c r="Q93">
        <v>7200</v>
      </c>
      <c r="R93">
        <v>7.0000000000000001E-3</v>
      </c>
      <c r="S93">
        <v>0.5</v>
      </c>
      <c r="T93">
        <v>0</v>
      </c>
      <c r="U93">
        <v>2.0000000000000002E-5</v>
      </c>
    </row>
    <row r="94" spans="15:21">
      <c r="O94">
        <v>34.944125321683337</v>
      </c>
      <c r="P94">
        <v>293.14999999999998</v>
      </c>
      <c r="Q94">
        <v>7200</v>
      </c>
      <c r="R94">
        <v>0</v>
      </c>
      <c r="S94">
        <v>1.5</v>
      </c>
      <c r="T94">
        <v>0.17433149634220046</v>
      </c>
      <c r="U94">
        <v>2.0000000000000002E-5</v>
      </c>
    </row>
    <row r="95" spans="15:21">
      <c r="O95">
        <v>116.68498484808734</v>
      </c>
      <c r="P95">
        <v>315.39999999999998</v>
      </c>
      <c r="Q95">
        <v>7200</v>
      </c>
      <c r="R95">
        <v>0</v>
      </c>
      <c r="S95">
        <v>0.5</v>
      </c>
      <c r="T95">
        <v>0.58212554533770811</v>
      </c>
      <c r="U95">
        <v>5.0000000000000002E-5</v>
      </c>
    </row>
  </sheetData>
  <mergeCells count="2">
    <mergeCell ref="A34:A42"/>
    <mergeCell ref="A43:A69"/>
  </mergeCells>
  <pageMargins left="0.7" right="0.7" top="0.75" bottom="0.75" header="0.3" footer="0.3"/>
  <pageSetup paperSize="9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E50EF-564C-42BF-877F-F5E8395F29BF}">
  <dimension ref="A1:T48"/>
  <sheetViews>
    <sheetView workbookViewId="0">
      <selection activeCell="K22" sqref="K22"/>
    </sheetView>
  </sheetViews>
  <sheetFormatPr defaultRowHeight="14.4"/>
  <cols>
    <col min="2" max="2" width="15.734375" bestFit="1" customWidth="1"/>
    <col min="12" max="12" width="21.578125" bestFit="1" customWidth="1"/>
  </cols>
  <sheetData>
    <row r="1" spans="1:20" ht="15.6">
      <c r="A1" s="8" t="s">
        <v>42</v>
      </c>
    </row>
    <row r="4" spans="1:20" ht="14.7" thickBot="1">
      <c r="B4" s="7" t="s">
        <v>51</v>
      </c>
      <c r="L4" s="7" t="s">
        <v>55</v>
      </c>
    </row>
    <row r="5" spans="1:20" ht="14.7" thickBot="1">
      <c r="B5" s="18" t="s">
        <v>43</v>
      </c>
      <c r="C5" s="22" t="s">
        <v>44</v>
      </c>
      <c r="D5" s="20" t="s">
        <v>46</v>
      </c>
      <c r="E5" s="20" t="s">
        <v>45</v>
      </c>
      <c r="F5" s="20" t="s">
        <v>47</v>
      </c>
      <c r="G5" s="20" t="s">
        <v>48</v>
      </c>
      <c r="H5" s="20" t="s">
        <v>49</v>
      </c>
      <c r="I5" s="21" t="s">
        <v>50</v>
      </c>
      <c r="J5" s="28" t="s">
        <v>60</v>
      </c>
      <c r="L5" s="18" t="s">
        <v>56</v>
      </c>
      <c r="M5" s="19" t="s">
        <v>44</v>
      </c>
      <c r="N5" s="20" t="s">
        <v>46</v>
      </c>
      <c r="O5" s="20" t="s">
        <v>45</v>
      </c>
      <c r="P5" s="20" t="s">
        <v>47</v>
      </c>
      <c r="Q5" s="20" t="s">
        <v>48</v>
      </c>
      <c r="R5" s="20" t="s">
        <v>49</v>
      </c>
      <c r="S5" s="21" t="s">
        <v>50</v>
      </c>
      <c r="T5" s="28" t="s">
        <v>62</v>
      </c>
    </row>
    <row r="6" spans="1:20" ht="14.7" thickBot="1">
      <c r="B6" s="18">
        <v>36</v>
      </c>
      <c r="C6" s="10">
        <v>10371.485447327799</v>
      </c>
      <c r="D6" s="10">
        <v>-1.7180063365509202E-2</v>
      </c>
      <c r="E6" s="10">
        <v>-0.98816213723227997</v>
      </c>
      <c r="F6" s="10">
        <v>-1.1410948069882699E-2</v>
      </c>
      <c r="G6" s="10">
        <v>-0.94908572129160595</v>
      </c>
      <c r="H6" s="10">
        <v>0.22209830699064001</v>
      </c>
      <c r="I6" s="10">
        <v>0.167110387859214</v>
      </c>
      <c r="J6" cm="1">
        <f t="array" ref="J6">MEDIAN(ABS(D6:I6))</f>
        <v>0.19460434742492699</v>
      </c>
      <c r="L6" s="26">
        <v>7</v>
      </c>
      <c r="M6" s="24">
        <v>10052.4142188922</v>
      </c>
      <c r="N6" s="25">
        <v>1.7460347873500402E-2</v>
      </c>
      <c r="O6" s="25">
        <v>-0.98831418438632002</v>
      </c>
      <c r="P6" s="25">
        <v>-0.150165660888331</v>
      </c>
      <c r="Q6" s="25">
        <v>-0.94685211076394804</v>
      </c>
      <c r="R6" s="25">
        <v>0.29962370971304098</v>
      </c>
      <c r="S6" s="25">
        <v>0.13491261643302299</v>
      </c>
      <c r="T6">
        <f>MEDIAN(ABS(Q6),ABS(R6))</f>
        <v>0.62323791023849451</v>
      </c>
    </row>
    <row r="7" spans="1:20" ht="14.7" thickBot="1">
      <c r="B7" s="18">
        <v>20</v>
      </c>
      <c r="C7" s="24">
        <v>10052.4142188922</v>
      </c>
      <c r="D7" s="25">
        <v>1.7460347873500402E-2</v>
      </c>
      <c r="E7" s="25">
        <v>-0.98831418438632002</v>
      </c>
      <c r="F7" s="25">
        <v>-0.150165660888331</v>
      </c>
      <c r="G7" s="25">
        <v>-0.94685211076394804</v>
      </c>
      <c r="H7" s="25">
        <v>0.29962370971304098</v>
      </c>
      <c r="I7" s="25">
        <v>0.13491261643302299</v>
      </c>
      <c r="J7" cm="1">
        <f t="array" ref="J7">MEDIAN(ABS(D7:I7))</f>
        <v>0.22489468530068599</v>
      </c>
      <c r="L7" s="26">
        <v>5</v>
      </c>
      <c r="M7" s="24">
        <v>11788.6448784841</v>
      </c>
      <c r="N7" s="25">
        <v>8.5766704061709595E-2</v>
      </c>
      <c r="O7" s="25">
        <v>-0.99131277706532706</v>
      </c>
      <c r="P7" s="17" t="s">
        <v>54</v>
      </c>
      <c r="Q7" s="25">
        <v>-0.95068372082896002</v>
      </c>
      <c r="R7" s="25">
        <v>0.20311327769510501</v>
      </c>
      <c r="S7" s="17" t="s">
        <v>54</v>
      </c>
      <c r="T7">
        <f t="shared" ref="T7:T9" si="0">MEDIAN(ABS(Q7),ABS(R7))</f>
        <v>0.57689849926203252</v>
      </c>
    </row>
    <row r="8" spans="1:20" ht="14.7" thickBot="1">
      <c r="B8" s="18">
        <v>15</v>
      </c>
      <c r="C8" s="23">
        <v>10263.655973521199</v>
      </c>
      <c r="D8" s="11">
        <v>8.1425976415811605E-2</v>
      </c>
      <c r="E8" s="11">
        <v>-0.98898235232651999</v>
      </c>
      <c r="F8" s="11">
        <v>-1.7426637907810499E-2</v>
      </c>
      <c r="G8" s="11">
        <v>-0.94743830950769203</v>
      </c>
      <c r="H8" s="11">
        <v>0.23700743828520099</v>
      </c>
      <c r="I8" s="11">
        <v>9.7972222226517497E-2</v>
      </c>
      <c r="J8" cm="1">
        <f t="array" ref="J8">MEDIAN(ABS(D8:I8))</f>
        <v>0.16748983025585923</v>
      </c>
      <c r="L8" s="26">
        <v>3</v>
      </c>
      <c r="M8" s="10">
        <v>11372.004823832</v>
      </c>
      <c r="N8" s="17" t="s">
        <v>54</v>
      </c>
      <c r="O8" s="17" t="s">
        <v>54</v>
      </c>
      <c r="P8" s="17" t="s">
        <v>54</v>
      </c>
      <c r="Q8" s="10">
        <v>-0.94374373972937697</v>
      </c>
      <c r="R8" s="10">
        <v>0.180071536862347</v>
      </c>
      <c r="S8" s="17" t="s">
        <v>54</v>
      </c>
      <c r="T8">
        <f t="shared" si="0"/>
        <v>0.56190763829586199</v>
      </c>
    </row>
    <row r="9" spans="1:20" ht="14.7" thickBot="1">
      <c r="B9" s="15">
        <v>10</v>
      </c>
      <c r="C9" s="23">
        <v>9959.9629527764191</v>
      </c>
      <c r="D9" s="11">
        <v>1.71790282785444E-3</v>
      </c>
      <c r="E9" s="11">
        <v>-0.98998599828</v>
      </c>
      <c r="F9" s="11">
        <v>4.8250802223055401E-3</v>
      </c>
      <c r="G9" s="11">
        <v>-0.95011661229231703</v>
      </c>
      <c r="H9" s="11">
        <v>1.0022555748995501</v>
      </c>
      <c r="I9" s="11">
        <v>4.5441685240551699E-2</v>
      </c>
      <c r="J9" cm="1">
        <f t="array" ref="J9">MEDIAN(ABS(D9:I9))</f>
        <v>0.49777914876643437</v>
      </c>
      <c r="L9" s="27">
        <v>2</v>
      </c>
      <c r="M9" s="17" t="s">
        <v>54</v>
      </c>
      <c r="N9" s="17" t="s">
        <v>54</v>
      </c>
      <c r="O9" s="17" t="s">
        <v>54</v>
      </c>
      <c r="P9" s="17" t="s">
        <v>54</v>
      </c>
      <c r="Q9" s="9"/>
      <c r="R9" s="9"/>
      <c r="S9" s="17" t="s">
        <v>54</v>
      </c>
      <c r="T9">
        <f t="shared" si="0"/>
        <v>0</v>
      </c>
    </row>
    <row r="10" spans="1:20" ht="14.7" thickBot="1">
      <c r="B10" s="14">
        <v>5</v>
      </c>
      <c r="C10" s="23">
        <v>10180.453906299101</v>
      </c>
      <c r="D10" s="11">
        <v>2.00801333981264E-2</v>
      </c>
      <c r="E10" s="11">
        <v>-0.98982319743215297</v>
      </c>
      <c r="F10" s="11">
        <v>-5.7701453477430002E-3</v>
      </c>
      <c r="G10" s="11">
        <v>-0.94874833066974995</v>
      </c>
      <c r="H10" s="11">
        <v>0.91088966933863003</v>
      </c>
      <c r="I10" s="11">
        <v>1.2176393274931301E-2</v>
      </c>
      <c r="J10" cm="1">
        <f t="array" ref="J10">MEDIAN(ABS(D10:I10))</f>
        <v>0.46548490136837822</v>
      </c>
    </row>
    <row r="11" spans="1:20">
      <c r="B11" s="26">
        <v>3</v>
      </c>
      <c r="C11" s="10">
        <v>9998.3964026504309</v>
      </c>
      <c r="D11" s="29">
        <v>4.9151095637966999E-5</v>
      </c>
      <c r="E11" s="10">
        <v>-0.98962503527863899</v>
      </c>
      <c r="F11" s="10">
        <v>1.24660527203896E-2</v>
      </c>
      <c r="G11" s="10">
        <v>-0.95000400050355405</v>
      </c>
      <c r="H11" s="10">
        <v>1.00010775945006</v>
      </c>
      <c r="I11" s="29">
        <v>4.65264949242594E-5</v>
      </c>
      <c r="J11" cm="1">
        <f t="array" ref="J11">MEDIAN(ABS(D11:I11))</f>
        <v>0.48123502661197182</v>
      </c>
    </row>
    <row r="13" spans="1:20" ht="14.7" thickBot="1">
      <c r="B13" s="7" t="s">
        <v>52</v>
      </c>
      <c r="L13" s="7" t="s">
        <v>57</v>
      </c>
    </row>
    <row r="14" spans="1:20" ht="14.7" thickBot="1">
      <c r="B14" s="18" t="s">
        <v>43</v>
      </c>
      <c r="C14" s="19" t="s">
        <v>44</v>
      </c>
      <c r="D14" s="20" t="s">
        <v>46</v>
      </c>
      <c r="E14" s="20" t="s">
        <v>45</v>
      </c>
      <c r="F14" s="20" t="s">
        <v>47</v>
      </c>
      <c r="G14" s="20" t="s">
        <v>48</v>
      </c>
      <c r="H14" s="20" t="s">
        <v>49</v>
      </c>
      <c r="I14" s="21" t="s">
        <v>50</v>
      </c>
      <c r="J14" s="28" t="s">
        <v>60</v>
      </c>
      <c r="L14" s="18" t="s">
        <v>56</v>
      </c>
      <c r="M14" s="19" t="s">
        <v>44</v>
      </c>
      <c r="N14" s="20" t="s">
        <v>46</v>
      </c>
      <c r="O14" s="20" t="s">
        <v>45</v>
      </c>
      <c r="P14" s="20" t="s">
        <v>47</v>
      </c>
      <c r="Q14" s="20" t="s">
        <v>48</v>
      </c>
      <c r="R14" s="20" t="s">
        <v>49</v>
      </c>
      <c r="S14" s="21" t="s">
        <v>50</v>
      </c>
      <c r="T14" s="28" t="s">
        <v>62</v>
      </c>
    </row>
    <row r="15" spans="1:20">
      <c r="B15" s="26">
        <v>36</v>
      </c>
      <c r="C15" s="10">
        <v>10808.9782487263</v>
      </c>
      <c r="D15" s="10">
        <v>9.6891870245883194E-2</v>
      </c>
      <c r="E15" s="10">
        <v>-0.98923052372260001</v>
      </c>
      <c r="F15" s="17" t="s">
        <v>54</v>
      </c>
      <c r="G15" s="10">
        <v>-0.94873927704223604</v>
      </c>
      <c r="H15" s="10">
        <v>0.212159740845759</v>
      </c>
      <c r="I15" s="17" t="s">
        <v>54</v>
      </c>
      <c r="J15">
        <f>MEDIAN(ABS(D15),ABS(E15),ABS(G15),ABS(H15))</f>
        <v>0.58044950894399761</v>
      </c>
      <c r="L15" s="26">
        <v>7</v>
      </c>
      <c r="M15" s="23">
        <v>10263.655973521199</v>
      </c>
      <c r="N15" s="11">
        <v>8.1425976415811605E-2</v>
      </c>
      <c r="O15" s="11">
        <v>-0.98898235232651999</v>
      </c>
      <c r="P15" s="11">
        <v>-1.7426637907810499E-2</v>
      </c>
      <c r="Q15" s="11">
        <v>-0.94743830950769203</v>
      </c>
      <c r="R15" s="11">
        <v>0.23700743828520099</v>
      </c>
      <c r="S15" s="11">
        <v>9.7972222226517497E-2</v>
      </c>
      <c r="T15">
        <f>MEDIAN(ABS(Q15),ABS(R15))</f>
        <v>0.59222287389644657</v>
      </c>
    </row>
    <row r="16" spans="1:20">
      <c r="B16" s="15">
        <v>20</v>
      </c>
      <c r="C16" s="24">
        <v>11788.6448784841</v>
      </c>
      <c r="D16" s="25">
        <v>8.5766704061709595E-2</v>
      </c>
      <c r="E16" s="25">
        <v>-0.99131277706532706</v>
      </c>
      <c r="F16" s="17" t="s">
        <v>54</v>
      </c>
      <c r="G16" s="25">
        <v>-0.95068372082896002</v>
      </c>
      <c r="H16" s="25">
        <v>0.20311327769510501</v>
      </c>
      <c r="I16" s="17" t="s">
        <v>54</v>
      </c>
      <c r="J16">
        <f>MEDIAN(ABS(D16),ABS(E16),ABS(G16),ABS(H16))</f>
        <v>0.57689849926203252</v>
      </c>
      <c r="L16" s="26">
        <v>5</v>
      </c>
      <c r="M16" s="23">
        <v>10472.379370406699</v>
      </c>
      <c r="N16" s="11">
        <v>0.183412603875659</v>
      </c>
      <c r="O16" s="11">
        <v>-0.98939751767559003</v>
      </c>
      <c r="P16" s="9" t="s">
        <v>54</v>
      </c>
      <c r="Q16" s="11">
        <v>-0.94453200006039795</v>
      </c>
      <c r="R16" s="11">
        <v>0.21026380169932599</v>
      </c>
      <c r="S16" s="9" t="s">
        <v>54</v>
      </c>
      <c r="T16">
        <f t="shared" ref="T16:T18" si="1">MEDIAN(ABS(Q16),ABS(R16))</f>
        <v>0.57739790087986198</v>
      </c>
    </row>
    <row r="17" spans="2:20">
      <c r="B17" s="13">
        <v>15</v>
      </c>
      <c r="C17" s="23">
        <v>10472.379370406699</v>
      </c>
      <c r="D17" s="11">
        <v>0.183412603875659</v>
      </c>
      <c r="E17" s="11">
        <v>-0.98939751767559003</v>
      </c>
      <c r="F17" s="9" t="s">
        <v>54</v>
      </c>
      <c r="G17" s="11">
        <v>-0.94453200006039795</v>
      </c>
      <c r="H17" s="11">
        <v>0.21026380169932599</v>
      </c>
      <c r="I17" s="9" t="s">
        <v>54</v>
      </c>
      <c r="J17">
        <f t="shared" ref="J17:J20" si="2">MEDIAN(ABS(D17),ABS(E17),ABS(G17),ABS(H17))</f>
        <v>0.57739790087986198</v>
      </c>
      <c r="L17" s="26">
        <v>3</v>
      </c>
      <c r="M17" s="10">
        <v>11035.163027959499</v>
      </c>
      <c r="N17" s="9" t="s">
        <v>54</v>
      </c>
      <c r="O17" s="9" t="s">
        <v>54</v>
      </c>
      <c r="P17" s="9" t="s">
        <v>54</v>
      </c>
      <c r="Q17" s="10">
        <v>-0.944486332950223</v>
      </c>
      <c r="R17" s="10">
        <v>0.16937279595212701</v>
      </c>
      <c r="S17" s="9" t="s">
        <v>54</v>
      </c>
      <c r="T17">
        <f t="shared" si="1"/>
        <v>0.55692956445117492</v>
      </c>
    </row>
    <row r="18" spans="2:20" ht="14.7" thickBot="1">
      <c r="B18" s="13">
        <v>10</v>
      </c>
      <c r="C18" s="10">
        <v>11702.030693382299</v>
      </c>
      <c r="D18" s="10">
        <v>7.6579092658013798E-2</v>
      </c>
      <c r="E18" s="10">
        <v>-0.98907546959564596</v>
      </c>
      <c r="F18" s="9" t="s">
        <v>54</v>
      </c>
      <c r="G18" s="10">
        <v>-0.95066394371861296</v>
      </c>
      <c r="H18" s="10">
        <v>0.19130532444162701</v>
      </c>
      <c r="I18" s="9" t="s">
        <v>54</v>
      </c>
      <c r="J18">
        <f t="shared" si="2"/>
        <v>0.5709846340801199</v>
      </c>
      <c r="L18" s="27">
        <v>2</v>
      </c>
      <c r="M18" s="17" t="s">
        <v>54</v>
      </c>
      <c r="N18" s="17" t="s">
        <v>54</v>
      </c>
      <c r="O18" s="17" t="s">
        <v>54</v>
      </c>
      <c r="P18" s="17" t="s">
        <v>54</v>
      </c>
      <c r="Q18" s="9"/>
      <c r="R18" s="9"/>
      <c r="S18" s="17" t="s">
        <v>54</v>
      </c>
      <c r="T18">
        <f t="shared" si="1"/>
        <v>0</v>
      </c>
    </row>
    <row r="19" spans="2:20" ht="14.7" thickBot="1">
      <c r="B19" s="14">
        <v>5</v>
      </c>
      <c r="C19" s="10">
        <v>10581.481982212999</v>
      </c>
      <c r="D19" s="10">
        <v>0.11832921933209101</v>
      </c>
      <c r="E19" s="10">
        <v>-0.98781428982638497</v>
      </c>
      <c r="F19" s="9" t="s">
        <v>54</v>
      </c>
      <c r="G19" s="10">
        <v>-0.94961013910823</v>
      </c>
      <c r="H19" s="10">
        <v>0.148753108755764</v>
      </c>
      <c r="I19" s="9" t="s">
        <v>54</v>
      </c>
      <c r="J19">
        <f t="shared" si="2"/>
        <v>0.54918162393199699</v>
      </c>
    </row>
    <row r="20" spans="2:20">
      <c r="B20" s="26">
        <v>3</v>
      </c>
      <c r="C20" s="10">
        <v>10392.7850945511</v>
      </c>
      <c r="D20" s="10">
        <v>2.8260779748053098E-2</v>
      </c>
      <c r="E20" s="10">
        <v>-0.98912706669801498</v>
      </c>
      <c r="F20" s="9" t="s">
        <v>54</v>
      </c>
      <c r="G20" s="10">
        <v>-0.94901869360967595</v>
      </c>
      <c r="H20" s="10">
        <v>0.429916229038595</v>
      </c>
      <c r="I20" s="9" t="s">
        <v>54</v>
      </c>
      <c r="J20">
        <f t="shared" si="2"/>
        <v>0.68946746132413539</v>
      </c>
    </row>
    <row r="22" spans="2:20" ht="14.7" thickBot="1">
      <c r="B22" s="7" t="s">
        <v>53</v>
      </c>
      <c r="L22" s="7" t="s">
        <v>58</v>
      </c>
    </row>
    <row r="23" spans="2:20" ht="14.7" thickBot="1">
      <c r="B23" s="18" t="s">
        <v>43</v>
      </c>
      <c r="C23" s="19" t="s">
        <v>44</v>
      </c>
      <c r="D23" s="20" t="s">
        <v>46</v>
      </c>
      <c r="E23" s="20" t="s">
        <v>45</v>
      </c>
      <c r="F23" s="20" t="s">
        <v>47</v>
      </c>
      <c r="G23" s="20" t="s">
        <v>48</v>
      </c>
      <c r="H23" s="20" t="s">
        <v>49</v>
      </c>
      <c r="I23" s="21" t="s">
        <v>50</v>
      </c>
      <c r="J23" s="28" t="s">
        <v>61</v>
      </c>
      <c r="L23" s="18" t="s">
        <v>56</v>
      </c>
      <c r="M23" s="19" t="s">
        <v>44</v>
      </c>
      <c r="N23" s="20" t="s">
        <v>46</v>
      </c>
      <c r="O23" s="20" t="s">
        <v>45</v>
      </c>
      <c r="P23" s="20" t="s">
        <v>47</v>
      </c>
      <c r="Q23" s="20" t="s">
        <v>48</v>
      </c>
      <c r="R23" s="20" t="s">
        <v>49</v>
      </c>
      <c r="S23" s="21" t="s">
        <v>50</v>
      </c>
      <c r="T23" s="28" t="s">
        <v>62</v>
      </c>
    </row>
    <row r="24" spans="2:20">
      <c r="B24" s="15">
        <v>20</v>
      </c>
      <c r="C24" s="10">
        <v>11372.004823832</v>
      </c>
      <c r="D24" s="17" t="s">
        <v>54</v>
      </c>
      <c r="E24" s="17" t="s">
        <v>54</v>
      </c>
      <c r="F24" s="17" t="s">
        <v>54</v>
      </c>
      <c r="G24" s="10">
        <v>-0.94374373972937697</v>
      </c>
      <c r="H24" s="10">
        <v>0.180071536862347</v>
      </c>
      <c r="I24" s="17" t="s">
        <v>54</v>
      </c>
      <c r="J24">
        <f>MEDIAN(ABS(G24),ABS(H24))</f>
        <v>0.56190763829586199</v>
      </c>
      <c r="L24" s="26">
        <v>7</v>
      </c>
      <c r="M24" s="23">
        <v>9959.9629527764191</v>
      </c>
      <c r="N24" s="11">
        <v>1.71790282785444E-3</v>
      </c>
      <c r="O24" s="11">
        <v>-0.98998599828</v>
      </c>
      <c r="P24" s="11">
        <v>4.8250802223055401E-3</v>
      </c>
      <c r="Q24" s="11">
        <v>-0.95011661229231703</v>
      </c>
      <c r="R24" s="11">
        <v>1.0022555748995501</v>
      </c>
      <c r="S24" s="11">
        <v>4.5441685240551699E-2</v>
      </c>
      <c r="T24">
        <f>MEDIAN(ABS(Q24),ABS(R24))</f>
        <v>0.97618609359593356</v>
      </c>
    </row>
    <row r="25" spans="2:20">
      <c r="B25" s="13">
        <v>15</v>
      </c>
      <c r="C25" s="10">
        <v>11035.163027959499</v>
      </c>
      <c r="D25" s="9" t="s">
        <v>54</v>
      </c>
      <c r="E25" s="9" t="s">
        <v>54</v>
      </c>
      <c r="F25" s="9" t="s">
        <v>54</v>
      </c>
      <c r="G25" s="10">
        <v>-0.944486332950223</v>
      </c>
      <c r="H25" s="10">
        <v>0.16937279595212701</v>
      </c>
      <c r="I25" s="9" t="s">
        <v>54</v>
      </c>
      <c r="J25">
        <f t="shared" ref="J25:J28" si="3">MEDIAN(ABS(G25),ABS(H25))</f>
        <v>0.55692956445117492</v>
      </c>
      <c r="L25" s="26">
        <v>5</v>
      </c>
      <c r="M25" s="10">
        <v>11702.030693382299</v>
      </c>
      <c r="N25" s="10">
        <v>7.6579092658013798E-2</v>
      </c>
      <c r="O25" s="10">
        <v>-0.98907546959564596</v>
      </c>
      <c r="P25" s="9" t="s">
        <v>54</v>
      </c>
      <c r="Q25" s="10">
        <v>-0.95066394371861296</v>
      </c>
      <c r="R25" s="10">
        <v>0.19130532444162701</v>
      </c>
      <c r="S25" s="9" t="s">
        <v>54</v>
      </c>
      <c r="T25">
        <f t="shared" ref="T25:T27" si="4">MEDIAN(ABS(Q25),ABS(R25))</f>
        <v>0.5709846340801199</v>
      </c>
    </row>
    <row r="26" spans="2:20">
      <c r="B26" s="13">
        <v>10</v>
      </c>
      <c r="C26" s="10">
        <v>12135.1316187559</v>
      </c>
      <c r="D26" s="9" t="s">
        <v>54</v>
      </c>
      <c r="E26" s="9" t="s">
        <v>54</v>
      </c>
      <c r="F26" s="9" t="s">
        <v>54</v>
      </c>
      <c r="G26" s="10">
        <v>-0.94420217609825596</v>
      </c>
      <c r="H26" s="10">
        <v>0.26059360291746703</v>
      </c>
      <c r="I26" s="9" t="s">
        <v>54</v>
      </c>
      <c r="J26">
        <f t="shared" si="3"/>
        <v>0.60239788950786144</v>
      </c>
      <c r="L26" s="26">
        <v>3</v>
      </c>
      <c r="M26" s="10">
        <v>12135.1316187559</v>
      </c>
      <c r="N26" s="9" t="s">
        <v>54</v>
      </c>
      <c r="O26" s="9" t="s">
        <v>54</v>
      </c>
      <c r="P26" s="9" t="s">
        <v>54</v>
      </c>
      <c r="Q26" s="10">
        <v>-0.94420217609825596</v>
      </c>
      <c r="R26" s="10">
        <v>0.26059360291746703</v>
      </c>
      <c r="S26" s="9" t="s">
        <v>54</v>
      </c>
      <c r="T26">
        <f t="shared" si="4"/>
        <v>0.60239788950786144</v>
      </c>
    </row>
    <row r="27" spans="2:20" ht="14.7" thickBot="1">
      <c r="B27" s="14">
        <v>5</v>
      </c>
      <c r="C27" s="10">
        <v>10065.7511592397</v>
      </c>
      <c r="D27" s="9" t="s">
        <v>54</v>
      </c>
      <c r="E27" s="9" t="s">
        <v>54</v>
      </c>
      <c r="F27" s="9" t="s">
        <v>54</v>
      </c>
      <c r="G27" s="10">
        <v>-0.93943144336143203</v>
      </c>
      <c r="H27" s="10">
        <v>0.108611528027954</v>
      </c>
      <c r="I27" s="9" t="s">
        <v>54</v>
      </c>
      <c r="J27">
        <f t="shared" si="3"/>
        <v>0.52402148569469298</v>
      </c>
      <c r="L27" s="27">
        <v>2</v>
      </c>
      <c r="M27" s="17" t="s">
        <v>54</v>
      </c>
      <c r="N27" s="17" t="s">
        <v>54</v>
      </c>
      <c r="O27" s="17" t="s">
        <v>54</v>
      </c>
      <c r="P27" s="17" t="s">
        <v>54</v>
      </c>
      <c r="Q27" s="9"/>
      <c r="R27" s="9"/>
      <c r="S27" s="17" t="s">
        <v>54</v>
      </c>
      <c r="T27">
        <f t="shared" si="4"/>
        <v>0</v>
      </c>
    </row>
    <row r="28" spans="2:20">
      <c r="B28" s="26">
        <v>3</v>
      </c>
      <c r="C28" s="10">
        <v>10956.528447053701</v>
      </c>
      <c r="D28" s="9" t="s">
        <v>54</v>
      </c>
      <c r="E28" s="9" t="s">
        <v>54</v>
      </c>
      <c r="F28" s="9" t="s">
        <v>54</v>
      </c>
      <c r="G28" s="10">
        <v>-0.94465273903193503</v>
      </c>
      <c r="H28" s="10">
        <v>0.28959127058652501</v>
      </c>
      <c r="I28" s="9" t="s">
        <v>54</v>
      </c>
      <c r="J28">
        <f t="shared" si="3"/>
        <v>0.61712200480923007</v>
      </c>
    </row>
    <row r="30" spans="2:20" ht="14.7" thickBot="1">
      <c r="B30" s="7"/>
      <c r="L30" s="7" t="s">
        <v>59</v>
      </c>
    </row>
    <row r="31" spans="2:20" ht="14.7" thickBot="1">
      <c r="B31" s="18"/>
      <c r="C31" s="19"/>
      <c r="D31" s="20"/>
      <c r="E31" s="20"/>
      <c r="F31" s="20"/>
      <c r="G31" s="20"/>
      <c r="H31" s="20"/>
      <c r="I31" s="21"/>
      <c r="L31" s="18" t="s">
        <v>56</v>
      </c>
      <c r="M31" s="19" t="s">
        <v>44</v>
      </c>
      <c r="N31" s="20" t="s">
        <v>46</v>
      </c>
      <c r="O31" s="20" t="s">
        <v>45</v>
      </c>
      <c r="P31" s="20" t="s">
        <v>47</v>
      </c>
      <c r="Q31" s="20" t="s">
        <v>48</v>
      </c>
      <c r="R31" s="20" t="s">
        <v>49</v>
      </c>
      <c r="S31" s="21" t="s">
        <v>50</v>
      </c>
      <c r="T31" s="28" t="s">
        <v>62</v>
      </c>
    </row>
    <row r="32" spans="2:20">
      <c r="B32" s="15"/>
      <c r="C32" s="16"/>
      <c r="D32" s="17"/>
      <c r="E32" s="17"/>
      <c r="F32" s="17"/>
      <c r="G32" s="17"/>
      <c r="H32" s="17"/>
      <c r="I32" s="17"/>
      <c r="L32" s="26">
        <v>7</v>
      </c>
      <c r="M32" s="23">
        <v>10180.453906299101</v>
      </c>
      <c r="N32" s="11">
        <v>2.00801333981264E-2</v>
      </c>
      <c r="O32" s="11">
        <v>-0.98982319743215297</v>
      </c>
      <c r="P32" s="11">
        <v>-5.7701453477430002E-3</v>
      </c>
      <c r="Q32" s="11">
        <v>-0.94874833066974995</v>
      </c>
      <c r="R32" s="11">
        <v>0.91088966933863003</v>
      </c>
      <c r="S32" s="11">
        <v>1.2176393274931301E-2</v>
      </c>
      <c r="T32">
        <f>MEDIAN(ABS(Q32),ABS(R32))</f>
        <v>0.92981900000418993</v>
      </c>
    </row>
    <row r="33" spans="2:20">
      <c r="B33" s="13"/>
      <c r="C33" s="12"/>
      <c r="D33" s="9"/>
      <c r="E33" s="9"/>
      <c r="F33" s="9"/>
      <c r="G33" s="9"/>
      <c r="H33" s="9"/>
      <c r="I33" s="9"/>
      <c r="L33" s="26">
        <v>5</v>
      </c>
      <c r="M33" s="10">
        <v>10581.481982212999</v>
      </c>
      <c r="N33" s="10">
        <v>0.11832921933209101</v>
      </c>
      <c r="O33" s="10">
        <v>-0.98781428982638497</v>
      </c>
      <c r="P33" s="9" t="s">
        <v>54</v>
      </c>
      <c r="Q33" s="10">
        <v>-0.94961013910823</v>
      </c>
      <c r="R33" s="10">
        <v>0.148753108755764</v>
      </c>
      <c r="S33" s="9" t="s">
        <v>54</v>
      </c>
      <c r="T33">
        <f t="shared" ref="T33:T35" si="5">MEDIAN(ABS(Q33),ABS(R33))</f>
        <v>0.54918162393199699</v>
      </c>
    </row>
    <row r="34" spans="2:20">
      <c r="B34" s="13"/>
      <c r="C34" s="12"/>
      <c r="D34" s="9"/>
      <c r="E34" s="9"/>
      <c r="F34" s="9"/>
      <c r="G34" s="9"/>
      <c r="H34" s="9"/>
      <c r="I34" s="9"/>
      <c r="L34" s="26">
        <v>3</v>
      </c>
      <c r="M34" s="10">
        <v>10065.7511592397</v>
      </c>
      <c r="N34" s="9" t="s">
        <v>54</v>
      </c>
      <c r="O34" s="9" t="s">
        <v>54</v>
      </c>
      <c r="P34" s="9" t="s">
        <v>54</v>
      </c>
      <c r="Q34" s="10">
        <v>-0.93943144336143203</v>
      </c>
      <c r="R34" s="10">
        <v>0.108611528027954</v>
      </c>
      <c r="S34" s="9" t="s">
        <v>54</v>
      </c>
      <c r="T34">
        <f t="shared" si="5"/>
        <v>0.52402148569469298</v>
      </c>
    </row>
    <row r="35" spans="2:20" ht="14.7" thickBot="1">
      <c r="B35" s="14"/>
      <c r="C35" s="12"/>
      <c r="D35" s="9"/>
      <c r="E35" s="9"/>
      <c r="F35" s="9"/>
      <c r="G35" s="9"/>
      <c r="H35" s="9"/>
      <c r="I35" s="9"/>
      <c r="L35" s="27">
        <v>2</v>
      </c>
      <c r="M35" s="17" t="s">
        <v>54</v>
      </c>
      <c r="N35" s="17" t="s">
        <v>54</v>
      </c>
      <c r="O35" s="17" t="s">
        <v>54</v>
      </c>
      <c r="P35" s="17" t="s">
        <v>54</v>
      </c>
      <c r="Q35" s="9"/>
      <c r="R35" s="9"/>
      <c r="S35" s="17" t="s">
        <v>54</v>
      </c>
      <c r="T35">
        <f t="shared" si="5"/>
        <v>0</v>
      </c>
    </row>
    <row r="41" spans="2:20">
      <c r="B41" t="s">
        <v>64</v>
      </c>
      <c r="D41" t="s">
        <v>65</v>
      </c>
      <c r="G41">
        <v>5</v>
      </c>
    </row>
    <row r="43" spans="2:20">
      <c r="B43" t="s">
        <v>66</v>
      </c>
      <c r="D43" t="s">
        <v>67</v>
      </c>
    </row>
    <row r="44" spans="2:20">
      <c r="B44">
        <v>2</v>
      </c>
      <c r="D44">
        <v>23.08</v>
      </c>
    </row>
    <row r="45" spans="2:20">
      <c r="B45">
        <v>3</v>
      </c>
      <c r="D45">
        <v>23.04</v>
      </c>
    </row>
    <row r="46" spans="2:20">
      <c r="B46">
        <v>5</v>
      </c>
      <c r="D46">
        <v>23.16</v>
      </c>
    </row>
    <row r="47" spans="2:20">
      <c r="B47">
        <v>10</v>
      </c>
      <c r="D47">
        <v>23.36</v>
      </c>
    </row>
    <row r="48" spans="2:20">
      <c r="B48">
        <v>42</v>
      </c>
      <c r="D48">
        <v>22.75</v>
      </c>
    </row>
  </sheetData>
  <phoneticPr fontId="6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380D7-181B-4B4D-A89B-613DE7B05BB3}">
  <dimension ref="B3:AA70"/>
  <sheetViews>
    <sheetView topLeftCell="J1" workbookViewId="0">
      <selection activeCell="O70" sqref="O70"/>
    </sheetView>
  </sheetViews>
  <sheetFormatPr defaultRowHeight="14.4"/>
  <cols>
    <col min="2" max="2" width="18.734375" bestFit="1" customWidth="1"/>
    <col min="5" max="6" width="10.1015625" bestFit="1" customWidth="1"/>
    <col min="7" max="7" width="9.20703125" bestFit="1" customWidth="1"/>
    <col min="8" max="8" width="9.20703125" customWidth="1"/>
    <col min="10" max="10" width="20.15625" bestFit="1" customWidth="1"/>
    <col min="13" max="14" width="10.1015625" bestFit="1" customWidth="1"/>
    <col min="15" max="15" width="9.20703125" bestFit="1" customWidth="1"/>
    <col min="16" max="16" width="9.20703125" customWidth="1"/>
    <col min="18" max="18" width="22" bestFit="1" customWidth="1"/>
    <col min="21" max="22" width="10.1015625" bestFit="1" customWidth="1"/>
    <col min="23" max="23" width="9.20703125" bestFit="1" customWidth="1"/>
  </cols>
  <sheetData>
    <row r="3" spans="2:27" ht="28.8">
      <c r="B3" s="31" t="s">
        <v>73</v>
      </c>
      <c r="C3" s="30" t="s">
        <v>68</v>
      </c>
      <c r="D3" s="30" t="s">
        <v>69</v>
      </c>
      <c r="E3" s="30" t="s">
        <v>70</v>
      </c>
      <c r="F3" s="30" t="s">
        <v>71</v>
      </c>
      <c r="G3" s="30" t="s">
        <v>72</v>
      </c>
      <c r="H3" s="30"/>
      <c r="J3" s="31" t="s">
        <v>74</v>
      </c>
      <c r="K3" s="30" t="s">
        <v>68</v>
      </c>
      <c r="L3" s="30" t="s">
        <v>69</v>
      </c>
      <c r="M3" s="30" t="s">
        <v>70</v>
      </c>
      <c r="N3" s="30" t="s">
        <v>71</v>
      </c>
      <c r="O3" s="30" t="s">
        <v>72</v>
      </c>
      <c r="P3" s="30"/>
      <c r="R3" s="31" t="s">
        <v>75</v>
      </c>
      <c r="S3" s="30" t="s">
        <v>68</v>
      </c>
      <c r="T3" s="30" t="s">
        <v>69</v>
      </c>
      <c r="U3" s="30" t="s">
        <v>70</v>
      </c>
      <c r="V3" s="30" t="s">
        <v>71</v>
      </c>
      <c r="W3" s="30" t="s">
        <v>72</v>
      </c>
    </row>
    <row r="4" spans="2:27">
      <c r="B4">
        <v>5</v>
      </c>
      <c r="C4" s="10">
        <v>-0.94301570793592704</v>
      </c>
      <c r="D4" s="10">
        <v>0.193269165511359</v>
      </c>
      <c r="E4">
        <v>9999</v>
      </c>
      <c r="F4">
        <v>-0.98898434008251801</v>
      </c>
      <c r="G4">
        <v>-0.34079940403685599</v>
      </c>
      <c r="H4" s="29"/>
      <c r="J4">
        <v>5</v>
      </c>
      <c r="K4" s="10">
        <v>-0.94301570793592704</v>
      </c>
      <c r="L4" s="10">
        <v>0.193269165511359</v>
      </c>
      <c r="M4">
        <v>9999</v>
      </c>
      <c r="N4">
        <v>-0.98898434008251801</v>
      </c>
      <c r="O4">
        <v>-0.34079940403685599</v>
      </c>
      <c r="P4" s="29"/>
      <c r="R4">
        <v>5</v>
      </c>
      <c r="S4" s="10">
        <v>-0.94301570793592704</v>
      </c>
      <c r="T4">
        <v>0.193269165511359</v>
      </c>
      <c r="U4">
        <v>9999</v>
      </c>
      <c r="V4">
        <v>-0.98898434008251801</v>
      </c>
      <c r="W4">
        <v>-0.34079940403685599</v>
      </c>
      <c r="Z4" s="35"/>
      <c r="AA4" t="s">
        <v>79</v>
      </c>
    </row>
    <row r="5" spans="2:27">
      <c r="B5">
        <v>6</v>
      </c>
      <c r="C5" s="29">
        <v>-0.94399207900000004</v>
      </c>
      <c r="D5" s="4">
        <v>0.20181879599999999</v>
      </c>
      <c r="E5" s="4">
        <v>9999</v>
      </c>
      <c r="F5" s="4">
        <v>-0.98852756500000005</v>
      </c>
      <c r="G5" s="29">
        <v>-0.32994502799999997</v>
      </c>
      <c r="J5">
        <v>6</v>
      </c>
      <c r="K5" s="29">
        <v>-0.94247000000000003</v>
      </c>
      <c r="L5" s="4">
        <v>0.18765082799999999</v>
      </c>
      <c r="M5" s="4">
        <v>9999</v>
      </c>
      <c r="N5" s="4">
        <v>-0.98887855499999999</v>
      </c>
      <c r="O5" s="29">
        <v>-0.33449415599999999</v>
      </c>
      <c r="R5">
        <v>6</v>
      </c>
      <c r="S5" s="29">
        <v>-0.94297846900000004</v>
      </c>
      <c r="T5" s="4">
        <v>0.19186489300000001</v>
      </c>
      <c r="U5" s="4">
        <v>9999</v>
      </c>
      <c r="V5" s="4">
        <v>-0.988454889</v>
      </c>
      <c r="W5" s="29">
        <v>-0.34151324199999999</v>
      </c>
      <c r="Z5" s="36"/>
      <c r="AA5" t="s">
        <v>80</v>
      </c>
    </row>
    <row r="6" spans="2:27">
      <c r="B6">
        <v>7</v>
      </c>
      <c r="C6" s="29">
        <v>-0.94399207900000004</v>
      </c>
      <c r="D6" s="4">
        <v>0.20181879599999999</v>
      </c>
      <c r="E6" s="4">
        <v>9999</v>
      </c>
      <c r="F6" s="4">
        <v>-0.98852756500000005</v>
      </c>
      <c r="G6" s="29">
        <v>-0.32994502799999997</v>
      </c>
      <c r="J6">
        <v>7</v>
      </c>
      <c r="K6" s="29">
        <v>-0.94247000000000003</v>
      </c>
      <c r="L6" s="4">
        <v>0.18765082799999999</v>
      </c>
      <c r="M6" s="4">
        <v>9999</v>
      </c>
      <c r="N6" s="4">
        <v>-0.98887855499999999</v>
      </c>
      <c r="O6" s="29">
        <v>-0.33449415599999999</v>
      </c>
      <c r="R6">
        <v>7</v>
      </c>
      <c r="S6" s="29">
        <v>-0.94297846900000004</v>
      </c>
      <c r="T6" s="4">
        <v>0.19186489300000001</v>
      </c>
      <c r="U6" s="4">
        <v>9999</v>
      </c>
      <c r="V6" s="4">
        <v>-0.988454889</v>
      </c>
      <c r="W6" s="29">
        <v>-0.34151324199999999</v>
      </c>
      <c r="Z6" s="37"/>
      <c r="AA6" t="s">
        <v>81</v>
      </c>
    </row>
    <row r="7" spans="2:27">
      <c r="B7">
        <v>8</v>
      </c>
      <c r="C7" s="29">
        <v>-0.93950953100000001</v>
      </c>
      <c r="D7" s="4">
        <v>0.18504284400000001</v>
      </c>
      <c r="E7" s="4">
        <v>9999</v>
      </c>
      <c r="F7" s="4">
        <v>-0.98867549099999996</v>
      </c>
      <c r="G7" s="29">
        <v>-0.32153221199999998</v>
      </c>
      <c r="J7">
        <v>8</v>
      </c>
      <c r="K7" s="29">
        <v>-0.93945044099999997</v>
      </c>
      <c r="L7" s="4">
        <v>0.185040696</v>
      </c>
      <c r="M7" s="4">
        <v>9999</v>
      </c>
      <c r="N7" s="4">
        <v>-0.98812034000000004</v>
      </c>
      <c r="O7" s="29">
        <v>-0.32128018200000003</v>
      </c>
      <c r="R7">
        <v>8</v>
      </c>
      <c r="S7" s="29">
        <v>-0.93874200600000002</v>
      </c>
      <c r="T7" s="4">
        <v>0.17360508599999999</v>
      </c>
      <c r="U7" s="4">
        <v>9999</v>
      </c>
      <c r="V7" s="4">
        <v>-0.98852670099999995</v>
      </c>
      <c r="W7" s="29">
        <v>-0.29623192799999998</v>
      </c>
    </row>
    <row r="8" spans="2:27">
      <c r="B8">
        <v>9</v>
      </c>
      <c r="C8" s="29">
        <v>-0.93969692599999999</v>
      </c>
      <c r="D8" s="4">
        <v>0.17902926999999999</v>
      </c>
      <c r="E8" s="4">
        <v>9999</v>
      </c>
      <c r="F8" s="4">
        <v>-0.98853091900000001</v>
      </c>
      <c r="G8" s="29">
        <v>-0.32883278599999999</v>
      </c>
      <c r="J8">
        <v>9</v>
      </c>
      <c r="K8" s="29">
        <v>-0.94138820999999995</v>
      </c>
      <c r="L8" s="4">
        <v>0.15636361200000001</v>
      </c>
      <c r="M8" s="4">
        <v>9999</v>
      </c>
      <c r="N8" s="4">
        <v>-0.98855484800000004</v>
      </c>
      <c r="O8" s="29">
        <v>-0.30674225700000002</v>
      </c>
      <c r="R8">
        <v>9</v>
      </c>
      <c r="S8" s="29">
        <v>-0.93965419800000005</v>
      </c>
      <c r="T8" s="4">
        <v>0.17525945700000001</v>
      </c>
      <c r="U8" s="4">
        <v>9999</v>
      </c>
      <c r="V8" s="4">
        <v>-0.98843555100000002</v>
      </c>
      <c r="W8" s="29">
        <v>-0.331501186</v>
      </c>
    </row>
    <row r="9" spans="2:27">
      <c r="B9">
        <v>10</v>
      </c>
      <c r="C9" s="33">
        <v>-0.93811972099999996</v>
      </c>
      <c r="D9" s="40">
        <v>0.15890817800000001</v>
      </c>
      <c r="E9" s="4">
        <v>9999</v>
      </c>
      <c r="F9" s="40">
        <v>-0.98824528599999995</v>
      </c>
      <c r="G9" s="33">
        <v>-0.32941568700000001</v>
      </c>
      <c r="J9">
        <v>10</v>
      </c>
      <c r="K9" s="34">
        <v>-0.93810777700000003</v>
      </c>
      <c r="L9" s="39">
        <v>0.131061068</v>
      </c>
      <c r="M9" s="4">
        <v>9999</v>
      </c>
      <c r="N9" s="38">
        <v>-0.98802101899999994</v>
      </c>
      <c r="O9" s="32">
        <v>-0.31703946700000002</v>
      </c>
      <c r="R9">
        <v>10</v>
      </c>
      <c r="S9" s="32">
        <v>-0.93750212099999997</v>
      </c>
      <c r="T9" s="38">
        <v>0.12567393700000001</v>
      </c>
      <c r="U9" s="4">
        <v>9999</v>
      </c>
      <c r="V9" s="39">
        <v>-0.98810973599999996</v>
      </c>
      <c r="W9" s="34">
        <v>-0.32127462000000001</v>
      </c>
    </row>
    <row r="35" spans="2:23" ht="28.8">
      <c r="B35" s="31" t="s">
        <v>73</v>
      </c>
      <c r="C35" s="30" t="s">
        <v>68</v>
      </c>
      <c r="D35" s="30" t="s">
        <v>69</v>
      </c>
      <c r="E35" s="30" t="s">
        <v>70</v>
      </c>
      <c r="F35" s="30" t="s">
        <v>71</v>
      </c>
      <c r="G35" s="30" t="s">
        <v>72</v>
      </c>
      <c r="H35" s="30"/>
      <c r="J35" s="31" t="s">
        <v>74</v>
      </c>
      <c r="K35" s="30" t="s">
        <v>68</v>
      </c>
      <c r="L35" s="30" t="s">
        <v>69</v>
      </c>
      <c r="M35" s="30" t="s">
        <v>70</v>
      </c>
      <c r="N35" s="30" t="s">
        <v>71</v>
      </c>
      <c r="O35" s="30" t="s">
        <v>72</v>
      </c>
      <c r="P35" s="30"/>
      <c r="R35" s="31" t="s">
        <v>75</v>
      </c>
      <c r="S35" s="30" t="s">
        <v>68</v>
      </c>
      <c r="T35" s="30" t="s">
        <v>69</v>
      </c>
      <c r="U35" s="30" t="s">
        <v>70</v>
      </c>
      <c r="V35" s="30" t="s">
        <v>71</v>
      </c>
      <c r="W35" s="30" t="s">
        <v>72</v>
      </c>
    </row>
    <row r="36" spans="2:23">
      <c r="B36">
        <v>10</v>
      </c>
      <c r="C36" s="10">
        <v>-0.945269084603793</v>
      </c>
      <c r="D36" s="4">
        <v>0.16272815889107201</v>
      </c>
      <c r="E36" s="4">
        <v>9999</v>
      </c>
      <c r="F36" s="4">
        <v>-0.98809533648982695</v>
      </c>
      <c r="G36">
        <v>5.7472785451445803E-2</v>
      </c>
      <c r="H36" s="29"/>
      <c r="J36">
        <v>10</v>
      </c>
      <c r="K36" s="10">
        <v>-0.945269084603793</v>
      </c>
      <c r="L36" s="4">
        <v>0.16272815889107201</v>
      </c>
      <c r="M36" s="4">
        <v>9999</v>
      </c>
      <c r="N36" s="4">
        <v>-0.98809533648982695</v>
      </c>
      <c r="O36">
        <v>5.7472785451445803E-2</v>
      </c>
      <c r="P36" s="29"/>
      <c r="R36">
        <v>10</v>
      </c>
      <c r="S36" s="10">
        <v>-0.945269084603793</v>
      </c>
      <c r="T36" s="4">
        <v>0.16272815889107201</v>
      </c>
      <c r="U36" s="4">
        <v>9999</v>
      </c>
      <c r="V36" s="4">
        <v>-0.98809533648982695</v>
      </c>
      <c r="W36">
        <v>5.7472785451445803E-2</v>
      </c>
    </row>
    <row r="37" spans="2:23">
      <c r="B37">
        <v>11</v>
      </c>
      <c r="C37" s="29">
        <v>-0.94696250100000001</v>
      </c>
      <c r="D37" s="29">
        <v>0.17866437700000001</v>
      </c>
      <c r="E37" s="4">
        <v>9999</v>
      </c>
      <c r="F37" s="4">
        <v>-0.98817707600000004</v>
      </c>
      <c r="G37" s="29">
        <v>5.3148673299999998E-2</v>
      </c>
      <c r="J37">
        <v>11</v>
      </c>
      <c r="K37" s="29">
        <v>-0.94494328599999999</v>
      </c>
      <c r="L37" s="29">
        <v>0.16734254600000001</v>
      </c>
      <c r="M37" s="4">
        <v>9999</v>
      </c>
      <c r="N37" s="4">
        <v>-0.98783718499999995</v>
      </c>
      <c r="O37" s="29">
        <v>7.8441622500000002E-2</v>
      </c>
      <c r="R37">
        <v>11</v>
      </c>
      <c r="S37" s="29">
        <v>-0.94431137499999995</v>
      </c>
      <c r="T37" s="4">
        <v>0.158658093</v>
      </c>
      <c r="U37" s="4">
        <v>9999</v>
      </c>
      <c r="V37" s="4">
        <v>-0.98758939099999998</v>
      </c>
      <c r="W37" s="29">
        <v>7.5983232299999995E-2</v>
      </c>
    </row>
    <row r="38" spans="2:23">
      <c r="B38">
        <v>12</v>
      </c>
      <c r="C38" s="29">
        <v>-0.94696250100000001</v>
      </c>
      <c r="D38" s="4">
        <v>0.17866437700000001</v>
      </c>
      <c r="E38" s="4">
        <v>9999</v>
      </c>
      <c r="F38" s="4">
        <v>-0.98817707600000004</v>
      </c>
      <c r="G38" s="29">
        <v>5.3148673299999998E-2</v>
      </c>
      <c r="J38">
        <v>12</v>
      </c>
      <c r="K38" s="29">
        <v>-0.94494328599999999</v>
      </c>
      <c r="L38" s="4">
        <v>0.16734254600000001</v>
      </c>
      <c r="M38" s="4">
        <v>9999</v>
      </c>
      <c r="N38" s="4">
        <v>-0.98783718499999995</v>
      </c>
      <c r="O38" s="29">
        <v>7.8441622500000002E-2</v>
      </c>
      <c r="R38">
        <v>12</v>
      </c>
      <c r="S38" s="29">
        <v>-0.94431137499999995</v>
      </c>
      <c r="T38" s="4">
        <v>0.158658093</v>
      </c>
      <c r="U38" s="4">
        <v>9999</v>
      </c>
      <c r="V38" s="4">
        <v>-0.98758939099999998</v>
      </c>
      <c r="W38" s="29">
        <v>7.5983232299999995E-2</v>
      </c>
    </row>
    <row r="39" spans="2:23">
      <c r="B39">
        <v>13</v>
      </c>
      <c r="C39" s="29">
        <v>-0.94552213200000002</v>
      </c>
      <c r="D39" s="4">
        <v>0.16706259800000001</v>
      </c>
      <c r="E39" s="4">
        <v>9999</v>
      </c>
      <c r="F39" s="4">
        <v>-0.98801688099999996</v>
      </c>
      <c r="G39" s="29">
        <v>5.0614429199999998E-2</v>
      </c>
      <c r="J39">
        <v>13</v>
      </c>
      <c r="K39" s="29">
        <v>-0.94551798799999998</v>
      </c>
      <c r="L39" s="4">
        <v>0.16714665500000001</v>
      </c>
      <c r="M39" s="4">
        <v>9999</v>
      </c>
      <c r="N39" s="4">
        <v>-0.988019914</v>
      </c>
      <c r="O39" s="29">
        <v>5.1057153199999997E-2</v>
      </c>
      <c r="R39">
        <v>13</v>
      </c>
      <c r="S39" s="29">
        <v>-0.94474737099999995</v>
      </c>
      <c r="T39" s="4">
        <v>0.161075359</v>
      </c>
      <c r="U39" s="4">
        <v>9999</v>
      </c>
      <c r="V39" s="4">
        <v>-0.98763175000000003</v>
      </c>
      <c r="W39" s="29">
        <v>6.4517746400000006E-2</v>
      </c>
    </row>
    <row r="40" spans="2:23">
      <c r="B40">
        <v>14</v>
      </c>
      <c r="C40" s="29">
        <v>-0.94557977500000001</v>
      </c>
      <c r="D40" s="4">
        <v>0.16725078400000001</v>
      </c>
      <c r="E40" s="4">
        <v>9999</v>
      </c>
      <c r="F40" s="4">
        <v>-0.98805976100000004</v>
      </c>
      <c r="G40" s="29">
        <v>5.61212668E-2</v>
      </c>
      <c r="J40">
        <v>14</v>
      </c>
      <c r="K40" s="29">
        <v>-0.94697028299999997</v>
      </c>
      <c r="L40" s="4">
        <v>0.17970586199999999</v>
      </c>
      <c r="M40" s="4">
        <v>9999</v>
      </c>
      <c r="N40" s="4">
        <v>-0.98784130000000003</v>
      </c>
      <c r="O40" s="29">
        <v>7.7057233500000002E-2</v>
      </c>
      <c r="R40">
        <v>14</v>
      </c>
      <c r="S40" s="29">
        <v>-0.94530767400000004</v>
      </c>
      <c r="T40" s="4">
        <v>0.19643205399999999</v>
      </c>
      <c r="U40" s="4">
        <v>9999</v>
      </c>
      <c r="V40" s="4">
        <v>-0.98800005999999996</v>
      </c>
      <c r="W40" s="29">
        <v>6.1401873099999997E-2</v>
      </c>
    </row>
    <row r="41" spans="2:23">
      <c r="B41">
        <v>15</v>
      </c>
      <c r="C41" s="29">
        <v>-0.94460778300000003</v>
      </c>
      <c r="D41" s="4">
        <v>0.157737197</v>
      </c>
      <c r="E41" s="4">
        <v>9999</v>
      </c>
      <c r="F41" s="4">
        <v>-0.98770608100000001</v>
      </c>
      <c r="G41" s="29">
        <v>6.7362423899999996E-2</v>
      </c>
      <c r="J41">
        <v>15</v>
      </c>
      <c r="K41" s="29">
        <v>-0.94693515900000003</v>
      </c>
      <c r="L41" s="4">
        <v>0.164761459</v>
      </c>
      <c r="M41" s="4">
        <v>9999</v>
      </c>
      <c r="N41" s="4">
        <v>-0.98736409000000003</v>
      </c>
      <c r="O41" s="29">
        <v>8.2984966399999999E-2</v>
      </c>
      <c r="R41">
        <v>15</v>
      </c>
      <c r="S41" s="29">
        <v>-0.94381150700000005</v>
      </c>
      <c r="T41" s="4">
        <v>0.158416944</v>
      </c>
      <c r="U41" s="4">
        <v>9999</v>
      </c>
      <c r="V41" s="4">
        <v>-0.98795362600000003</v>
      </c>
      <c r="W41" s="29">
        <v>8.6513762399999999E-2</v>
      </c>
    </row>
    <row r="43" spans="2:23">
      <c r="C43" s="29"/>
    </row>
    <row r="64" spans="2:23" ht="28.8">
      <c r="B64" s="31" t="s">
        <v>76</v>
      </c>
      <c r="C64" s="30" t="s">
        <v>68</v>
      </c>
      <c r="D64" s="30" t="s">
        <v>69</v>
      </c>
      <c r="E64" s="30" t="s">
        <v>70</v>
      </c>
      <c r="F64" s="30" t="s">
        <v>71</v>
      </c>
      <c r="G64" s="30" t="s">
        <v>72</v>
      </c>
      <c r="J64" s="31" t="s">
        <v>78</v>
      </c>
      <c r="K64" s="30" t="s">
        <v>68</v>
      </c>
      <c r="L64" s="30" t="s">
        <v>69</v>
      </c>
      <c r="M64" s="30" t="s">
        <v>70</v>
      </c>
      <c r="N64" s="30" t="s">
        <v>71</v>
      </c>
      <c r="O64" s="30" t="s">
        <v>72</v>
      </c>
      <c r="R64" s="31" t="s">
        <v>77</v>
      </c>
      <c r="S64" s="30" t="s">
        <v>68</v>
      </c>
      <c r="T64" s="30" t="s">
        <v>69</v>
      </c>
      <c r="U64" s="30" t="s">
        <v>70</v>
      </c>
      <c r="V64" s="30" t="s">
        <v>71</v>
      </c>
      <c r="W64" s="30" t="s">
        <v>72</v>
      </c>
    </row>
    <row r="65" spans="2:23">
      <c r="B65">
        <v>5</v>
      </c>
      <c r="C65" s="10">
        <v>-0.94281214999316898</v>
      </c>
      <c r="D65" s="10">
        <v>0.14636232708428301</v>
      </c>
      <c r="E65">
        <v>9999</v>
      </c>
      <c r="F65">
        <v>-0.98830073272636698</v>
      </c>
      <c r="G65">
        <v>3.1275790941309701E-3</v>
      </c>
      <c r="J65">
        <v>5</v>
      </c>
      <c r="K65" s="10">
        <v>-0.94281214999316898</v>
      </c>
      <c r="L65" s="10">
        <v>0.14636232708428301</v>
      </c>
      <c r="M65">
        <v>9999</v>
      </c>
      <c r="N65">
        <v>-0.98830073272636698</v>
      </c>
      <c r="O65">
        <v>3.1275790941309701E-3</v>
      </c>
      <c r="R65">
        <v>5</v>
      </c>
      <c r="S65" s="10">
        <v>-0.94281214999316898</v>
      </c>
      <c r="T65" s="10">
        <v>0.14636232708428301</v>
      </c>
      <c r="U65">
        <v>9999</v>
      </c>
      <c r="V65">
        <v>-0.98830073272636698</v>
      </c>
      <c r="W65">
        <v>3.1275790941309701E-3</v>
      </c>
    </row>
    <row r="66" spans="2:23">
      <c r="B66">
        <v>6</v>
      </c>
      <c r="C66" s="29">
        <v>-0.94529034099999998</v>
      </c>
      <c r="D66" s="4">
        <v>0.19775231500000001</v>
      </c>
      <c r="E66" s="4">
        <v>9999</v>
      </c>
      <c r="F66" s="4">
        <v>-0.98860210400000004</v>
      </c>
      <c r="G66" s="29">
        <v>-2.1706987399999999E-2</v>
      </c>
      <c r="J66">
        <v>6</v>
      </c>
      <c r="K66" s="29">
        <v>-0.94361920499999996</v>
      </c>
      <c r="L66" s="4">
        <v>0.142867575</v>
      </c>
      <c r="M66" s="4">
        <v>9999</v>
      </c>
      <c r="N66" s="4">
        <v>-0.988089102</v>
      </c>
      <c r="O66" s="29">
        <v>2.2802680299999999E-2</v>
      </c>
      <c r="R66">
        <v>6</v>
      </c>
      <c r="S66" s="29">
        <v>-0.94142138900000005</v>
      </c>
      <c r="T66" s="4">
        <v>0.13466526300000001</v>
      </c>
      <c r="U66" s="4">
        <v>9999</v>
      </c>
      <c r="V66" s="4">
        <v>-0.98801193200000004</v>
      </c>
      <c r="W66" s="29">
        <v>-1.8389137400000002E-2</v>
      </c>
    </row>
    <row r="67" spans="2:23">
      <c r="B67">
        <v>7</v>
      </c>
      <c r="C67" s="29">
        <v>-0.94529034099999998</v>
      </c>
      <c r="D67" s="4">
        <v>0.19775231500000001</v>
      </c>
      <c r="E67" s="4">
        <v>9999</v>
      </c>
      <c r="F67" s="4">
        <v>-0.98860210400000004</v>
      </c>
      <c r="G67" s="29">
        <v>-2.1706987399999999E-2</v>
      </c>
      <c r="J67">
        <v>7</v>
      </c>
      <c r="K67" s="29">
        <v>-0.94361920499999996</v>
      </c>
      <c r="L67" s="4">
        <v>0.142867575</v>
      </c>
      <c r="M67" s="4">
        <v>9999</v>
      </c>
      <c r="N67" s="4">
        <v>-0.988089102</v>
      </c>
      <c r="O67" s="29">
        <v>2.2802680299999999E-2</v>
      </c>
      <c r="R67">
        <v>7</v>
      </c>
      <c r="S67" s="29">
        <v>-0.94142138900000005</v>
      </c>
      <c r="T67" s="4">
        <v>0.13466526300000001</v>
      </c>
      <c r="U67" s="4">
        <v>9999</v>
      </c>
      <c r="V67" s="4">
        <v>-0.98801193200000004</v>
      </c>
      <c r="W67" s="29">
        <v>-1.8389137400000002E-2</v>
      </c>
    </row>
    <row r="68" spans="2:23">
      <c r="B68">
        <v>8</v>
      </c>
      <c r="C68" s="29">
        <v>-0.94364288699999999</v>
      </c>
      <c r="D68" s="4">
        <v>0.153638949</v>
      </c>
      <c r="E68" s="4">
        <v>9999</v>
      </c>
      <c r="F68" s="4">
        <v>-0.98815696500000005</v>
      </c>
      <c r="G68" s="29">
        <v>3.4982271799999999E-2</v>
      </c>
      <c r="J68">
        <v>8</v>
      </c>
      <c r="K68" s="29">
        <v>-0.94442022299999995</v>
      </c>
      <c r="L68" s="4">
        <v>0.157093449</v>
      </c>
      <c r="M68" s="4">
        <v>9999</v>
      </c>
      <c r="N68" s="4">
        <v>-0.98831980799999997</v>
      </c>
      <c r="O68" s="29">
        <v>5.1785163100000003E-2</v>
      </c>
      <c r="R68">
        <v>8</v>
      </c>
      <c r="S68" s="29">
        <v>-0.943898609</v>
      </c>
      <c r="T68" s="4">
        <v>0.16435264099999999</v>
      </c>
      <c r="U68" s="4">
        <v>9999</v>
      </c>
      <c r="V68" s="4">
        <v>-0.98811347400000005</v>
      </c>
      <c r="W68" s="29">
        <v>4.2431584600000002E-2</v>
      </c>
    </row>
    <row r="69" spans="2:23">
      <c r="B69">
        <v>9</v>
      </c>
      <c r="C69" s="29">
        <v>-0.942108787</v>
      </c>
      <c r="D69" s="4">
        <v>0.132817876</v>
      </c>
      <c r="E69" s="4">
        <v>9999</v>
      </c>
      <c r="F69" s="4">
        <v>-0.988517019</v>
      </c>
      <c r="G69" s="29">
        <v>5.0801832300000002E-2</v>
      </c>
      <c r="J69">
        <v>9</v>
      </c>
      <c r="K69" s="29">
        <v>-0.94224694200000003</v>
      </c>
      <c r="L69" s="4">
        <v>0.143932961</v>
      </c>
      <c r="M69" s="4">
        <v>9999</v>
      </c>
      <c r="N69" s="4">
        <v>-0.98826954499999997</v>
      </c>
      <c r="O69" s="29">
        <v>9.9710043700000001E-2</v>
      </c>
      <c r="R69">
        <v>9</v>
      </c>
      <c r="S69" s="29">
        <v>-0.93923237199999998</v>
      </c>
      <c r="T69" s="4">
        <v>0.162099775</v>
      </c>
      <c r="U69" s="4">
        <v>9999</v>
      </c>
      <c r="V69" s="4">
        <v>-0.988702109</v>
      </c>
      <c r="W69" s="29">
        <v>4.2219082400000003E-2</v>
      </c>
    </row>
    <row r="70" spans="2:23">
      <c r="B70">
        <v>10</v>
      </c>
      <c r="C70" s="32">
        <v>-0.941071514</v>
      </c>
      <c r="D70" s="40">
        <v>0.16244923</v>
      </c>
      <c r="E70" s="4">
        <v>9999</v>
      </c>
      <c r="F70" s="39">
        <v>-0.98931386600000004</v>
      </c>
      <c r="G70" s="41">
        <v>6.5394664500000005E-2</v>
      </c>
      <c r="J70">
        <v>10</v>
      </c>
      <c r="K70" s="33">
        <v>-0.94232115900000002</v>
      </c>
      <c r="L70" s="39">
        <v>0.132953242</v>
      </c>
      <c r="M70" s="4">
        <v>9999</v>
      </c>
      <c r="N70" s="40">
        <v>-0.98945411100000003</v>
      </c>
      <c r="O70" s="33">
        <v>9.6760954499999996E-2</v>
      </c>
      <c r="R70">
        <v>10</v>
      </c>
      <c r="S70" s="34">
        <v>-0.94138132200000002</v>
      </c>
      <c r="T70" s="38">
        <v>0.115177243</v>
      </c>
      <c r="U70" s="4">
        <v>9999</v>
      </c>
      <c r="V70" s="38">
        <v>-0.98869744800000003</v>
      </c>
      <c r="W70" s="32">
        <v>5.3044473100000003E-2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90AC-17E1-4149-A45F-3E2627163D50}">
  <dimension ref="B4:AI95"/>
  <sheetViews>
    <sheetView topLeftCell="A21" workbookViewId="0">
      <selection activeCell="K69" sqref="K69"/>
    </sheetView>
  </sheetViews>
  <sheetFormatPr defaultRowHeight="14.4"/>
  <sheetData>
    <row r="4" spans="2:5">
      <c r="B4" s="43" t="s">
        <v>82</v>
      </c>
      <c r="C4" s="43" t="s">
        <v>99</v>
      </c>
      <c r="E4" s="7" t="s">
        <v>100</v>
      </c>
    </row>
    <row r="15" spans="2:5" ht="20.399999999999999">
      <c r="B15" s="42"/>
    </row>
    <row r="35" spans="2:5">
      <c r="B35" s="43" t="s">
        <v>85</v>
      </c>
      <c r="C35" s="43" t="s">
        <v>83</v>
      </c>
      <c r="E35" s="7" t="s">
        <v>101</v>
      </c>
    </row>
    <row r="63" spans="3:35">
      <c r="C63" t="s">
        <v>91</v>
      </c>
      <c r="AE63" s="44" t="s">
        <v>87</v>
      </c>
      <c r="AI63" t="s">
        <v>86</v>
      </c>
    </row>
    <row r="64" spans="3:35">
      <c r="C64" s="10" t="s">
        <v>93</v>
      </c>
      <c r="M64" s="10" t="s">
        <v>92</v>
      </c>
      <c r="U64" s="10" t="s">
        <v>95</v>
      </c>
      <c r="AE64" s="10" t="s">
        <v>88</v>
      </c>
    </row>
    <row r="71" spans="2:5">
      <c r="B71" s="43" t="s">
        <v>85</v>
      </c>
      <c r="C71" s="43" t="s">
        <v>89</v>
      </c>
      <c r="E71" s="7" t="s">
        <v>101</v>
      </c>
    </row>
    <row r="94" spans="4:34">
      <c r="D94" t="s">
        <v>98</v>
      </c>
      <c r="F94">
        <v>1</v>
      </c>
      <c r="G94">
        <v>1</v>
      </c>
      <c r="M94" t="s">
        <v>98</v>
      </c>
      <c r="O94">
        <v>1</v>
      </c>
      <c r="P94">
        <v>3</v>
      </c>
      <c r="V94" t="s">
        <v>98</v>
      </c>
      <c r="X94">
        <v>1</v>
      </c>
      <c r="Y94">
        <v>2</v>
      </c>
      <c r="AE94" t="s">
        <v>98</v>
      </c>
      <c r="AG94">
        <v>2</v>
      </c>
      <c r="AH94">
        <v>3</v>
      </c>
    </row>
    <row r="95" spans="4:34">
      <c r="D95" s="10" t="s">
        <v>90</v>
      </c>
      <c r="M95" s="10" t="s">
        <v>94</v>
      </c>
      <c r="V95" s="10" t="s">
        <v>96</v>
      </c>
      <c r="AE95" s="10" t="s">
        <v>97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Experiments</vt:lpstr>
      <vt:lpstr>Rel. Err . vs No. Expts</vt:lpstr>
      <vt:lpstr>Eval. FI Rel. Err.</vt:lpstr>
      <vt:lpstr>FI v2.0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Brown</dc:creator>
  <cp:lastModifiedBy>Aaron</cp:lastModifiedBy>
  <dcterms:created xsi:type="dcterms:W3CDTF">2022-04-14T13:02:07Z</dcterms:created>
  <dcterms:modified xsi:type="dcterms:W3CDTF">2024-04-06T08:07:46Z</dcterms:modified>
</cp:coreProperties>
</file>