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13_ncr:1_{F1D68522-5CA1-418B-AFAC-6A6C8AF27B98}" xr6:coauthVersionLast="47" xr6:coauthVersionMax="47" xr10:uidLastSave="{00000000-0000-0000-0000-000000000000}"/>
  <bookViews>
    <workbookView xWindow="-96" yWindow="-96" windowWidth="23232" windowHeight="12552" xr2:uid="{301880F7-7B11-44F1-B99F-B25678D58504}"/>
  </bookViews>
  <sheets>
    <sheet name="Experi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41" i="1" l="1"/>
  <c r="H41" i="1"/>
  <c r="E41" i="1"/>
  <c r="O42" i="1"/>
  <c r="U79" i="1"/>
  <c r="P91" i="1"/>
  <c r="P92" i="1"/>
  <c r="P93" i="1"/>
  <c r="P94" i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90" i="1"/>
  <c r="T91" i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90" i="1"/>
  <c r="O109" i="1"/>
  <c r="R111" i="1"/>
  <c r="R112" i="1"/>
  <c r="R113" i="1"/>
  <c r="R110" i="1"/>
  <c r="R109" i="1"/>
  <c r="O104" i="1"/>
  <c r="R105" i="1"/>
  <c r="R106" i="1" s="1"/>
  <c r="R107" i="1" s="1"/>
  <c r="R108" i="1" s="1"/>
  <c r="R104" i="1"/>
  <c r="R101" i="1"/>
  <c r="R102" i="1"/>
  <c r="R103" i="1" s="1"/>
  <c r="R100" i="1"/>
  <c r="O99" i="1"/>
  <c r="R99" i="1"/>
  <c r="O94" i="1"/>
  <c r="R96" i="1"/>
  <c r="R97" i="1"/>
  <c r="R98" i="1"/>
  <c r="R95" i="1"/>
  <c r="R94" i="1"/>
  <c r="R91" i="1"/>
  <c r="R92" i="1" s="1"/>
  <c r="R93" i="1" s="1"/>
  <c r="R90" i="1"/>
  <c r="J34" i="1"/>
  <c r="T34" i="1"/>
  <c r="R70" i="1"/>
  <c r="C73" i="1"/>
  <c r="P73" i="1" s="1"/>
  <c r="C34" i="1"/>
  <c r="D34" i="1" s="1"/>
  <c r="T5" i="1"/>
  <c r="T7" i="1"/>
  <c r="T9" i="1"/>
  <c r="T3" i="1"/>
  <c r="U34" i="1"/>
  <c r="S34" i="1"/>
  <c r="R34" i="1"/>
  <c r="B43" i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U71" i="1"/>
  <c r="U72" i="1"/>
  <c r="U73" i="1"/>
  <c r="U74" i="1"/>
  <c r="U75" i="1"/>
  <c r="U70" i="1"/>
  <c r="T71" i="1"/>
  <c r="T72" i="1"/>
  <c r="T73" i="1"/>
  <c r="T74" i="1"/>
  <c r="T75" i="1"/>
  <c r="T70" i="1"/>
  <c r="S71" i="1"/>
  <c r="S72" i="1"/>
  <c r="S73" i="1"/>
  <c r="S74" i="1"/>
  <c r="S75" i="1"/>
  <c r="S70" i="1"/>
  <c r="R71" i="1"/>
  <c r="R72" i="1"/>
  <c r="R73" i="1"/>
  <c r="R74" i="1"/>
  <c r="R75" i="1"/>
  <c r="U61" i="1"/>
  <c r="U62" i="1"/>
  <c r="U63" i="1"/>
  <c r="U64" i="1"/>
  <c r="U65" i="1"/>
  <c r="U66" i="1"/>
  <c r="U67" i="1"/>
  <c r="U68" i="1"/>
  <c r="U69" i="1"/>
  <c r="L65" i="1"/>
  <c r="S65" i="1" s="1"/>
  <c r="L69" i="1"/>
  <c r="S69" i="1" s="1"/>
  <c r="L61" i="1"/>
  <c r="S61" i="1" s="1"/>
  <c r="S51" i="1"/>
  <c r="S52" i="1"/>
  <c r="U52" i="1"/>
  <c r="U53" i="1"/>
  <c r="U54" i="1"/>
  <c r="U55" i="1"/>
  <c r="S56" i="1"/>
  <c r="U56" i="1"/>
  <c r="U57" i="1"/>
  <c r="U58" i="1"/>
  <c r="U59" i="1"/>
  <c r="U60" i="1"/>
  <c r="L53" i="1"/>
  <c r="S53" i="1" s="1"/>
  <c r="M53" i="1"/>
  <c r="M62" i="1" s="1"/>
  <c r="R62" i="1" s="1"/>
  <c r="L54" i="1"/>
  <c r="L63" i="1" s="1"/>
  <c r="S63" i="1" s="1"/>
  <c r="I55" i="1"/>
  <c r="I64" i="1" s="1"/>
  <c r="L55" i="1"/>
  <c r="S55" i="1" s="1"/>
  <c r="M55" i="1"/>
  <c r="M64" i="1" s="1"/>
  <c r="R64" i="1" s="1"/>
  <c r="I56" i="1"/>
  <c r="I65" i="1" s="1"/>
  <c r="L56" i="1"/>
  <c r="M56" i="1"/>
  <c r="R56" i="1" s="1"/>
  <c r="L57" i="1"/>
  <c r="L66" i="1" s="1"/>
  <c r="S66" i="1" s="1"/>
  <c r="I58" i="1"/>
  <c r="I67" i="1" s="1"/>
  <c r="L58" i="1"/>
  <c r="L67" i="1" s="1"/>
  <c r="S67" i="1" s="1"/>
  <c r="M58" i="1"/>
  <c r="M67" i="1" s="1"/>
  <c r="R67" i="1" s="1"/>
  <c r="L59" i="1"/>
  <c r="L68" i="1" s="1"/>
  <c r="S68" i="1" s="1"/>
  <c r="M59" i="1"/>
  <c r="R59" i="1" s="1"/>
  <c r="L60" i="1"/>
  <c r="S60" i="1" s="1"/>
  <c r="M60" i="1"/>
  <c r="R60" i="1" s="1"/>
  <c r="D52" i="1"/>
  <c r="D61" i="1" s="1"/>
  <c r="I52" i="1"/>
  <c r="I61" i="1" s="1"/>
  <c r="L52" i="1"/>
  <c r="M52" i="1"/>
  <c r="R52" i="1" s="1"/>
  <c r="R47" i="1"/>
  <c r="S47" i="1"/>
  <c r="S48" i="1"/>
  <c r="R49" i="1"/>
  <c r="S49" i="1"/>
  <c r="U49" i="1"/>
  <c r="R50" i="1"/>
  <c r="S50" i="1"/>
  <c r="M51" i="1"/>
  <c r="R51" i="1" s="1"/>
  <c r="K51" i="1"/>
  <c r="U51" i="1" s="1"/>
  <c r="K50" i="1"/>
  <c r="U50" i="1" s="1"/>
  <c r="I50" i="1"/>
  <c r="I51" i="1" s="1"/>
  <c r="I60" i="1" s="1"/>
  <c r="I69" i="1" s="1"/>
  <c r="C49" i="1"/>
  <c r="D49" i="1" s="1"/>
  <c r="D58" i="1" s="1"/>
  <c r="D67" i="1" s="1"/>
  <c r="M48" i="1"/>
  <c r="M57" i="1" s="1"/>
  <c r="K47" i="1"/>
  <c r="K48" i="1" s="1"/>
  <c r="U48" i="1" s="1"/>
  <c r="I47" i="1"/>
  <c r="I48" i="1" s="1"/>
  <c r="I57" i="1" s="1"/>
  <c r="I66" i="1" s="1"/>
  <c r="R44" i="1"/>
  <c r="S44" i="1"/>
  <c r="S45" i="1"/>
  <c r="R46" i="1"/>
  <c r="S46" i="1"/>
  <c r="U46" i="1"/>
  <c r="M45" i="1"/>
  <c r="R45" i="1" s="1"/>
  <c r="K44" i="1"/>
  <c r="U44" i="1" s="1"/>
  <c r="I44" i="1"/>
  <c r="I45" i="1" s="1"/>
  <c r="I54" i="1" s="1"/>
  <c r="I63" i="1" s="1"/>
  <c r="R43" i="1"/>
  <c r="S43" i="1"/>
  <c r="U43" i="1"/>
  <c r="C43" i="1"/>
  <c r="D43" i="1" s="1"/>
  <c r="F43" i="1" s="1"/>
  <c r="O43" i="1" s="1"/>
  <c r="R35" i="1"/>
  <c r="S35" i="1"/>
  <c r="U35" i="1"/>
  <c r="R36" i="1"/>
  <c r="S36" i="1"/>
  <c r="U36" i="1"/>
  <c r="R37" i="1"/>
  <c r="S37" i="1"/>
  <c r="U37" i="1"/>
  <c r="R38" i="1"/>
  <c r="S38" i="1"/>
  <c r="U38" i="1"/>
  <c r="R39" i="1"/>
  <c r="S39" i="1"/>
  <c r="U39" i="1"/>
  <c r="R40" i="1"/>
  <c r="S40" i="1"/>
  <c r="U40" i="1"/>
  <c r="R41" i="1"/>
  <c r="S41" i="1"/>
  <c r="R42" i="1"/>
  <c r="S42" i="1"/>
  <c r="U42" i="1"/>
  <c r="G37" i="1"/>
  <c r="G46" i="1" s="1"/>
  <c r="C41" i="1"/>
  <c r="C42" i="1" s="1"/>
  <c r="D42" i="1" s="1"/>
  <c r="E42" i="1" s="1"/>
  <c r="G42" i="1" s="1"/>
  <c r="F40" i="1"/>
  <c r="D40" i="1"/>
  <c r="E40" i="1" s="1"/>
  <c r="G40" i="1" s="1"/>
  <c r="G49" i="1" s="1"/>
  <c r="E37" i="1"/>
  <c r="D37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3" i="1"/>
  <c r="C3" i="1" s="1"/>
  <c r="L64" i="1" l="1"/>
  <c r="S64" i="1" s="1"/>
  <c r="C70" i="1"/>
  <c r="D70" i="1" s="1"/>
  <c r="F70" i="1" s="1"/>
  <c r="O70" i="1" s="1"/>
  <c r="C74" i="1"/>
  <c r="D74" i="1" s="1"/>
  <c r="F74" i="1" s="1"/>
  <c r="O74" i="1" s="1"/>
  <c r="C35" i="1"/>
  <c r="D35" i="1" s="1"/>
  <c r="E35" i="1" s="1"/>
  <c r="C44" i="1"/>
  <c r="C45" i="1" s="1"/>
  <c r="C54" i="1" s="1"/>
  <c r="C63" i="1" s="1"/>
  <c r="S54" i="1"/>
  <c r="C75" i="1"/>
  <c r="D75" i="1" s="1"/>
  <c r="F75" i="1" s="1"/>
  <c r="O75" i="1" s="1"/>
  <c r="R55" i="1"/>
  <c r="U47" i="1"/>
  <c r="D73" i="1"/>
  <c r="F73" i="1" s="1"/>
  <c r="O73" i="1" s="1"/>
  <c r="M61" i="1"/>
  <c r="R61" i="1" s="1"/>
  <c r="M66" i="1"/>
  <c r="R66" i="1" s="1"/>
  <c r="R57" i="1"/>
  <c r="F34" i="1"/>
  <c r="E34" i="1"/>
  <c r="G58" i="1"/>
  <c r="G67" i="1" s="1"/>
  <c r="G50" i="1"/>
  <c r="H40" i="1"/>
  <c r="J40" i="1" s="1"/>
  <c r="T40" i="1" s="1"/>
  <c r="F37" i="1"/>
  <c r="C37" i="1"/>
  <c r="G47" i="1"/>
  <c r="G55" i="1"/>
  <c r="G64" i="1" s="1"/>
  <c r="S58" i="1"/>
  <c r="S80" i="1" s="1"/>
  <c r="M68" i="1"/>
  <c r="R68" i="1" s="1"/>
  <c r="L62" i="1"/>
  <c r="S62" i="1" s="1"/>
  <c r="K45" i="1"/>
  <c r="U45" i="1" s="1"/>
  <c r="S59" i="1"/>
  <c r="S57" i="1"/>
  <c r="P40" i="1"/>
  <c r="R48" i="1"/>
  <c r="C58" i="1"/>
  <c r="C67" i="1" s="1"/>
  <c r="R53" i="1"/>
  <c r="O40" i="1"/>
  <c r="M69" i="1"/>
  <c r="R69" i="1" s="1"/>
  <c r="P75" i="1"/>
  <c r="E49" i="1"/>
  <c r="C53" i="1"/>
  <c r="C62" i="1" s="1"/>
  <c r="D41" i="1"/>
  <c r="F52" i="1"/>
  <c r="M65" i="1"/>
  <c r="R65" i="1" s="1"/>
  <c r="P42" i="1"/>
  <c r="P37" i="1"/>
  <c r="E46" i="1"/>
  <c r="C52" i="1"/>
  <c r="C61" i="1" s="1"/>
  <c r="R58" i="1"/>
  <c r="M54" i="1"/>
  <c r="D44" i="1"/>
  <c r="I59" i="1"/>
  <c r="I68" i="1" s="1"/>
  <c r="I53" i="1"/>
  <c r="I62" i="1" s="1"/>
  <c r="D50" i="1"/>
  <c r="D59" i="1" s="1"/>
  <c r="D68" i="1" s="1"/>
  <c r="F49" i="1"/>
  <c r="C50" i="1"/>
  <c r="F42" i="1"/>
  <c r="P70" i="1" l="1"/>
  <c r="S79" i="1"/>
  <c r="C36" i="1"/>
  <c r="D36" i="1" s="1"/>
  <c r="P74" i="1"/>
  <c r="F35" i="1"/>
  <c r="C71" i="1"/>
  <c r="F44" i="1"/>
  <c r="D53" i="1"/>
  <c r="D62" i="1" s="1"/>
  <c r="D45" i="1"/>
  <c r="C38" i="1"/>
  <c r="C46" i="1"/>
  <c r="R54" i="1"/>
  <c r="M63" i="1"/>
  <c r="R63" i="1" s="1"/>
  <c r="H42" i="1"/>
  <c r="J42" i="1" s="1"/>
  <c r="T42" i="1" s="1"/>
  <c r="O35" i="1"/>
  <c r="E50" i="1"/>
  <c r="P49" i="1"/>
  <c r="E58" i="1"/>
  <c r="P35" i="1"/>
  <c r="G35" i="1"/>
  <c r="H35" i="1" s="1"/>
  <c r="J35" i="1" s="1"/>
  <c r="T35" i="1" s="1"/>
  <c r="G48" i="1"/>
  <c r="G57" i="1" s="1"/>
  <c r="G66" i="1" s="1"/>
  <c r="G56" i="1"/>
  <c r="G65" i="1" s="1"/>
  <c r="C72" i="1"/>
  <c r="D71" i="1"/>
  <c r="F71" i="1" s="1"/>
  <c r="O71" i="1" s="1"/>
  <c r="P71" i="1"/>
  <c r="E47" i="1"/>
  <c r="P46" i="1"/>
  <c r="E55" i="1"/>
  <c r="C51" i="1"/>
  <c r="C60" i="1" s="1"/>
  <c r="C69" i="1" s="1"/>
  <c r="C59" i="1"/>
  <c r="C68" i="1" s="1"/>
  <c r="G51" i="1"/>
  <c r="G60" i="1" s="1"/>
  <c r="G69" i="1" s="1"/>
  <c r="G59" i="1"/>
  <c r="G68" i="1" s="1"/>
  <c r="F41" i="1"/>
  <c r="H37" i="1"/>
  <c r="J37" i="1" s="1"/>
  <c r="T37" i="1" s="1"/>
  <c r="O37" i="1"/>
  <c r="H49" i="1"/>
  <c r="F58" i="1"/>
  <c r="O49" i="1"/>
  <c r="U80" i="1"/>
  <c r="E43" i="1"/>
  <c r="G34" i="1"/>
  <c r="G43" i="1" s="1"/>
  <c r="P34" i="1"/>
  <c r="E36" i="1"/>
  <c r="F36" i="1"/>
  <c r="O52" i="1"/>
  <c r="F61" i="1"/>
  <c r="O61" i="1" s="1"/>
  <c r="O34" i="1"/>
  <c r="D51" i="1"/>
  <c r="F50" i="1"/>
  <c r="H34" i="1" l="1"/>
  <c r="F51" i="1"/>
  <c r="D60" i="1"/>
  <c r="D69" i="1" s="1"/>
  <c r="O58" i="1"/>
  <c r="F67" i="1"/>
  <c r="O67" i="1" s="1"/>
  <c r="E48" i="1"/>
  <c r="P47" i="1"/>
  <c r="E56" i="1"/>
  <c r="G41" i="1"/>
  <c r="P41" i="1"/>
  <c r="O36" i="1"/>
  <c r="O41" i="1"/>
  <c r="P72" i="1"/>
  <c r="D72" i="1"/>
  <c r="F72" i="1" s="1"/>
  <c r="O72" i="1" s="1"/>
  <c r="D46" i="1"/>
  <c r="C55" i="1"/>
  <c r="C64" i="1" s="1"/>
  <c r="C47" i="1"/>
  <c r="G36" i="1"/>
  <c r="H36" i="1" s="1"/>
  <c r="J36" i="1" s="1"/>
  <c r="T36" i="1" s="1"/>
  <c r="P36" i="1"/>
  <c r="G52" i="1"/>
  <c r="G61" i="1" s="1"/>
  <c r="G44" i="1"/>
  <c r="H44" i="1" s="1"/>
  <c r="H43" i="1"/>
  <c r="F45" i="1"/>
  <c r="D54" i="1"/>
  <c r="D63" i="1" s="1"/>
  <c r="C39" i="1"/>
  <c r="D39" i="1" s="1"/>
  <c r="D38" i="1"/>
  <c r="P58" i="1"/>
  <c r="E67" i="1"/>
  <c r="P67" i="1" s="1"/>
  <c r="E44" i="1"/>
  <c r="P43" i="1"/>
  <c r="E52" i="1"/>
  <c r="J49" i="1"/>
  <c r="H58" i="1"/>
  <c r="H67" i="1" s="1"/>
  <c r="E64" i="1"/>
  <c r="P64" i="1" s="1"/>
  <c r="P55" i="1"/>
  <c r="E51" i="1"/>
  <c r="P50" i="1"/>
  <c r="E59" i="1"/>
  <c r="O44" i="1"/>
  <c r="F53" i="1"/>
  <c r="H50" i="1"/>
  <c r="O50" i="1"/>
  <c r="F59" i="1"/>
  <c r="J41" i="1" l="1"/>
  <c r="T41" i="1" s="1"/>
  <c r="F62" i="1"/>
  <c r="O62" i="1" s="1"/>
  <c r="O53" i="1"/>
  <c r="E60" i="1"/>
  <c r="P51" i="1"/>
  <c r="C48" i="1"/>
  <c r="C57" i="1" s="1"/>
  <c r="C66" i="1" s="1"/>
  <c r="C56" i="1"/>
  <c r="C65" i="1" s="1"/>
  <c r="P56" i="1"/>
  <c r="E65" i="1"/>
  <c r="P65" i="1" s="1"/>
  <c r="D55" i="1"/>
  <c r="D64" i="1" s="1"/>
  <c r="F46" i="1"/>
  <c r="D47" i="1"/>
  <c r="E57" i="1"/>
  <c r="P48" i="1"/>
  <c r="E38" i="1"/>
  <c r="F38" i="1"/>
  <c r="J58" i="1"/>
  <c r="T49" i="1"/>
  <c r="F68" i="1"/>
  <c r="O68" i="1" s="1"/>
  <c r="O59" i="1"/>
  <c r="H52" i="1"/>
  <c r="H61" i="1" s="1"/>
  <c r="J43" i="1"/>
  <c r="H53" i="1"/>
  <c r="H62" i="1" s="1"/>
  <c r="H45" i="1"/>
  <c r="H54" i="1" s="1"/>
  <c r="H63" i="1" s="1"/>
  <c r="E45" i="1"/>
  <c r="P44" i="1"/>
  <c r="E53" i="1"/>
  <c r="E68" i="1"/>
  <c r="P68" i="1" s="1"/>
  <c r="P59" i="1"/>
  <c r="E39" i="1"/>
  <c r="F39" i="1"/>
  <c r="F54" i="1"/>
  <c r="O45" i="1"/>
  <c r="J50" i="1"/>
  <c r="H51" i="1"/>
  <c r="H60" i="1" s="1"/>
  <c r="H69" i="1" s="1"/>
  <c r="H59" i="1"/>
  <c r="H68" i="1" s="1"/>
  <c r="P52" i="1"/>
  <c r="E61" i="1"/>
  <c r="P61" i="1" s="1"/>
  <c r="G45" i="1"/>
  <c r="G54" i="1" s="1"/>
  <c r="G63" i="1" s="1"/>
  <c r="G53" i="1"/>
  <c r="G62" i="1" s="1"/>
  <c r="O51" i="1"/>
  <c r="F60" i="1"/>
  <c r="J44" i="1" l="1"/>
  <c r="T43" i="1"/>
  <c r="J52" i="1"/>
  <c r="J67" i="1"/>
  <c r="T67" i="1" s="1"/>
  <c r="T58" i="1"/>
  <c r="F55" i="1"/>
  <c r="O46" i="1"/>
  <c r="H46" i="1"/>
  <c r="E69" i="1"/>
  <c r="P69" i="1" s="1"/>
  <c r="P60" i="1"/>
  <c r="O60" i="1"/>
  <c r="F69" i="1"/>
  <c r="O69" i="1" s="1"/>
  <c r="E62" i="1"/>
  <c r="P62" i="1" s="1"/>
  <c r="P53" i="1"/>
  <c r="O54" i="1"/>
  <c r="F63" i="1"/>
  <c r="O63" i="1" s="1"/>
  <c r="O38" i="1"/>
  <c r="P39" i="1"/>
  <c r="G39" i="1"/>
  <c r="H39" i="1" s="1"/>
  <c r="J39" i="1" s="1"/>
  <c r="T39" i="1" s="1"/>
  <c r="P38" i="1"/>
  <c r="G38" i="1"/>
  <c r="H38" i="1" s="1"/>
  <c r="J38" i="1" s="1"/>
  <c r="T38" i="1" s="1"/>
  <c r="P45" i="1"/>
  <c r="E54" i="1"/>
  <c r="P57" i="1"/>
  <c r="E66" i="1"/>
  <c r="P66" i="1" s="1"/>
  <c r="J51" i="1"/>
  <c r="J59" i="1"/>
  <c r="T50" i="1"/>
  <c r="O39" i="1"/>
  <c r="D56" i="1"/>
  <c r="D65" i="1" s="1"/>
  <c r="D48" i="1"/>
  <c r="F47" i="1"/>
  <c r="H47" i="1" l="1"/>
  <c r="O47" i="1"/>
  <c r="F56" i="1"/>
  <c r="F48" i="1"/>
  <c r="D57" i="1"/>
  <c r="D66" i="1" s="1"/>
  <c r="P79" i="1"/>
  <c r="J68" i="1"/>
  <c r="T68" i="1" s="1"/>
  <c r="T59" i="1"/>
  <c r="J60" i="1"/>
  <c r="T51" i="1"/>
  <c r="J61" i="1"/>
  <c r="T61" i="1" s="1"/>
  <c r="T52" i="1"/>
  <c r="J46" i="1"/>
  <c r="H55" i="1"/>
  <c r="H64" i="1" s="1"/>
  <c r="P54" i="1"/>
  <c r="P80" i="1" s="1"/>
  <c r="E63" i="1"/>
  <c r="P63" i="1" s="1"/>
  <c r="F64" i="1"/>
  <c r="O64" i="1" s="1"/>
  <c r="O55" i="1"/>
  <c r="J53" i="1"/>
  <c r="T44" i="1"/>
  <c r="J45" i="1"/>
  <c r="F57" i="1" l="1"/>
  <c r="O48" i="1"/>
  <c r="F65" i="1"/>
  <c r="O65" i="1" s="1"/>
  <c r="O56" i="1"/>
  <c r="J55" i="1"/>
  <c r="J47" i="1"/>
  <c r="T46" i="1"/>
  <c r="H48" i="1"/>
  <c r="H57" i="1" s="1"/>
  <c r="H66" i="1" s="1"/>
  <c r="H56" i="1"/>
  <c r="H65" i="1" s="1"/>
  <c r="J62" i="1"/>
  <c r="T62" i="1" s="1"/>
  <c r="T53" i="1"/>
  <c r="T60" i="1"/>
  <c r="J69" i="1"/>
  <c r="T69" i="1" s="1"/>
  <c r="J54" i="1"/>
  <c r="T45" i="1"/>
  <c r="J48" i="1" l="1"/>
  <c r="J56" i="1"/>
  <c r="T47" i="1"/>
  <c r="O79" i="1"/>
  <c r="O82" i="1" s="1"/>
  <c r="O90" i="1" s="1"/>
  <c r="J64" i="1"/>
  <c r="T64" i="1" s="1"/>
  <c r="T55" i="1"/>
  <c r="T54" i="1"/>
  <c r="J63" i="1"/>
  <c r="T63" i="1" s="1"/>
  <c r="O57" i="1"/>
  <c r="O80" i="1" s="1"/>
  <c r="F66" i="1"/>
  <c r="O66" i="1" s="1"/>
  <c r="O91" i="1" l="1"/>
  <c r="O95" i="1"/>
  <c r="O100" i="1" s="1"/>
  <c r="O105" i="1" s="1"/>
  <c r="O110" i="1" s="1"/>
  <c r="J65" i="1"/>
  <c r="T65" i="1" s="1"/>
  <c r="T56" i="1"/>
  <c r="J57" i="1"/>
  <c r="T48" i="1"/>
  <c r="O92" i="1" l="1"/>
  <c r="O96" i="1"/>
  <c r="O101" i="1" s="1"/>
  <c r="O106" i="1" s="1"/>
  <c r="O111" i="1" s="1"/>
  <c r="J66" i="1"/>
  <c r="T66" i="1" s="1"/>
  <c r="T57" i="1"/>
  <c r="O93" i="1" l="1"/>
  <c r="O98" i="1" s="1"/>
  <c r="O103" i="1" s="1"/>
  <c r="O108" i="1" s="1"/>
  <c r="O113" i="1" s="1"/>
  <c r="O97" i="1"/>
  <c r="O102" i="1" s="1"/>
  <c r="O107" i="1" s="1"/>
  <c r="O112" i="1" s="1"/>
  <c r="T80" i="1"/>
  <c r="T79" i="1"/>
</calcChain>
</file>

<file path=xl/sharedStrings.xml><?xml version="1.0" encoding="utf-8"?>
<sst xmlns="http://schemas.openxmlformats.org/spreadsheetml/2006/main" count="54" uniqueCount="47">
  <si>
    <t>Solubility</t>
  </si>
  <si>
    <t>Temperature (K)</t>
  </si>
  <si>
    <r>
      <t>Temperature (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</rPr>
      <t>C</t>
    </r>
    <r>
      <rPr>
        <sz val="11"/>
        <color theme="1"/>
        <rFont val="Calibri"/>
        <family val="2"/>
        <scheme val="minor"/>
      </rPr>
      <t>)</t>
    </r>
  </si>
  <si>
    <t>Solubility (kg.m-3)</t>
  </si>
  <si>
    <t>Experiments</t>
  </si>
  <si>
    <t>Maximum temperature</t>
  </si>
  <si>
    <t>MSZW</t>
  </si>
  <si>
    <t>Experiment</t>
  </si>
  <si>
    <t>Crystal growth</t>
  </si>
  <si>
    <t>Mechanism</t>
  </si>
  <si>
    <t>Ci</t>
  </si>
  <si>
    <t>Seed loading</t>
  </si>
  <si>
    <t>M_seed</t>
  </si>
  <si>
    <t>Ls</t>
  </si>
  <si>
    <t>Ti (K)</t>
  </si>
  <si>
    <t>Tsat (K)</t>
  </si>
  <si>
    <t>Tseed (K)</t>
  </si>
  <si>
    <t>Ci (kg.m-3)</t>
  </si>
  <si>
    <t>C* (kg.m-3)</t>
  </si>
  <si>
    <t>Theo. Yield (kg.m-3)</t>
  </si>
  <si>
    <t>M_seed (kg.m-3)</t>
  </si>
  <si>
    <t>Ls (m)</t>
  </si>
  <si>
    <r>
      <rPr>
        <sz val="11"/>
        <color theme="1"/>
        <rFont val="Arial"/>
        <family val="2"/>
      </rPr>
      <t>ε</t>
    </r>
    <r>
      <rPr>
        <sz val="11"/>
        <color theme="1"/>
        <rFont val="Calibri"/>
        <family val="2"/>
      </rPr>
      <t xml:space="preserve"> (W/kg)</t>
    </r>
  </si>
  <si>
    <t>Python input vector</t>
  </si>
  <si>
    <t>Cooling rate (K.s-1)</t>
  </si>
  <si>
    <t>Secondary nucleation</t>
  </si>
  <si>
    <t>T</t>
  </si>
  <si>
    <t>beta</t>
  </si>
  <si>
    <t>eps</t>
  </si>
  <si>
    <t>Parameters</t>
  </si>
  <si>
    <t>Name</t>
  </si>
  <si>
    <t>Initial Guess</t>
  </si>
  <si>
    <t>Lower Bound</t>
  </si>
  <si>
    <t>Upper Bound</t>
  </si>
  <si>
    <t>Actual Value</t>
  </si>
  <si>
    <t>kb1</t>
  </si>
  <si>
    <t>b1</t>
  </si>
  <si>
    <t>kb2</t>
  </si>
  <si>
    <t>b2</t>
  </si>
  <si>
    <t>kg</t>
  </si>
  <si>
    <t>g</t>
  </si>
  <si>
    <t>kd</t>
  </si>
  <si>
    <t>Primary Nucleation</t>
  </si>
  <si>
    <t>Second Guess</t>
  </si>
  <si>
    <t>Min:</t>
  </si>
  <si>
    <t>Max: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</si>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</sst>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9" fontId="0" fillId="0" borderId="0" xfId="1" applyFont="1"/>
    <xf numFmtId="2" fontId="0" fillId="0" borderId="0" xfId="0" applyNumberFormat="1"/>
    <xf numFmtId="11" fontId="0" fillId="0" borderId="0" xfId="0" applyNumberFormat="1"/>
    <xf numFmtId="0" fontId="4" fillId="0" borderId="0" xfId="0" applyFont="1"/>
    <xf numFmtId="9" fontId="0" fillId="0" borderId="0" xfId="0" applyNumberFormat="1"/>
    <xf numFmtId="0" fontId="5" fillId="0" borderId="0" xfId="0" applyFont="1"/>
    <xf numFmtId="0" fontId="0" fillId="2" borderId="0" xfId="0" applyFill="1"/>
    <xf numFmtId="11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2" borderId="0" xfId="0" applyNumberFormat="1" applyFill="1"/>
    <xf numFmtId="2" fontId="0" fillId="0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C85B-9A9F-4190-B7E3-A01A2E6A2263}">
  <dimension ref="A1:U113"/>
  <sheetViews>
    <sheetView tabSelected="1" workbookViewId="0">
      <selection activeCell="P99" sqref="P99"/>
    </sheetView>
  </sheetViews>
  <sheetFormatPr defaultRowHeight="14.4" x14ac:dyDescent="0.55000000000000004"/>
  <cols>
    <col min="1" max="1" width="22" bestFit="1" customWidth="1"/>
    <col min="2" max="2" width="15.68359375" bestFit="1" customWidth="1"/>
    <col min="15" max="15" width="16.26171875" bestFit="1" customWidth="1"/>
    <col min="16" max="16" width="11.734375" bestFit="1" customWidth="1"/>
    <col min="17" max="17" width="11.734375" customWidth="1"/>
    <col min="18" max="18" width="11.7890625" bestFit="1" customWidth="1"/>
  </cols>
  <sheetData>
    <row r="1" spans="1:20" x14ac:dyDescent="0.55000000000000004">
      <c r="A1" s="1" t="s">
        <v>0</v>
      </c>
      <c r="N1" s="1" t="s">
        <v>29</v>
      </c>
    </row>
    <row r="2" spans="1:20" x14ac:dyDescent="0.55000000000000004">
      <c r="A2" t="s">
        <v>2</v>
      </c>
      <c r="B2" t="s">
        <v>1</v>
      </c>
      <c r="C2" t="s">
        <v>3</v>
      </c>
      <c r="N2" s="7" t="s">
        <v>30</v>
      </c>
      <c r="O2" s="7" t="s">
        <v>31</v>
      </c>
      <c r="P2" s="7" t="s">
        <v>32</v>
      </c>
      <c r="Q2" s="7"/>
      <c r="R2" s="7" t="s">
        <v>33</v>
      </c>
      <c r="S2" s="7" t="s">
        <v>34</v>
      </c>
      <c r="T2" s="7" t="s">
        <v>43</v>
      </c>
    </row>
    <row r="3" spans="1:20" x14ac:dyDescent="0.55000000000000004">
      <c r="A3">
        <v>10</v>
      </c>
      <c r="B3">
        <f>A3+273.15</f>
        <v>283.14999999999998</v>
      </c>
      <c r="C3">
        <f>0.000002209*EXP(0.05419*B3)</f>
        <v>10.185120354767532</v>
      </c>
      <c r="N3" t="s">
        <v>35</v>
      </c>
      <c r="O3" s="4">
        <v>10000000</v>
      </c>
      <c r="P3" s="4">
        <v>10000</v>
      </c>
      <c r="Q3" s="4"/>
      <c r="R3" s="4">
        <v>100000000000</v>
      </c>
      <c r="S3" s="4">
        <v>1000000</v>
      </c>
      <c r="T3" s="4">
        <f>(O3+S3)/2+S3</f>
        <v>6500000</v>
      </c>
    </row>
    <row r="4" spans="1:20" x14ac:dyDescent="0.55000000000000004">
      <c r="A4">
        <v>20</v>
      </c>
      <c r="B4">
        <f t="shared" ref="B4:B9" si="0">A4+273.15</f>
        <v>293.14999999999998</v>
      </c>
      <c r="C4">
        <f t="shared" ref="C4:C9" si="1">0.000002209*EXP(0.05419*B4)</f>
        <v>17.51097568746329</v>
      </c>
      <c r="N4" t="s">
        <v>36</v>
      </c>
      <c r="O4">
        <v>0.5</v>
      </c>
      <c r="P4">
        <v>0</v>
      </c>
      <c r="R4">
        <v>3</v>
      </c>
      <c r="S4">
        <v>1</v>
      </c>
      <c r="T4" s="4">
        <v>1</v>
      </c>
    </row>
    <row r="5" spans="1:20" x14ac:dyDescent="0.55000000000000004">
      <c r="A5">
        <v>30</v>
      </c>
      <c r="B5">
        <f t="shared" si="0"/>
        <v>303.14999999999998</v>
      </c>
      <c r="C5">
        <f t="shared" si="1"/>
        <v>30.106101729411385</v>
      </c>
      <c r="N5" t="s">
        <v>37</v>
      </c>
      <c r="O5" s="4">
        <v>1000000</v>
      </c>
      <c r="P5" s="4">
        <v>1000</v>
      </c>
      <c r="Q5" s="4"/>
      <c r="R5" s="4">
        <v>20000000</v>
      </c>
      <c r="S5" s="4">
        <v>10000000</v>
      </c>
      <c r="T5" s="4">
        <f>(O5+S5)/2+S5</f>
        <v>15500000</v>
      </c>
    </row>
    <row r="6" spans="1:20" x14ac:dyDescent="0.55000000000000004">
      <c r="A6">
        <v>40</v>
      </c>
      <c r="B6">
        <f t="shared" si="0"/>
        <v>313.14999999999998</v>
      </c>
      <c r="C6">
        <f t="shared" si="1"/>
        <v>51.760528797408881</v>
      </c>
      <c r="N6" t="s">
        <v>38</v>
      </c>
      <c r="O6">
        <v>2</v>
      </c>
      <c r="P6">
        <v>0.5</v>
      </c>
      <c r="R6">
        <v>5</v>
      </c>
      <c r="S6">
        <v>2</v>
      </c>
      <c r="T6" s="4">
        <v>2</v>
      </c>
    </row>
    <row r="7" spans="1:20" x14ac:dyDescent="0.55000000000000004">
      <c r="A7">
        <v>50</v>
      </c>
      <c r="B7">
        <f t="shared" si="0"/>
        <v>323.14999999999998</v>
      </c>
      <c r="C7">
        <f t="shared" si="1"/>
        <v>88.99034373387687</v>
      </c>
      <c r="N7" t="s">
        <v>39</v>
      </c>
      <c r="O7" s="4">
        <v>5.0000000000000001E-9</v>
      </c>
      <c r="P7" s="4">
        <v>9.9999999999999994E-12</v>
      </c>
      <c r="Q7" s="4"/>
      <c r="R7" s="4">
        <v>9.9999999999999995E-7</v>
      </c>
      <c r="S7" s="4">
        <v>2.0000000000000001E-9</v>
      </c>
      <c r="T7" s="4">
        <f>(O7+S7)/2+S7</f>
        <v>5.4999999999999996E-9</v>
      </c>
    </row>
    <row r="8" spans="1:20" x14ac:dyDescent="0.55000000000000004">
      <c r="A8">
        <v>60</v>
      </c>
      <c r="B8">
        <f t="shared" si="0"/>
        <v>333.15</v>
      </c>
      <c r="C8">
        <f t="shared" si="1"/>
        <v>152.99846160516864</v>
      </c>
      <c r="N8" t="s">
        <v>40</v>
      </c>
      <c r="O8">
        <v>2</v>
      </c>
      <c r="P8">
        <v>1</v>
      </c>
      <c r="R8">
        <v>4</v>
      </c>
      <c r="S8" s="4">
        <v>1</v>
      </c>
      <c r="T8" s="4">
        <v>1</v>
      </c>
    </row>
    <row r="9" spans="1:20" x14ac:dyDescent="0.55000000000000004">
      <c r="A9">
        <v>70</v>
      </c>
      <c r="B9">
        <f t="shared" si="0"/>
        <v>343.15</v>
      </c>
      <c r="C9">
        <f t="shared" si="1"/>
        <v>263.04572239377711</v>
      </c>
      <c r="N9" t="s">
        <v>41</v>
      </c>
      <c r="O9">
        <v>0.1</v>
      </c>
      <c r="P9">
        <v>0</v>
      </c>
      <c r="R9">
        <v>1</v>
      </c>
      <c r="S9" s="4">
        <v>0.1</v>
      </c>
      <c r="T9" s="4">
        <f>(O9+S9)/2+S9</f>
        <v>0.2</v>
      </c>
    </row>
    <row r="29" spans="1:15" x14ac:dyDescent="0.55000000000000004">
      <c r="A29" s="1" t="s">
        <v>4</v>
      </c>
    </row>
    <row r="30" spans="1:15" x14ac:dyDescent="0.55000000000000004">
      <c r="A30" t="s">
        <v>5</v>
      </c>
      <c r="B30">
        <v>60</v>
      </c>
    </row>
    <row r="31" spans="1:15" x14ac:dyDescent="0.55000000000000004">
      <c r="A31" t="s">
        <v>6</v>
      </c>
      <c r="B31">
        <v>17</v>
      </c>
    </row>
    <row r="32" spans="1:15" x14ac:dyDescent="0.55000000000000004">
      <c r="O32" t="s">
        <v>23</v>
      </c>
    </row>
    <row r="33" spans="1:21" x14ac:dyDescent="0.55000000000000004">
      <c r="A33" t="s">
        <v>9</v>
      </c>
      <c r="B33" t="s">
        <v>7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11</v>
      </c>
      <c r="J33" t="s">
        <v>20</v>
      </c>
      <c r="K33" t="s">
        <v>21</v>
      </c>
      <c r="L33" s="5" t="s">
        <v>22</v>
      </c>
      <c r="M33" s="5" t="s">
        <v>24</v>
      </c>
      <c r="O33" t="s">
        <v>10</v>
      </c>
      <c r="P33" t="s">
        <v>26</v>
      </c>
      <c r="Q33" t="s">
        <v>46</v>
      </c>
      <c r="R33" t="s">
        <v>27</v>
      </c>
      <c r="S33" t="s">
        <v>28</v>
      </c>
      <c r="T33" t="s">
        <v>12</v>
      </c>
      <c r="U33" t="s">
        <v>13</v>
      </c>
    </row>
    <row r="34" spans="1:21" x14ac:dyDescent="0.55000000000000004">
      <c r="A34" s="13" t="s">
        <v>8</v>
      </c>
      <c r="B34">
        <v>1</v>
      </c>
      <c r="C34">
        <f>B30+273.15</f>
        <v>333.15</v>
      </c>
      <c r="D34">
        <f>C34-5</f>
        <v>328.15</v>
      </c>
      <c r="E34">
        <f>D34-(B31*0.75)</f>
        <v>315.39999999999998</v>
      </c>
      <c r="F34">
        <f>0.000002209*EXP(0.05419*D34)</f>
        <v>116.68498484808734</v>
      </c>
      <c r="G34">
        <f>0.000002209*EXP(0.05419*E34)</f>
        <v>58.472430314316526</v>
      </c>
      <c r="H34">
        <f>F34-G34</f>
        <v>58.212554533770813</v>
      </c>
      <c r="I34" s="2">
        <v>0.1</v>
      </c>
      <c r="J34" s="3">
        <f>I34*H34</f>
        <v>5.8212554533770815</v>
      </c>
      <c r="K34" s="4">
        <v>2.0000000000000002E-5</v>
      </c>
      <c r="L34">
        <v>0.5</v>
      </c>
      <c r="M34">
        <v>0</v>
      </c>
      <c r="O34" s="3">
        <f>F34</f>
        <v>116.68498484808734</v>
      </c>
      <c r="P34">
        <f>E34</f>
        <v>315.39999999999998</v>
      </c>
      <c r="Q34">
        <v>7200</v>
      </c>
      <c r="R34">
        <f>M34</f>
        <v>0</v>
      </c>
      <c r="S34">
        <f>L34</f>
        <v>0.5</v>
      </c>
      <c r="T34" s="3">
        <f>J34</f>
        <v>5.8212554533770815</v>
      </c>
      <c r="U34" s="4">
        <f>K34</f>
        <v>2.0000000000000002E-5</v>
      </c>
    </row>
    <row r="35" spans="1:21" x14ac:dyDescent="0.55000000000000004">
      <c r="A35" s="13"/>
      <c r="B35">
        <v>2</v>
      </c>
      <c r="C35">
        <f>C34</f>
        <v>333.15</v>
      </c>
      <c r="D35">
        <f t="shared" ref="D35:D43" si="2">C35-5</f>
        <v>328.15</v>
      </c>
      <c r="E35">
        <f>D35-(B31*0.5)</f>
        <v>319.64999999999998</v>
      </c>
      <c r="F35">
        <f t="shared" ref="F35:F39" si="3">0.000002209*EXP(0.05419*D35)</f>
        <v>116.68498484808734</v>
      </c>
      <c r="G35">
        <f t="shared" ref="G35:G42" si="4">0.000002209*EXP(0.05419*E35)</f>
        <v>73.616034824836888</v>
      </c>
      <c r="H35">
        <f t="shared" ref="H35:H44" si="5">F35-G35</f>
        <v>43.068950023250451</v>
      </c>
      <c r="I35" s="2">
        <v>0.1</v>
      </c>
      <c r="J35" s="3">
        <f t="shared" ref="J35:J43" si="6">I35*H35</f>
        <v>4.306895002325045</v>
      </c>
      <c r="K35" s="4">
        <v>2.0000000000000002E-5</v>
      </c>
      <c r="L35">
        <v>0.5</v>
      </c>
      <c r="M35">
        <v>0</v>
      </c>
      <c r="O35" s="3">
        <f t="shared" ref="O35:O43" si="7">F35</f>
        <v>116.68498484808734</v>
      </c>
      <c r="P35">
        <f t="shared" ref="P35:P41" si="8">E35</f>
        <v>319.64999999999998</v>
      </c>
      <c r="Q35">
        <v>7200</v>
      </c>
      <c r="R35">
        <f t="shared" ref="R35:R43" si="9">M35</f>
        <v>0</v>
      </c>
      <c r="S35">
        <f t="shared" ref="S35:S43" si="10">L35</f>
        <v>0.5</v>
      </c>
      <c r="T35" s="3">
        <f t="shared" ref="T35:T43" si="11">J35</f>
        <v>4.306895002325045</v>
      </c>
      <c r="U35" s="4">
        <f t="shared" ref="U35:U43" si="12">K35</f>
        <v>2.0000000000000002E-5</v>
      </c>
    </row>
    <row r="36" spans="1:21" x14ac:dyDescent="0.55000000000000004">
      <c r="A36" s="13"/>
      <c r="B36">
        <v>3</v>
      </c>
      <c r="C36">
        <f>C35</f>
        <v>333.15</v>
      </c>
      <c r="D36">
        <f t="shared" si="2"/>
        <v>328.15</v>
      </c>
      <c r="E36">
        <f>D36-(B31*0.25)</f>
        <v>323.89999999999998</v>
      </c>
      <c r="F36">
        <f t="shared" si="3"/>
        <v>116.68498484808734</v>
      </c>
      <c r="G36">
        <f t="shared" si="4"/>
        <v>92.6816373836389</v>
      </c>
      <c r="H36">
        <f t="shared" si="5"/>
        <v>24.003347464448439</v>
      </c>
      <c r="I36" s="2">
        <v>0.1</v>
      </c>
      <c r="J36" s="3">
        <f t="shared" si="6"/>
        <v>2.4003347464448441</v>
      </c>
      <c r="K36" s="4">
        <v>2.0000000000000002E-5</v>
      </c>
      <c r="L36">
        <v>0.5</v>
      </c>
      <c r="M36">
        <v>0</v>
      </c>
      <c r="O36" s="15">
        <f t="shared" si="7"/>
        <v>116.68498484808734</v>
      </c>
      <c r="P36" s="8">
        <f t="shared" si="8"/>
        <v>323.89999999999998</v>
      </c>
      <c r="Q36" s="8">
        <v>7200</v>
      </c>
      <c r="R36" s="8">
        <f t="shared" si="9"/>
        <v>0</v>
      </c>
      <c r="S36" s="8">
        <f t="shared" si="10"/>
        <v>0.5</v>
      </c>
      <c r="T36" s="15">
        <f t="shared" si="11"/>
        <v>2.4003347464448441</v>
      </c>
      <c r="U36" s="9">
        <f t="shared" si="12"/>
        <v>2.0000000000000002E-5</v>
      </c>
    </row>
    <row r="37" spans="1:21" x14ac:dyDescent="0.55000000000000004">
      <c r="A37" s="13"/>
      <c r="B37">
        <v>4</v>
      </c>
      <c r="C37">
        <f>D37+5</f>
        <v>310.89999999999998</v>
      </c>
      <c r="D37">
        <f>E37+(0.75*B31)</f>
        <v>305.89999999999998</v>
      </c>
      <c r="E37">
        <f>20+273.15</f>
        <v>293.14999999999998</v>
      </c>
      <c r="F37">
        <f>0.000002209*EXP(0.05419*D37)</f>
        <v>34.944125321683337</v>
      </c>
      <c r="G37">
        <f t="shared" si="4"/>
        <v>17.51097568746329</v>
      </c>
      <c r="H37">
        <f t="shared" si="5"/>
        <v>17.433149634220047</v>
      </c>
      <c r="I37" s="2">
        <v>0.1</v>
      </c>
      <c r="J37" s="3">
        <f t="shared" si="6"/>
        <v>1.7433149634220049</v>
      </c>
      <c r="K37" s="4">
        <v>2.0000000000000002E-5</v>
      </c>
      <c r="L37">
        <v>0.5</v>
      </c>
      <c r="M37">
        <v>0</v>
      </c>
      <c r="O37" s="3">
        <f t="shared" si="7"/>
        <v>34.944125321683337</v>
      </c>
      <c r="P37">
        <f t="shared" si="8"/>
        <v>293.14999999999998</v>
      </c>
      <c r="Q37">
        <v>7200</v>
      </c>
      <c r="R37">
        <f t="shared" si="9"/>
        <v>0</v>
      </c>
      <c r="S37">
        <f t="shared" si="10"/>
        <v>0.5</v>
      </c>
      <c r="T37" s="3">
        <f t="shared" si="11"/>
        <v>1.7433149634220049</v>
      </c>
      <c r="U37" s="4">
        <f t="shared" si="12"/>
        <v>2.0000000000000002E-5</v>
      </c>
    </row>
    <row r="38" spans="1:21" x14ac:dyDescent="0.55000000000000004">
      <c r="A38" s="13"/>
      <c r="B38">
        <v>5</v>
      </c>
      <c r="C38">
        <f>C37</f>
        <v>310.89999999999998</v>
      </c>
      <c r="D38">
        <f t="shared" si="2"/>
        <v>305.89999999999998</v>
      </c>
      <c r="E38">
        <f>D38-(B31*0.5)</f>
        <v>297.39999999999998</v>
      </c>
      <c r="F38">
        <f t="shared" si="3"/>
        <v>34.944125321683337</v>
      </c>
      <c r="G38">
        <f t="shared" si="4"/>
        <v>22.046092305308914</v>
      </c>
      <c r="H38">
        <f t="shared" si="5"/>
        <v>12.898033016374423</v>
      </c>
      <c r="I38" s="2">
        <v>0.1</v>
      </c>
      <c r="J38" s="3">
        <f t="shared" si="6"/>
        <v>1.2898033016374424</v>
      </c>
      <c r="K38" s="4">
        <v>2.0000000000000002E-5</v>
      </c>
      <c r="L38">
        <v>0.5</v>
      </c>
      <c r="M38">
        <v>0</v>
      </c>
      <c r="O38" s="15">
        <f t="shared" si="7"/>
        <v>34.944125321683337</v>
      </c>
      <c r="P38" s="8">
        <f t="shared" si="8"/>
        <v>297.39999999999998</v>
      </c>
      <c r="Q38" s="8">
        <v>7200</v>
      </c>
      <c r="R38" s="8">
        <f t="shared" si="9"/>
        <v>0</v>
      </c>
      <c r="S38" s="8">
        <f t="shared" si="10"/>
        <v>0.5</v>
      </c>
      <c r="T38" s="15">
        <f t="shared" si="11"/>
        <v>1.2898033016374424</v>
      </c>
      <c r="U38" s="9">
        <f t="shared" si="12"/>
        <v>2.0000000000000002E-5</v>
      </c>
    </row>
    <row r="39" spans="1:21" x14ac:dyDescent="0.55000000000000004">
      <c r="A39" s="13"/>
      <c r="B39">
        <v>6</v>
      </c>
      <c r="C39">
        <f>C38</f>
        <v>310.89999999999998</v>
      </c>
      <c r="D39">
        <f t="shared" si="2"/>
        <v>305.89999999999998</v>
      </c>
      <c r="E39">
        <f>D39-(B31*0.25)</f>
        <v>301.64999999999998</v>
      </c>
      <c r="F39">
        <f t="shared" si="3"/>
        <v>34.944125321683337</v>
      </c>
      <c r="G39">
        <f t="shared" si="4"/>
        <v>27.755745574026943</v>
      </c>
      <c r="H39">
        <f t="shared" si="5"/>
        <v>7.1883797476563949</v>
      </c>
      <c r="I39" s="2">
        <v>0.1</v>
      </c>
      <c r="J39" s="3">
        <f t="shared" si="6"/>
        <v>0.71883797476563949</v>
      </c>
      <c r="K39" s="4">
        <v>2.0000000000000002E-5</v>
      </c>
      <c r="L39">
        <v>0.5</v>
      </c>
      <c r="M39">
        <v>0</v>
      </c>
      <c r="O39" s="3">
        <f t="shared" si="7"/>
        <v>34.944125321683337</v>
      </c>
      <c r="P39">
        <f t="shared" si="8"/>
        <v>301.64999999999998</v>
      </c>
      <c r="Q39">
        <v>7200</v>
      </c>
      <c r="R39">
        <f t="shared" si="9"/>
        <v>0</v>
      </c>
      <c r="S39">
        <f t="shared" si="10"/>
        <v>0.5</v>
      </c>
      <c r="T39" s="3">
        <f t="shared" si="11"/>
        <v>0.71883797476563949</v>
      </c>
      <c r="U39" s="4">
        <f t="shared" si="12"/>
        <v>2.0000000000000002E-5</v>
      </c>
    </row>
    <row r="40" spans="1:21" x14ac:dyDescent="0.55000000000000004">
      <c r="A40" s="13"/>
      <c r="B40">
        <v>7</v>
      </c>
      <c r="C40">
        <v>325</v>
      </c>
      <c r="D40">
        <f>C40-5</f>
        <v>320</v>
      </c>
      <c r="E40">
        <f>D40-(B31*0.75)</f>
        <v>307.25</v>
      </c>
      <c r="F40">
        <f>0.000002209*EXP(0.05419*D40)</f>
        <v>75.025598337810351</v>
      </c>
      <c r="G40">
        <f t="shared" si="4"/>
        <v>37.596346062082397</v>
      </c>
      <c r="H40">
        <f t="shared" si="5"/>
        <v>37.429252275727954</v>
      </c>
      <c r="I40" s="2">
        <v>0.1</v>
      </c>
      <c r="J40" s="3">
        <f t="shared" si="6"/>
        <v>3.7429252275727958</v>
      </c>
      <c r="K40" s="4">
        <v>2.0000000000000002E-5</v>
      </c>
      <c r="L40">
        <v>0.5</v>
      </c>
      <c r="M40">
        <v>0</v>
      </c>
      <c r="O40" s="15">
        <f t="shared" si="7"/>
        <v>75.025598337810351</v>
      </c>
      <c r="P40" s="8">
        <f t="shared" si="8"/>
        <v>307.25</v>
      </c>
      <c r="Q40" s="8">
        <v>7200</v>
      </c>
      <c r="R40" s="8">
        <f t="shared" si="9"/>
        <v>0</v>
      </c>
      <c r="S40" s="8">
        <f t="shared" si="10"/>
        <v>0.5</v>
      </c>
      <c r="T40" s="15">
        <f t="shared" si="11"/>
        <v>3.7429252275727958</v>
      </c>
      <c r="U40" s="9">
        <f t="shared" si="12"/>
        <v>2.0000000000000002E-5</v>
      </c>
    </row>
    <row r="41" spans="1:21" x14ac:dyDescent="0.55000000000000004">
      <c r="A41" s="13"/>
      <c r="B41">
        <v>8</v>
      </c>
      <c r="C41">
        <f>C40</f>
        <v>325</v>
      </c>
      <c r="D41">
        <f t="shared" si="2"/>
        <v>320</v>
      </c>
      <c r="E41">
        <f>D41-(B31*0.5)</f>
        <v>311.5</v>
      </c>
      <c r="F41">
        <f t="shared" ref="F41:F45" si="13">0.000002209*EXP(0.05419*D41)</f>
        <v>75.025598337810351</v>
      </c>
      <c r="G41">
        <f t="shared" si="4"/>
        <v>47.333314283590141</v>
      </c>
      <c r="H41">
        <f t="shared" si="5"/>
        <v>27.69228405422021</v>
      </c>
      <c r="I41" s="2">
        <v>0.1</v>
      </c>
      <c r="J41" s="3">
        <f t="shared" si="6"/>
        <v>2.7692284054220213</v>
      </c>
      <c r="K41" s="4">
        <v>2.0000000000000002E-5</v>
      </c>
      <c r="L41">
        <v>0.5</v>
      </c>
      <c r="M41">
        <v>0</v>
      </c>
      <c r="O41" s="3">
        <f t="shared" si="7"/>
        <v>75.025598337810351</v>
      </c>
      <c r="P41">
        <f t="shared" si="8"/>
        <v>311.5</v>
      </c>
      <c r="Q41">
        <v>7200</v>
      </c>
      <c r="R41">
        <f t="shared" si="9"/>
        <v>0</v>
      </c>
      <c r="S41">
        <f t="shared" si="10"/>
        <v>0.5</v>
      </c>
      <c r="T41" s="3">
        <f t="shared" si="11"/>
        <v>2.7692284054220213</v>
      </c>
      <c r="U41" s="4">
        <f t="shared" si="12"/>
        <v>2.0000000000000002E-5</v>
      </c>
    </row>
    <row r="42" spans="1:21" x14ac:dyDescent="0.55000000000000004">
      <c r="A42" s="13"/>
      <c r="B42">
        <v>9</v>
      </c>
      <c r="C42">
        <f>C41</f>
        <v>325</v>
      </c>
      <c r="D42">
        <f t="shared" si="2"/>
        <v>320</v>
      </c>
      <c r="E42">
        <f>D42-(B31*0.25)</f>
        <v>315.75</v>
      </c>
      <c r="F42">
        <f t="shared" si="13"/>
        <v>75.025598337810351</v>
      </c>
      <c r="G42">
        <f t="shared" si="4"/>
        <v>59.592031559915483</v>
      </c>
      <c r="H42">
        <f t="shared" si="5"/>
        <v>15.433566777894868</v>
      </c>
      <c r="I42" s="2">
        <v>0.1</v>
      </c>
      <c r="J42" s="3">
        <f t="shared" si="6"/>
        <v>1.5433566777894869</v>
      </c>
      <c r="K42" s="4">
        <v>2.0000000000000002E-5</v>
      </c>
      <c r="L42">
        <v>0.5</v>
      </c>
      <c r="M42">
        <v>0</v>
      </c>
      <c r="O42" s="16">
        <f t="shared" si="7"/>
        <v>75.025598337810351</v>
      </c>
      <c r="P42" s="17">
        <f>E42</f>
        <v>315.75</v>
      </c>
      <c r="Q42" s="17">
        <v>7200</v>
      </c>
      <c r="R42" s="17">
        <f t="shared" si="9"/>
        <v>0</v>
      </c>
      <c r="S42" s="17">
        <f t="shared" si="10"/>
        <v>0.5</v>
      </c>
      <c r="T42" s="16">
        <f t="shared" si="11"/>
        <v>1.5433566777894869</v>
      </c>
      <c r="U42" s="18">
        <f t="shared" si="12"/>
        <v>2.0000000000000002E-5</v>
      </c>
    </row>
    <row r="43" spans="1:21" x14ac:dyDescent="0.55000000000000004">
      <c r="A43" s="14" t="s">
        <v>25</v>
      </c>
      <c r="B43">
        <f>B42+1</f>
        <v>10</v>
      </c>
      <c r="C43">
        <f>C34</f>
        <v>333.15</v>
      </c>
      <c r="D43">
        <f t="shared" si="2"/>
        <v>328.15</v>
      </c>
      <c r="E43">
        <f>E34</f>
        <v>315.39999999999998</v>
      </c>
      <c r="F43">
        <f t="shared" si="13"/>
        <v>116.68498484808734</v>
      </c>
      <c r="G43">
        <f>G34</f>
        <v>58.472430314316526</v>
      </c>
      <c r="H43">
        <f t="shared" si="5"/>
        <v>58.212554533770813</v>
      </c>
      <c r="I43" s="2">
        <v>0.01</v>
      </c>
      <c r="J43" s="3">
        <f t="shared" si="6"/>
        <v>0.58212554533770811</v>
      </c>
      <c r="K43" s="4">
        <v>5.0000000000000002E-5</v>
      </c>
      <c r="L43">
        <v>0.5</v>
      </c>
      <c r="M43">
        <v>0</v>
      </c>
      <c r="O43" s="3">
        <f t="shared" si="7"/>
        <v>116.68498484808734</v>
      </c>
      <c r="P43">
        <f>E43</f>
        <v>315.39999999999998</v>
      </c>
      <c r="Q43">
        <v>7200</v>
      </c>
      <c r="R43">
        <f t="shared" si="9"/>
        <v>0</v>
      </c>
      <c r="S43">
        <f t="shared" si="10"/>
        <v>0.5</v>
      </c>
      <c r="T43" s="3">
        <f t="shared" si="11"/>
        <v>0.58212554533770811</v>
      </c>
      <c r="U43" s="4">
        <f t="shared" si="12"/>
        <v>5.0000000000000002E-5</v>
      </c>
    </row>
    <row r="44" spans="1:21" x14ac:dyDescent="0.55000000000000004">
      <c r="A44" s="14"/>
      <c r="B44">
        <f t="shared" ref="B44:B69" si="14">B43+1</f>
        <v>11</v>
      </c>
      <c r="C44">
        <f t="shared" ref="C44:E45" si="15">C43</f>
        <v>333.15</v>
      </c>
      <c r="D44">
        <f t="shared" si="15"/>
        <v>328.15</v>
      </c>
      <c r="E44">
        <f t="shared" si="15"/>
        <v>315.39999999999998</v>
      </c>
      <c r="F44">
        <f t="shared" si="13"/>
        <v>116.68498484808734</v>
      </c>
      <c r="G44">
        <f>G43</f>
        <v>58.472430314316526</v>
      </c>
      <c r="H44">
        <f t="shared" si="5"/>
        <v>58.212554533770813</v>
      </c>
      <c r="I44" s="6">
        <f t="shared" ref="I44:K45" si="16">I43</f>
        <v>0.01</v>
      </c>
      <c r="J44" s="3">
        <f t="shared" si="16"/>
        <v>0.58212554533770811</v>
      </c>
      <c r="K44" s="4">
        <f t="shared" si="16"/>
        <v>5.0000000000000002E-5</v>
      </c>
      <c r="L44">
        <v>1</v>
      </c>
      <c r="M44">
        <v>0</v>
      </c>
      <c r="O44" s="3">
        <f t="shared" ref="O44:O46" si="17">F44</f>
        <v>116.68498484808734</v>
      </c>
      <c r="P44">
        <f t="shared" ref="P44:P46" si="18">E44</f>
        <v>315.39999999999998</v>
      </c>
      <c r="Q44">
        <v>7200</v>
      </c>
      <c r="R44">
        <f t="shared" ref="R44:R46" si="19">M44</f>
        <v>0</v>
      </c>
      <c r="S44">
        <f t="shared" ref="S44:S46" si="20">L44</f>
        <v>1</v>
      </c>
      <c r="T44" s="3">
        <f t="shared" ref="T44:T46" si="21">J44</f>
        <v>0.58212554533770811</v>
      </c>
      <c r="U44" s="4">
        <f t="shared" ref="U44:U46" si="22">K44</f>
        <v>5.0000000000000002E-5</v>
      </c>
    </row>
    <row r="45" spans="1:21" x14ac:dyDescent="0.55000000000000004">
      <c r="A45" s="14"/>
      <c r="B45">
        <f t="shared" si="14"/>
        <v>12</v>
      </c>
      <c r="C45">
        <f t="shared" si="15"/>
        <v>333.15</v>
      </c>
      <c r="D45">
        <f t="shared" si="15"/>
        <v>328.15</v>
      </c>
      <c r="E45">
        <f t="shared" si="15"/>
        <v>315.39999999999998</v>
      </c>
      <c r="F45">
        <f t="shared" si="13"/>
        <v>116.68498484808734</v>
      </c>
      <c r="G45">
        <f>G44</f>
        <v>58.472430314316526</v>
      </c>
      <c r="H45">
        <f>H44</f>
        <v>58.212554533770813</v>
      </c>
      <c r="I45" s="6">
        <f t="shared" si="16"/>
        <v>0.01</v>
      </c>
      <c r="J45" s="3">
        <f t="shared" si="16"/>
        <v>0.58212554533770811</v>
      </c>
      <c r="K45" s="4">
        <f t="shared" si="16"/>
        <v>5.0000000000000002E-5</v>
      </c>
      <c r="L45">
        <v>1.5</v>
      </c>
      <c r="M45">
        <f>M44</f>
        <v>0</v>
      </c>
      <c r="O45" s="3">
        <f t="shared" si="17"/>
        <v>116.68498484808734</v>
      </c>
      <c r="P45">
        <f t="shared" si="18"/>
        <v>315.39999999999998</v>
      </c>
      <c r="Q45">
        <v>7200</v>
      </c>
      <c r="R45">
        <f t="shared" si="19"/>
        <v>0</v>
      </c>
      <c r="S45">
        <f t="shared" si="20"/>
        <v>1.5</v>
      </c>
      <c r="T45" s="3">
        <f t="shared" si="21"/>
        <v>0.58212554533770811</v>
      </c>
      <c r="U45" s="4">
        <f t="shared" si="22"/>
        <v>5.0000000000000002E-5</v>
      </c>
    </row>
    <row r="46" spans="1:21" x14ac:dyDescent="0.55000000000000004">
      <c r="A46" s="14"/>
      <c r="B46">
        <f t="shared" si="14"/>
        <v>13</v>
      </c>
      <c r="C46">
        <f>C37</f>
        <v>310.89999999999998</v>
      </c>
      <c r="D46">
        <f t="shared" ref="D46" si="23">C46-5</f>
        <v>305.89999999999998</v>
      </c>
      <c r="E46">
        <f>E37</f>
        <v>293.14999999999998</v>
      </c>
      <c r="F46">
        <f t="shared" ref="F46:F51" si="24">0.000002209*EXP(0.05419*D46)</f>
        <v>34.944125321683337</v>
      </c>
      <c r="G46">
        <f>G37</f>
        <v>17.51097568746329</v>
      </c>
      <c r="H46">
        <f t="shared" ref="H46:H47" si="25">F46-G46</f>
        <v>17.433149634220047</v>
      </c>
      <c r="I46" s="2">
        <v>0.01</v>
      </c>
      <c r="J46" s="3">
        <f t="shared" ref="J46" si="26">I46*H46</f>
        <v>0.17433149634220046</v>
      </c>
      <c r="K46" s="4">
        <v>5.0000000000000002E-5</v>
      </c>
      <c r="L46">
        <v>0.5</v>
      </c>
      <c r="M46">
        <v>0</v>
      </c>
      <c r="O46" s="3">
        <f t="shared" si="17"/>
        <v>34.944125321683337</v>
      </c>
      <c r="P46">
        <f t="shared" si="18"/>
        <v>293.14999999999998</v>
      </c>
      <c r="Q46">
        <v>7200</v>
      </c>
      <c r="R46">
        <f t="shared" si="19"/>
        <v>0</v>
      </c>
      <c r="S46">
        <f t="shared" si="20"/>
        <v>0.5</v>
      </c>
      <c r="T46" s="3">
        <f t="shared" si="21"/>
        <v>0.17433149634220046</v>
      </c>
      <c r="U46" s="4">
        <f t="shared" si="22"/>
        <v>5.0000000000000002E-5</v>
      </c>
    </row>
    <row r="47" spans="1:21" x14ac:dyDescent="0.55000000000000004">
      <c r="A47" s="14"/>
      <c r="B47">
        <f t="shared" si="14"/>
        <v>14</v>
      </c>
      <c r="C47">
        <f t="shared" ref="C47:E48" si="27">C46</f>
        <v>310.89999999999998</v>
      </c>
      <c r="D47">
        <f t="shared" si="27"/>
        <v>305.89999999999998</v>
      </c>
      <c r="E47">
        <f t="shared" si="27"/>
        <v>293.14999999999998</v>
      </c>
      <c r="F47">
        <f t="shared" si="24"/>
        <v>34.944125321683337</v>
      </c>
      <c r="G47">
        <f>G46</f>
        <v>17.51097568746329</v>
      </c>
      <c r="H47">
        <f t="shared" si="25"/>
        <v>17.433149634220047</v>
      </c>
      <c r="I47" s="6">
        <f t="shared" ref="I47:K48" si="28">I46</f>
        <v>0.01</v>
      </c>
      <c r="J47" s="3">
        <f t="shared" si="28"/>
        <v>0.17433149634220046</v>
      </c>
      <c r="K47" s="4">
        <f t="shared" si="28"/>
        <v>5.0000000000000002E-5</v>
      </c>
      <c r="L47">
        <v>1</v>
      </c>
      <c r="M47">
        <v>0</v>
      </c>
      <c r="O47" s="10">
        <f t="shared" ref="O47:O50" si="29">F47</f>
        <v>34.944125321683337</v>
      </c>
      <c r="P47" s="11">
        <f t="shared" ref="P47:P50" si="30">E47</f>
        <v>293.14999999999998</v>
      </c>
      <c r="Q47" s="11">
        <v>7200</v>
      </c>
      <c r="R47" s="11">
        <f t="shared" ref="R47:R50" si="31">M47</f>
        <v>0</v>
      </c>
      <c r="S47" s="11">
        <f t="shared" ref="S47:S50" si="32">L47</f>
        <v>1</v>
      </c>
      <c r="T47" s="10">
        <f t="shared" ref="T47:T50" si="33">J47</f>
        <v>0.17433149634220046</v>
      </c>
      <c r="U47" s="12">
        <f t="shared" ref="U47:U50" si="34">K47</f>
        <v>5.0000000000000002E-5</v>
      </c>
    </row>
    <row r="48" spans="1:21" x14ac:dyDescent="0.55000000000000004">
      <c r="A48" s="14"/>
      <c r="B48">
        <f t="shared" si="14"/>
        <v>15</v>
      </c>
      <c r="C48">
        <f t="shared" si="27"/>
        <v>310.89999999999998</v>
      </c>
      <c r="D48">
        <f t="shared" si="27"/>
        <v>305.89999999999998</v>
      </c>
      <c r="E48">
        <f t="shared" si="27"/>
        <v>293.14999999999998</v>
      </c>
      <c r="F48">
        <f t="shared" si="24"/>
        <v>34.944125321683337</v>
      </c>
      <c r="G48">
        <f>G47</f>
        <v>17.51097568746329</v>
      </c>
      <c r="H48">
        <f>H47</f>
        <v>17.433149634220047</v>
      </c>
      <c r="I48" s="6">
        <f t="shared" si="28"/>
        <v>0.01</v>
      </c>
      <c r="J48" s="3">
        <f t="shared" si="28"/>
        <v>0.17433149634220046</v>
      </c>
      <c r="K48" s="4">
        <f t="shared" si="28"/>
        <v>5.0000000000000002E-5</v>
      </c>
      <c r="L48">
        <v>1.5</v>
      </c>
      <c r="M48">
        <f>M47</f>
        <v>0</v>
      </c>
      <c r="O48" s="3">
        <f t="shared" si="29"/>
        <v>34.944125321683337</v>
      </c>
      <c r="P48">
        <f t="shared" si="30"/>
        <v>293.14999999999998</v>
      </c>
      <c r="Q48">
        <v>7200</v>
      </c>
      <c r="R48">
        <f t="shared" si="31"/>
        <v>0</v>
      </c>
      <c r="S48">
        <f t="shared" si="32"/>
        <v>1.5</v>
      </c>
      <c r="T48" s="3">
        <f t="shared" si="33"/>
        <v>0.17433149634220046</v>
      </c>
      <c r="U48" s="4">
        <f t="shared" si="34"/>
        <v>5.0000000000000002E-5</v>
      </c>
    </row>
    <row r="49" spans="1:21" x14ac:dyDescent="0.55000000000000004">
      <c r="A49" s="14"/>
      <c r="B49">
        <f t="shared" si="14"/>
        <v>16</v>
      </c>
      <c r="C49">
        <f>C40</f>
        <v>325</v>
      </c>
      <c r="D49">
        <f t="shared" ref="D49" si="35">C49-5</f>
        <v>320</v>
      </c>
      <c r="E49">
        <f>E40</f>
        <v>307.25</v>
      </c>
      <c r="F49">
        <f t="shared" si="24"/>
        <v>75.025598337810351</v>
      </c>
      <c r="G49">
        <f>G40</f>
        <v>37.596346062082397</v>
      </c>
      <c r="H49">
        <f t="shared" ref="H49:H50" si="36">F49-G49</f>
        <v>37.429252275727954</v>
      </c>
      <c r="I49" s="2">
        <v>0.01</v>
      </c>
      <c r="J49" s="3">
        <f>I49*H49</f>
        <v>0.37429252275727953</v>
      </c>
      <c r="K49" s="4">
        <v>5.0000000000000002E-5</v>
      </c>
      <c r="L49">
        <v>0.5</v>
      </c>
      <c r="M49">
        <v>0</v>
      </c>
      <c r="O49" s="3">
        <f t="shared" si="29"/>
        <v>75.025598337810351</v>
      </c>
      <c r="P49">
        <f t="shared" si="30"/>
        <v>307.25</v>
      </c>
      <c r="Q49">
        <v>7200</v>
      </c>
      <c r="R49">
        <f t="shared" si="31"/>
        <v>0</v>
      </c>
      <c r="S49">
        <f t="shared" si="32"/>
        <v>0.5</v>
      </c>
      <c r="T49" s="3">
        <f t="shared" si="33"/>
        <v>0.37429252275727953</v>
      </c>
      <c r="U49" s="4">
        <f t="shared" si="34"/>
        <v>5.0000000000000002E-5</v>
      </c>
    </row>
    <row r="50" spans="1:21" x14ac:dyDescent="0.55000000000000004">
      <c r="A50" s="14"/>
      <c r="B50">
        <f t="shared" si="14"/>
        <v>17</v>
      </c>
      <c r="C50">
        <f t="shared" ref="C50:E51" si="37">C49</f>
        <v>325</v>
      </c>
      <c r="D50">
        <f t="shared" si="37"/>
        <v>320</v>
      </c>
      <c r="E50">
        <f t="shared" si="37"/>
        <v>307.25</v>
      </c>
      <c r="F50">
        <f t="shared" si="24"/>
        <v>75.025598337810351</v>
      </c>
      <c r="G50">
        <f>G49</f>
        <v>37.596346062082397</v>
      </c>
      <c r="H50">
        <f t="shared" si="36"/>
        <v>37.429252275727954</v>
      </c>
      <c r="I50" s="6">
        <f t="shared" ref="I50:K51" si="38">I49</f>
        <v>0.01</v>
      </c>
      <c r="J50" s="3">
        <f t="shared" si="38"/>
        <v>0.37429252275727953</v>
      </c>
      <c r="K50" s="4">
        <f t="shared" si="38"/>
        <v>5.0000000000000002E-5</v>
      </c>
      <c r="L50">
        <v>1</v>
      </c>
      <c r="M50">
        <v>0</v>
      </c>
      <c r="O50" s="3">
        <f t="shared" si="29"/>
        <v>75.025598337810351</v>
      </c>
      <c r="P50">
        <f t="shared" si="30"/>
        <v>307.25</v>
      </c>
      <c r="Q50">
        <v>7200</v>
      </c>
      <c r="R50">
        <f t="shared" si="31"/>
        <v>0</v>
      </c>
      <c r="S50">
        <f t="shared" si="32"/>
        <v>1</v>
      </c>
      <c r="T50" s="3">
        <f t="shared" si="33"/>
        <v>0.37429252275727953</v>
      </c>
      <c r="U50" s="4">
        <f t="shared" si="34"/>
        <v>5.0000000000000002E-5</v>
      </c>
    </row>
    <row r="51" spans="1:21" x14ac:dyDescent="0.55000000000000004">
      <c r="A51" s="14"/>
      <c r="B51">
        <f t="shared" si="14"/>
        <v>18</v>
      </c>
      <c r="C51">
        <f t="shared" si="37"/>
        <v>325</v>
      </c>
      <c r="D51">
        <f t="shared" si="37"/>
        <v>320</v>
      </c>
      <c r="E51">
        <f t="shared" si="37"/>
        <v>307.25</v>
      </c>
      <c r="F51">
        <f t="shared" si="24"/>
        <v>75.025598337810351</v>
      </c>
      <c r="G51">
        <f>G50</f>
        <v>37.596346062082397</v>
      </c>
      <c r="H51">
        <f>H50</f>
        <v>37.429252275727954</v>
      </c>
      <c r="I51" s="6">
        <f t="shared" si="38"/>
        <v>0.01</v>
      </c>
      <c r="J51" s="3">
        <f t="shared" si="38"/>
        <v>0.37429252275727953</v>
      </c>
      <c r="K51" s="4">
        <f t="shared" si="38"/>
        <v>5.0000000000000002E-5</v>
      </c>
      <c r="L51">
        <v>1.5</v>
      </c>
      <c r="M51">
        <f>M50</f>
        <v>0</v>
      </c>
      <c r="O51" s="3">
        <f t="shared" ref="O51:O60" si="39">F51</f>
        <v>75.025598337810351</v>
      </c>
      <c r="P51">
        <f t="shared" ref="P51:P60" si="40">E51</f>
        <v>307.25</v>
      </c>
      <c r="Q51">
        <v>7200</v>
      </c>
      <c r="R51">
        <f t="shared" ref="R51:R60" si="41">M51</f>
        <v>0</v>
      </c>
      <c r="S51">
        <f t="shared" ref="S51:S60" si="42">L51</f>
        <v>1.5</v>
      </c>
      <c r="T51" s="3">
        <f t="shared" ref="T51:T60" si="43">J51</f>
        <v>0.37429252275727953</v>
      </c>
      <c r="U51" s="4">
        <f t="shared" ref="U51:U60" si="44">K51</f>
        <v>5.0000000000000002E-5</v>
      </c>
    </row>
    <row r="52" spans="1:21" x14ac:dyDescent="0.55000000000000004">
      <c r="A52" s="14"/>
      <c r="B52">
        <f t="shared" si="14"/>
        <v>19</v>
      </c>
      <c r="C52">
        <f>C43</f>
        <v>333.15</v>
      </c>
      <c r="D52">
        <f t="shared" ref="D52:M52" si="45">D43</f>
        <v>328.15</v>
      </c>
      <c r="E52">
        <f t="shared" si="45"/>
        <v>315.39999999999998</v>
      </c>
      <c r="F52">
        <f t="shared" si="45"/>
        <v>116.68498484808734</v>
      </c>
      <c r="G52">
        <f t="shared" si="45"/>
        <v>58.472430314316526</v>
      </c>
      <c r="H52">
        <f t="shared" si="45"/>
        <v>58.212554533770813</v>
      </c>
      <c r="I52" s="2">
        <f t="shared" si="45"/>
        <v>0.01</v>
      </c>
      <c r="J52">
        <f t="shared" si="45"/>
        <v>0.58212554533770811</v>
      </c>
      <c r="K52" s="4">
        <v>1E-4</v>
      </c>
      <c r="L52">
        <f t="shared" si="45"/>
        <v>0.5</v>
      </c>
      <c r="M52">
        <f t="shared" si="45"/>
        <v>0</v>
      </c>
      <c r="O52" s="3">
        <f t="shared" si="39"/>
        <v>116.68498484808734</v>
      </c>
      <c r="P52">
        <f t="shared" si="40"/>
        <v>315.39999999999998</v>
      </c>
      <c r="Q52">
        <v>7200</v>
      </c>
      <c r="R52">
        <f t="shared" si="41"/>
        <v>0</v>
      </c>
      <c r="S52">
        <f t="shared" si="42"/>
        <v>0.5</v>
      </c>
      <c r="T52" s="3">
        <f t="shared" si="43"/>
        <v>0.58212554533770811</v>
      </c>
      <c r="U52" s="4">
        <f t="shared" si="44"/>
        <v>1E-4</v>
      </c>
    </row>
    <row r="53" spans="1:21" x14ac:dyDescent="0.55000000000000004">
      <c r="A53" s="14"/>
      <c r="B53">
        <f t="shared" si="14"/>
        <v>20</v>
      </c>
      <c r="C53">
        <f t="shared" ref="C53:J53" si="46">C44</f>
        <v>333.15</v>
      </c>
      <c r="D53">
        <f t="shared" si="46"/>
        <v>328.15</v>
      </c>
      <c r="E53">
        <f t="shared" si="46"/>
        <v>315.39999999999998</v>
      </c>
      <c r="F53">
        <f t="shared" si="46"/>
        <v>116.68498484808734</v>
      </c>
      <c r="G53">
        <f t="shared" si="46"/>
        <v>58.472430314316526</v>
      </c>
      <c r="H53">
        <f t="shared" si="46"/>
        <v>58.212554533770813</v>
      </c>
      <c r="I53" s="2">
        <f t="shared" si="46"/>
        <v>0.01</v>
      </c>
      <c r="J53">
        <f t="shared" si="46"/>
        <v>0.58212554533770811</v>
      </c>
      <c r="K53" s="4">
        <v>1E-4</v>
      </c>
      <c r="L53">
        <f t="shared" ref="L53:M53" si="47">L44</f>
        <v>1</v>
      </c>
      <c r="M53">
        <f t="shared" si="47"/>
        <v>0</v>
      </c>
      <c r="O53" s="10">
        <f t="shared" si="39"/>
        <v>116.68498484808734</v>
      </c>
      <c r="P53" s="11">
        <f t="shared" si="40"/>
        <v>315.39999999999998</v>
      </c>
      <c r="Q53" s="11">
        <v>7200</v>
      </c>
      <c r="R53" s="11">
        <f t="shared" si="41"/>
        <v>0</v>
      </c>
      <c r="S53" s="11">
        <f t="shared" si="42"/>
        <v>1</v>
      </c>
      <c r="T53" s="10">
        <f t="shared" si="43"/>
        <v>0.58212554533770811</v>
      </c>
      <c r="U53" s="12">
        <f t="shared" si="44"/>
        <v>1E-4</v>
      </c>
    </row>
    <row r="54" spans="1:21" x14ac:dyDescent="0.55000000000000004">
      <c r="A54" s="14"/>
      <c r="B54">
        <f t="shared" si="14"/>
        <v>21</v>
      </c>
      <c r="C54">
        <f t="shared" ref="C54:J54" si="48">C45</f>
        <v>333.15</v>
      </c>
      <c r="D54">
        <f t="shared" si="48"/>
        <v>328.15</v>
      </c>
      <c r="E54">
        <f t="shared" si="48"/>
        <v>315.39999999999998</v>
      </c>
      <c r="F54">
        <f t="shared" si="48"/>
        <v>116.68498484808734</v>
      </c>
      <c r="G54">
        <f t="shared" si="48"/>
        <v>58.472430314316526</v>
      </c>
      <c r="H54">
        <f t="shared" si="48"/>
        <v>58.212554533770813</v>
      </c>
      <c r="I54" s="2">
        <f t="shared" si="48"/>
        <v>0.01</v>
      </c>
      <c r="J54">
        <f t="shared" si="48"/>
        <v>0.58212554533770811</v>
      </c>
      <c r="K54" s="4">
        <v>1E-4</v>
      </c>
      <c r="L54">
        <f t="shared" ref="L54:M54" si="49">L45</f>
        <v>1.5</v>
      </c>
      <c r="M54">
        <f t="shared" si="49"/>
        <v>0</v>
      </c>
      <c r="O54" s="10">
        <f t="shared" si="39"/>
        <v>116.68498484808734</v>
      </c>
      <c r="P54" s="11">
        <f t="shared" si="40"/>
        <v>315.39999999999998</v>
      </c>
      <c r="Q54" s="11">
        <v>7200</v>
      </c>
      <c r="R54" s="11">
        <f t="shared" si="41"/>
        <v>0</v>
      </c>
      <c r="S54" s="11">
        <f t="shared" si="42"/>
        <v>1.5</v>
      </c>
      <c r="T54" s="10">
        <f t="shared" si="43"/>
        <v>0.58212554533770811</v>
      </c>
      <c r="U54" s="12">
        <f t="shared" si="44"/>
        <v>1E-4</v>
      </c>
    </row>
    <row r="55" spans="1:21" x14ac:dyDescent="0.55000000000000004">
      <c r="A55" s="14"/>
      <c r="B55">
        <f t="shared" si="14"/>
        <v>22</v>
      </c>
      <c r="C55">
        <f t="shared" ref="C55:J55" si="50">C46</f>
        <v>310.89999999999998</v>
      </c>
      <c r="D55">
        <f t="shared" si="50"/>
        <v>305.89999999999998</v>
      </c>
      <c r="E55">
        <f t="shared" si="50"/>
        <v>293.14999999999998</v>
      </c>
      <c r="F55">
        <f t="shared" si="50"/>
        <v>34.944125321683337</v>
      </c>
      <c r="G55">
        <f t="shared" si="50"/>
        <v>17.51097568746329</v>
      </c>
      <c r="H55">
        <f t="shared" si="50"/>
        <v>17.433149634220047</v>
      </c>
      <c r="I55" s="2">
        <f t="shared" si="50"/>
        <v>0.01</v>
      </c>
      <c r="J55">
        <f t="shared" si="50"/>
        <v>0.17433149634220046</v>
      </c>
      <c r="K55" s="4">
        <v>1E-4</v>
      </c>
      <c r="L55">
        <f t="shared" ref="L55:M55" si="51">L46</f>
        <v>0.5</v>
      </c>
      <c r="M55">
        <f t="shared" si="51"/>
        <v>0</v>
      </c>
      <c r="O55" s="10">
        <f t="shared" si="39"/>
        <v>34.944125321683337</v>
      </c>
      <c r="P55" s="11">
        <f t="shared" si="40"/>
        <v>293.14999999999998</v>
      </c>
      <c r="Q55" s="11">
        <v>7200</v>
      </c>
      <c r="R55" s="11">
        <f t="shared" si="41"/>
        <v>0</v>
      </c>
      <c r="S55" s="11">
        <f t="shared" si="42"/>
        <v>0.5</v>
      </c>
      <c r="T55" s="10">
        <f t="shared" si="43"/>
        <v>0.17433149634220046</v>
      </c>
      <c r="U55" s="12">
        <f t="shared" si="44"/>
        <v>1E-4</v>
      </c>
    </row>
    <row r="56" spans="1:21" x14ac:dyDescent="0.55000000000000004">
      <c r="A56" s="14"/>
      <c r="B56">
        <f t="shared" si="14"/>
        <v>23</v>
      </c>
      <c r="C56">
        <f t="shared" ref="C56:J56" si="52">C47</f>
        <v>310.89999999999998</v>
      </c>
      <c r="D56">
        <f t="shared" si="52"/>
        <v>305.89999999999998</v>
      </c>
      <c r="E56">
        <f t="shared" si="52"/>
        <v>293.14999999999998</v>
      </c>
      <c r="F56">
        <f t="shared" si="52"/>
        <v>34.944125321683337</v>
      </c>
      <c r="G56">
        <f t="shared" si="52"/>
        <v>17.51097568746329</v>
      </c>
      <c r="H56">
        <f t="shared" si="52"/>
        <v>17.433149634220047</v>
      </c>
      <c r="I56" s="2">
        <f t="shared" si="52"/>
        <v>0.01</v>
      </c>
      <c r="J56">
        <f t="shared" si="52"/>
        <v>0.17433149634220046</v>
      </c>
      <c r="K56" s="4">
        <v>1E-4</v>
      </c>
      <c r="L56">
        <f t="shared" ref="L56:M56" si="53">L47</f>
        <v>1</v>
      </c>
      <c r="M56">
        <f t="shared" si="53"/>
        <v>0</v>
      </c>
      <c r="O56" s="10">
        <f t="shared" si="39"/>
        <v>34.944125321683337</v>
      </c>
      <c r="P56" s="11">
        <f t="shared" si="40"/>
        <v>293.14999999999998</v>
      </c>
      <c r="Q56" s="11">
        <v>7200</v>
      </c>
      <c r="R56" s="11">
        <f t="shared" si="41"/>
        <v>0</v>
      </c>
      <c r="S56" s="11">
        <f t="shared" si="42"/>
        <v>1</v>
      </c>
      <c r="T56" s="10">
        <f t="shared" si="43"/>
        <v>0.17433149634220046</v>
      </c>
      <c r="U56" s="12">
        <f t="shared" si="44"/>
        <v>1E-4</v>
      </c>
    </row>
    <row r="57" spans="1:21" x14ac:dyDescent="0.55000000000000004">
      <c r="A57" s="14"/>
      <c r="B57">
        <f t="shared" si="14"/>
        <v>24</v>
      </c>
      <c r="C57">
        <f t="shared" ref="C57:J57" si="54">C48</f>
        <v>310.89999999999998</v>
      </c>
      <c r="D57">
        <f t="shared" si="54"/>
        <v>305.89999999999998</v>
      </c>
      <c r="E57">
        <f t="shared" si="54"/>
        <v>293.14999999999998</v>
      </c>
      <c r="F57">
        <f t="shared" si="54"/>
        <v>34.944125321683337</v>
      </c>
      <c r="G57">
        <f t="shared" si="54"/>
        <v>17.51097568746329</v>
      </c>
      <c r="H57">
        <f t="shared" si="54"/>
        <v>17.433149634220047</v>
      </c>
      <c r="I57" s="2">
        <f t="shared" si="54"/>
        <v>0.01</v>
      </c>
      <c r="J57">
        <f t="shared" si="54"/>
        <v>0.17433149634220046</v>
      </c>
      <c r="K57" s="4">
        <v>1E-4</v>
      </c>
      <c r="L57">
        <f t="shared" ref="L57:M57" si="55">L48</f>
        <v>1.5</v>
      </c>
      <c r="M57">
        <f t="shared" si="55"/>
        <v>0</v>
      </c>
      <c r="O57" s="3">
        <f t="shared" si="39"/>
        <v>34.944125321683337</v>
      </c>
      <c r="P57">
        <f t="shared" si="40"/>
        <v>293.14999999999998</v>
      </c>
      <c r="Q57">
        <v>7200</v>
      </c>
      <c r="R57">
        <f t="shared" si="41"/>
        <v>0</v>
      </c>
      <c r="S57">
        <f t="shared" si="42"/>
        <v>1.5</v>
      </c>
      <c r="T57" s="3">
        <f t="shared" si="43"/>
        <v>0.17433149634220046</v>
      </c>
      <c r="U57" s="4">
        <f t="shared" si="44"/>
        <v>1E-4</v>
      </c>
    </row>
    <row r="58" spans="1:21" x14ac:dyDescent="0.55000000000000004">
      <c r="A58" s="14"/>
      <c r="B58">
        <f t="shared" si="14"/>
        <v>25</v>
      </c>
      <c r="C58">
        <f t="shared" ref="C58:J58" si="56">C49</f>
        <v>325</v>
      </c>
      <c r="D58">
        <f t="shared" si="56"/>
        <v>320</v>
      </c>
      <c r="E58">
        <f t="shared" si="56"/>
        <v>307.25</v>
      </c>
      <c r="F58">
        <f t="shared" si="56"/>
        <v>75.025598337810351</v>
      </c>
      <c r="G58">
        <f t="shared" si="56"/>
        <v>37.596346062082397</v>
      </c>
      <c r="H58">
        <f t="shared" si="56"/>
        <v>37.429252275727954</v>
      </c>
      <c r="I58" s="2">
        <f t="shared" si="56"/>
        <v>0.01</v>
      </c>
      <c r="J58">
        <f t="shared" si="56"/>
        <v>0.37429252275727953</v>
      </c>
      <c r="K58" s="4">
        <v>1E-4</v>
      </c>
      <c r="L58">
        <f t="shared" ref="L58:M58" si="57">L49</f>
        <v>0.5</v>
      </c>
      <c r="M58">
        <f t="shared" si="57"/>
        <v>0</v>
      </c>
      <c r="O58" s="3">
        <f t="shared" si="39"/>
        <v>75.025598337810351</v>
      </c>
      <c r="P58">
        <f t="shared" si="40"/>
        <v>307.25</v>
      </c>
      <c r="Q58">
        <v>7200</v>
      </c>
      <c r="R58">
        <f t="shared" si="41"/>
        <v>0</v>
      </c>
      <c r="S58">
        <f t="shared" si="42"/>
        <v>0.5</v>
      </c>
      <c r="T58" s="3">
        <f t="shared" si="43"/>
        <v>0.37429252275727953</v>
      </c>
      <c r="U58" s="4">
        <f t="shared" si="44"/>
        <v>1E-4</v>
      </c>
    </row>
    <row r="59" spans="1:21" x14ac:dyDescent="0.55000000000000004">
      <c r="A59" s="14"/>
      <c r="B59">
        <f t="shared" si="14"/>
        <v>26</v>
      </c>
      <c r="C59">
        <f t="shared" ref="C59:J59" si="58">C50</f>
        <v>325</v>
      </c>
      <c r="D59">
        <f t="shared" si="58"/>
        <v>320</v>
      </c>
      <c r="E59">
        <f t="shared" si="58"/>
        <v>307.25</v>
      </c>
      <c r="F59">
        <f t="shared" si="58"/>
        <v>75.025598337810351</v>
      </c>
      <c r="G59">
        <f t="shared" si="58"/>
        <v>37.596346062082397</v>
      </c>
      <c r="H59">
        <f t="shared" si="58"/>
        <v>37.429252275727954</v>
      </c>
      <c r="I59" s="2">
        <f t="shared" si="58"/>
        <v>0.01</v>
      </c>
      <c r="J59">
        <f t="shared" si="58"/>
        <v>0.37429252275727953</v>
      </c>
      <c r="K59" s="4">
        <v>1E-4</v>
      </c>
      <c r="L59">
        <f t="shared" ref="L59:M59" si="59">L50</f>
        <v>1</v>
      </c>
      <c r="M59">
        <f t="shared" si="59"/>
        <v>0</v>
      </c>
      <c r="O59" s="3">
        <f t="shared" si="39"/>
        <v>75.025598337810351</v>
      </c>
      <c r="P59">
        <f t="shared" si="40"/>
        <v>307.25</v>
      </c>
      <c r="Q59">
        <v>7200</v>
      </c>
      <c r="R59">
        <f t="shared" si="41"/>
        <v>0</v>
      </c>
      <c r="S59">
        <f t="shared" si="42"/>
        <v>1</v>
      </c>
      <c r="T59" s="3">
        <f t="shared" si="43"/>
        <v>0.37429252275727953</v>
      </c>
      <c r="U59" s="4">
        <f t="shared" si="44"/>
        <v>1E-4</v>
      </c>
    </row>
    <row r="60" spans="1:21" x14ac:dyDescent="0.55000000000000004">
      <c r="A60" s="14"/>
      <c r="B60">
        <f t="shared" si="14"/>
        <v>27</v>
      </c>
      <c r="C60">
        <f t="shared" ref="C60:J60" si="60">C51</f>
        <v>325</v>
      </c>
      <c r="D60">
        <f t="shared" si="60"/>
        <v>320</v>
      </c>
      <c r="E60">
        <f t="shared" si="60"/>
        <v>307.25</v>
      </c>
      <c r="F60">
        <f t="shared" si="60"/>
        <v>75.025598337810351</v>
      </c>
      <c r="G60">
        <f t="shared" si="60"/>
        <v>37.596346062082397</v>
      </c>
      <c r="H60">
        <f t="shared" si="60"/>
        <v>37.429252275727954</v>
      </c>
      <c r="I60" s="2">
        <f t="shared" si="60"/>
        <v>0.01</v>
      </c>
      <c r="J60">
        <f t="shared" si="60"/>
        <v>0.37429252275727953</v>
      </c>
      <c r="K60" s="4">
        <v>1E-4</v>
      </c>
      <c r="L60">
        <f t="shared" ref="L60:M60" si="61">L51</f>
        <v>1.5</v>
      </c>
      <c r="M60">
        <f t="shared" si="61"/>
        <v>0</v>
      </c>
      <c r="O60" s="3">
        <f t="shared" si="39"/>
        <v>75.025598337810351</v>
      </c>
      <c r="P60">
        <f t="shared" si="40"/>
        <v>307.25</v>
      </c>
      <c r="Q60">
        <v>7200</v>
      </c>
      <c r="R60">
        <f t="shared" si="41"/>
        <v>0</v>
      </c>
      <c r="S60">
        <f t="shared" si="42"/>
        <v>1.5</v>
      </c>
      <c r="T60" s="3">
        <f t="shared" si="43"/>
        <v>0.37429252275727953</v>
      </c>
      <c r="U60" s="4">
        <f t="shared" si="44"/>
        <v>1E-4</v>
      </c>
    </row>
    <row r="61" spans="1:21" x14ac:dyDescent="0.55000000000000004">
      <c r="A61" s="14"/>
      <c r="B61">
        <f t="shared" si="14"/>
        <v>28</v>
      </c>
      <c r="C61">
        <f>C52</f>
        <v>333.15</v>
      </c>
      <c r="D61">
        <f t="shared" ref="D61:M61" si="62">D52</f>
        <v>328.15</v>
      </c>
      <c r="E61">
        <f t="shared" si="62"/>
        <v>315.39999999999998</v>
      </c>
      <c r="F61">
        <f t="shared" si="62"/>
        <v>116.68498484808734</v>
      </c>
      <c r="G61">
        <f t="shared" si="62"/>
        <v>58.472430314316526</v>
      </c>
      <c r="H61">
        <f t="shared" si="62"/>
        <v>58.212554533770813</v>
      </c>
      <c r="I61" s="2">
        <f t="shared" si="62"/>
        <v>0.01</v>
      </c>
      <c r="J61">
        <f t="shared" si="62"/>
        <v>0.58212554533770811</v>
      </c>
      <c r="K61" s="4">
        <v>1.4999999999999999E-4</v>
      </c>
      <c r="L61">
        <f t="shared" si="62"/>
        <v>0.5</v>
      </c>
      <c r="M61">
        <f t="shared" si="62"/>
        <v>0</v>
      </c>
      <c r="O61" s="3">
        <f t="shared" ref="O61:O69" si="63">F61</f>
        <v>116.68498484808734</v>
      </c>
      <c r="P61">
        <f t="shared" ref="P61:P69" si="64">E61</f>
        <v>315.39999999999998</v>
      </c>
      <c r="Q61">
        <v>7200</v>
      </c>
      <c r="R61">
        <f t="shared" ref="R61:R69" si="65">M61</f>
        <v>0</v>
      </c>
      <c r="S61">
        <f t="shared" ref="S61:S69" si="66">L61</f>
        <v>0.5</v>
      </c>
      <c r="T61" s="3">
        <f t="shared" ref="T61:T69" si="67">J61</f>
        <v>0.58212554533770811</v>
      </c>
      <c r="U61" s="4">
        <f t="shared" ref="U61:U75" si="68">K61</f>
        <v>1.4999999999999999E-4</v>
      </c>
    </row>
    <row r="62" spans="1:21" x14ac:dyDescent="0.55000000000000004">
      <c r="A62" s="14"/>
      <c r="B62">
        <f t="shared" si="14"/>
        <v>29</v>
      </c>
      <c r="C62">
        <f t="shared" ref="C62:J62" si="69">C53</f>
        <v>333.15</v>
      </c>
      <c r="D62">
        <f t="shared" si="69"/>
        <v>328.15</v>
      </c>
      <c r="E62">
        <f t="shared" si="69"/>
        <v>315.39999999999998</v>
      </c>
      <c r="F62">
        <f t="shared" si="69"/>
        <v>116.68498484808734</v>
      </c>
      <c r="G62">
        <f t="shared" si="69"/>
        <v>58.472430314316526</v>
      </c>
      <c r="H62">
        <f t="shared" si="69"/>
        <v>58.212554533770813</v>
      </c>
      <c r="I62" s="2">
        <f t="shared" si="69"/>
        <v>0.01</v>
      </c>
      <c r="J62">
        <f t="shared" si="69"/>
        <v>0.58212554533770811</v>
      </c>
      <c r="K62" s="4">
        <v>1.4999999999999999E-4</v>
      </c>
      <c r="L62">
        <f t="shared" ref="L62:M62" si="70">L53</f>
        <v>1</v>
      </c>
      <c r="M62">
        <f t="shared" si="70"/>
        <v>0</v>
      </c>
      <c r="O62" s="10">
        <f t="shared" si="63"/>
        <v>116.68498484808734</v>
      </c>
      <c r="P62" s="11">
        <f t="shared" si="64"/>
        <v>315.39999999999998</v>
      </c>
      <c r="Q62" s="11">
        <v>7200</v>
      </c>
      <c r="R62" s="11">
        <f t="shared" si="65"/>
        <v>0</v>
      </c>
      <c r="S62" s="11">
        <f t="shared" si="66"/>
        <v>1</v>
      </c>
      <c r="T62" s="10">
        <f t="shared" si="67"/>
        <v>0.58212554533770811</v>
      </c>
      <c r="U62" s="12">
        <f t="shared" si="68"/>
        <v>1.4999999999999999E-4</v>
      </c>
    </row>
    <row r="63" spans="1:21" x14ac:dyDescent="0.55000000000000004">
      <c r="A63" s="14"/>
      <c r="B63">
        <f t="shared" si="14"/>
        <v>30</v>
      </c>
      <c r="C63">
        <f t="shared" ref="C63:J63" si="71">C54</f>
        <v>333.15</v>
      </c>
      <c r="D63">
        <f t="shared" si="71"/>
        <v>328.15</v>
      </c>
      <c r="E63">
        <f t="shared" si="71"/>
        <v>315.39999999999998</v>
      </c>
      <c r="F63">
        <f t="shared" si="71"/>
        <v>116.68498484808734</v>
      </c>
      <c r="G63">
        <f t="shared" si="71"/>
        <v>58.472430314316526</v>
      </c>
      <c r="H63">
        <f t="shared" si="71"/>
        <v>58.212554533770813</v>
      </c>
      <c r="I63" s="2">
        <f t="shared" si="71"/>
        <v>0.01</v>
      </c>
      <c r="J63">
        <f t="shared" si="71"/>
        <v>0.58212554533770811</v>
      </c>
      <c r="K63" s="4">
        <v>1.4999999999999999E-4</v>
      </c>
      <c r="L63">
        <f t="shared" ref="L63:M63" si="72">L54</f>
        <v>1.5</v>
      </c>
      <c r="M63">
        <f t="shared" si="72"/>
        <v>0</v>
      </c>
      <c r="O63" s="3">
        <f t="shared" si="63"/>
        <v>116.68498484808734</v>
      </c>
      <c r="P63">
        <f t="shared" si="64"/>
        <v>315.39999999999998</v>
      </c>
      <c r="Q63">
        <v>7200</v>
      </c>
      <c r="R63">
        <f t="shared" si="65"/>
        <v>0</v>
      </c>
      <c r="S63">
        <f t="shared" si="66"/>
        <v>1.5</v>
      </c>
      <c r="T63" s="3">
        <f t="shared" si="67"/>
        <v>0.58212554533770811</v>
      </c>
      <c r="U63" s="4">
        <f t="shared" si="68"/>
        <v>1.4999999999999999E-4</v>
      </c>
    </row>
    <row r="64" spans="1:21" x14ac:dyDescent="0.55000000000000004">
      <c r="A64" s="14"/>
      <c r="B64">
        <f t="shared" si="14"/>
        <v>31</v>
      </c>
      <c r="C64">
        <f t="shared" ref="C64:J64" si="73">C55</f>
        <v>310.89999999999998</v>
      </c>
      <c r="D64">
        <f t="shared" si="73"/>
        <v>305.89999999999998</v>
      </c>
      <c r="E64">
        <f t="shared" si="73"/>
        <v>293.14999999999998</v>
      </c>
      <c r="F64">
        <f t="shared" si="73"/>
        <v>34.944125321683337</v>
      </c>
      <c r="G64">
        <f t="shared" si="73"/>
        <v>17.51097568746329</v>
      </c>
      <c r="H64">
        <f t="shared" si="73"/>
        <v>17.433149634220047</v>
      </c>
      <c r="I64" s="2">
        <f t="shared" si="73"/>
        <v>0.01</v>
      </c>
      <c r="J64">
        <f t="shared" si="73"/>
        <v>0.17433149634220046</v>
      </c>
      <c r="K64" s="4">
        <v>1.4999999999999999E-4</v>
      </c>
      <c r="L64">
        <f t="shared" ref="L64:M64" si="74">L55</f>
        <v>0.5</v>
      </c>
      <c r="M64">
        <f t="shared" si="74"/>
        <v>0</v>
      </c>
      <c r="O64" s="10">
        <f t="shared" si="63"/>
        <v>34.944125321683337</v>
      </c>
      <c r="P64" s="11">
        <f t="shared" si="64"/>
        <v>293.14999999999998</v>
      </c>
      <c r="Q64" s="11">
        <v>7200</v>
      </c>
      <c r="R64" s="11">
        <f t="shared" si="65"/>
        <v>0</v>
      </c>
      <c r="S64" s="11">
        <f t="shared" si="66"/>
        <v>0.5</v>
      </c>
      <c r="T64" s="10">
        <f t="shared" si="67"/>
        <v>0.17433149634220046</v>
      </c>
      <c r="U64" s="12">
        <f t="shared" si="68"/>
        <v>1.4999999999999999E-4</v>
      </c>
    </row>
    <row r="65" spans="1:21" x14ac:dyDescent="0.55000000000000004">
      <c r="A65" s="14"/>
      <c r="B65">
        <f t="shared" si="14"/>
        <v>32</v>
      </c>
      <c r="C65">
        <f t="shared" ref="C65:J65" si="75">C56</f>
        <v>310.89999999999998</v>
      </c>
      <c r="D65">
        <f t="shared" si="75"/>
        <v>305.89999999999998</v>
      </c>
      <c r="E65">
        <f t="shared" si="75"/>
        <v>293.14999999999998</v>
      </c>
      <c r="F65">
        <f t="shared" si="75"/>
        <v>34.944125321683337</v>
      </c>
      <c r="G65">
        <f t="shared" si="75"/>
        <v>17.51097568746329</v>
      </c>
      <c r="H65">
        <f t="shared" si="75"/>
        <v>17.433149634220047</v>
      </c>
      <c r="I65" s="2">
        <f t="shared" si="75"/>
        <v>0.01</v>
      </c>
      <c r="J65">
        <f t="shared" si="75"/>
        <v>0.17433149634220046</v>
      </c>
      <c r="K65" s="4">
        <v>1.4999999999999999E-4</v>
      </c>
      <c r="L65">
        <f t="shared" ref="L65:M65" si="76">L56</f>
        <v>1</v>
      </c>
      <c r="M65">
        <f t="shared" si="76"/>
        <v>0</v>
      </c>
      <c r="O65" s="10">
        <f t="shared" si="63"/>
        <v>34.944125321683337</v>
      </c>
      <c r="P65" s="11">
        <f t="shared" si="64"/>
        <v>293.14999999999998</v>
      </c>
      <c r="Q65" s="11">
        <v>7200</v>
      </c>
      <c r="R65" s="11">
        <f t="shared" si="65"/>
        <v>0</v>
      </c>
      <c r="S65" s="11">
        <f t="shared" si="66"/>
        <v>1</v>
      </c>
      <c r="T65" s="10">
        <f t="shared" si="67"/>
        <v>0.17433149634220046</v>
      </c>
      <c r="U65" s="12">
        <f t="shared" si="68"/>
        <v>1.4999999999999999E-4</v>
      </c>
    </row>
    <row r="66" spans="1:21" x14ac:dyDescent="0.55000000000000004">
      <c r="A66" s="14"/>
      <c r="B66">
        <f t="shared" si="14"/>
        <v>33</v>
      </c>
      <c r="C66">
        <f t="shared" ref="C66:J66" si="77">C57</f>
        <v>310.89999999999998</v>
      </c>
      <c r="D66">
        <f t="shared" si="77"/>
        <v>305.89999999999998</v>
      </c>
      <c r="E66">
        <f t="shared" si="77"/>
        <v>293.14999999999998</v>
      </c>
      <c r="F66">
        <f t="shared" si="77"/>
        <v>34.944125321683337</v>
      </c>
      <c r="G66">
        <f t="shared" si="77"/>
        <v>17.51097568746329</v>
      </c>
      <c r="H66">
        <f t="shared" si="77"/>
        <v>17.433149634220047</v>
      </c>
      <c r="I66" s="2">
        <f t="shared" si="77"/>
        <v>0.01</v>
      </c>
      <c r="J66">
        <f t="shared" si="77"/>
        <v>0.17433149634220046</v>
      </c>
      <c r="K66" s="4">
        <v>1.4999999999999999E-4</v>
      </c>
      <c r="L66">
        <f t="shared" ref="L66:M66" si="78">L57</f>
        <v>1.5</v>
      </c>
      <c r="M66">
        <f t="shared" si="78"/>
        <v>0</v>
      </c>
      <c r="O66" s="10">
        <f t="shared" si="63"/>
        <v>34.944125321683337</v>
      </c>
      <c r="P66" s="11">
        <f t="shared" si="64"/>
        <v>293.14999999999998</v>
      </c>
      <c r="Q66" s="11">
        <v>7200</v>
      </c>
      <c r="R66" s="11">
        <f t="shared" si="65"/>
        <v>0</v>
      </c>
      <c r="S66" s="11">
        <f t="shared" si="66"/>
        <v>1.5</v>
      </c>
      <c r="T66" s="10">
        <f t="shared" si="67"/>
        <v>0.17433149634220046</v>
      </c>
      <c r="U66" s="12">
        <f t="shared" si="68"/>
        <v>1.4999999999999999E-4</v>
      </c>
    </row>
    <row r="67" spans="1:21" x14ac:dyDescent="0.55000000000000004">
      <c r="A67" s="14"/>
      <c r="B67">
        <f t="shared" si="14"/>
        <v>34</v>
      </c>
      <c r="C67">
        <f t="shared" ref="C67:J67" si="79">C58</f>
        <v>325</v>
      </c>
      <c r="D67">
        <f t="shared" si="79"/>
        <v>320</v>
      </c>
      <c r="E67">
        <f t="shared" si="79"/>
        <v>307.25</v>
      </c>
      <c r="F67">
        <f t="shared" si="79"/>
        <v>75.025598337810351</v>
      </c>
      <c r="G67">
        <f t="shared" si="79"/>
        <v>37.596346062082397</v>
      </c>
      <c r="H67">
        <f t="shared" si="79"/>
        <v>37.429252275727954</v>
      </c>
      <c r="I67" s="2">
        <f t="shared" si="79"/>
        <v>0.01</v>
      </c>
      <c r="J67">
        <f t="shared" si="79"/>
        <v>0.37429252275727953</v>
      </c>
      <c r="K67" s="4">
        <v>1.4999999999999999E-4</v>
      </c>
      <c r="L67">
        <f t="shared" ref="L67:M67" si="80">L58</f>
        <v>0.5</v>
      </c>
      <c r="M67">
        <f t="shared" si="80"/>
        <v>0</v>
      </c>
      <c r="O67" s="3">
        <f t="shared" si="63"/>
        <v>75.025598337810351</v>
      </c>
      <c r="P67">
        <f t="shared" si="64"/>
        <v>307.25</v>
      </c>
      <c r="Q67">
        <v>7200</v>
      </c>
      <c r="R67">
        <f t="shared" si="65"/>
        <v>0</v>
      </c>
      <c r="S67">
        <f t="shared" si="66"/>
        <v>0.5</v>
      </c>
      <c r="T67" s="3">
        <f t="shared" si="67"/>
        <v>0.37429252275727953</v>
      </c>
      <c r="U67" s="4">
        <f t="shared" si="68"/>
        <v>1.4999999999999999E-4</v>
      </c>
    </row>
    <row r="68" spans="1:21" x14ac:dyDescent="0.55000000000000004">
      <c r="A68" s="14"/>
      <c r="B68">
        <f t="shared" si="14"/>
        <v>35</v>
      </c>
      <c r="C68">
        <f>C59</f>
        <v>325</v>
      </c>
      <c r="D68">
        <f t="shared" ref="D68:J68" si="81">D59</f>
        <v>320</v>
      </c>
      <c r="E68">
        <f t="shared" si="81"/>
        <v>307.25</v>
      </c>
      <c r="F68">
        <f t="shared" si="81"/>
        <v>75.025598337810351</v>
      </c>
      <c r="G68">
        <f t="shared" si="81"/>
        <v>37.596346062082397</v>
      </c>
      <c r="H68">
        <f t="shared" si="81"/>
        <v>37.429252275727954</v>
      </c>
      <c r="I68" s="2">
        <f t="shared" si="81"/>
        <v>0.01</v>
      </c>
      <c r="J68">
        <f t="shared" si="81"/>
        <v>0.37429252275727953</v>
      </c>
      <c r="K68" s="4">
        <v>1.4999999999999999E-4</v>
      </c>
      <c r="L68">
        <f t="shared" ref="L68:M68" si="82">L59</f>
        <v>1</v>
      </c>
      <c r="M68">
        <f t="shared" si="82"/>
        <v>0</v>
      </c>
      <c r="O68" s="3">
        <f t="shared" si="63"/>
        <v>75.025598337810351</v>
      </c>
      <c r="P68">
        <f t="shared" si="64"/>
        <v>307.25</v>
      </c>
      <c r="Q68">
        <v>7200</v>
      </c>
      <c r="R68">
        <f t="shared" si="65"/>
        <v>0</v>
      </c>
      <c r="S68">
        <f t="shared" si="66"/>
        <v>1</v>
      </c>
      <c r="T68" s="3">
        <f t="shared" si="67"/>
        <v>0.37429252275727953</v>
      </c>
      <c r="U68" s="4">
        <f t="shared" si="68"/>
        <v>1.4999999999999999E-4</v>
      </c>
    </row>
    <row r="69" spans="1:21" x14ac:dyDescent="0.55000000000000004">
      <c r="A69" s="14"/>
      <c r="B69">
        <f t="shared" si="14"/>
        <v>36</v>
      </c>
      <c r="C69">
        <f t="shared" ref="C69:J69" si="83">C60</f>
        <v>325</v>
      </c>
      <c r="D69">
        <f t="shared" si="83"/>
        <v>320</v>
      </c>
      <c r="E69">
        <f t="shared" si="83"/>
        <v>307.25</v>
      </c>
      <c r="F69">
        <f t="shared" si="83"/>
        <v>75.025598337810351</v>
      </c>
      <c r="G69">
        <f>G60</f>
        <v>37.596346062082397</v>
      </c>
      <c r="H69">
        <f t="shared" si="83"/>
        <v>37.429252275727954</v>
      </c>
      <c r="I69" s="2">
        <f t="shared" si="83"/>
        <v>0.01</v>
      </c>
      <c r="J69">
        <f t="shared" si="83"/>
        <v>0.37429252275727953</v>
      </c>
      <c r="K69" s="4">
        <v>1.4999999999999999E-4</v>
      </c>
      <c r="L69">
        <f t="shared" ref="L69:M69" si="84">L60</f>
        <v>1.5</v>
      </c>
      <c r="M69">
        <f t="shared" si="84"/>
        <v>0</v>
      </c>
      <c r="O69" s="3">
        <f t="shared" si="63"/>
        <v>75.025598337810351</v>
      </c>
      <c r="P69">
        <f t="shared" si="64"/>
        <v>307.25</v>
      </c>
      <c r="Q69">
        <v>7200</v>
      </c>
      <c r="R69">
        <f t="shared" si="65"/>
        <v>0</v>
      </c>
      <c r="S69">
        <f t="shared" si="66"/>
        <v>1.5</v>
      </c>
      <c r="T69" s="3">
        <f t="shared" si="67"/>
        <v>0.37429252275727953</v>
      </c>
      <c r="U69" s="4">
        <f t="shared" si="68"/>
        <v>1.4999999999999999E-4</v>
      </c>
    </row>
    <row r="70" spans="1:21" x14ac:dyDescent="0.55000000000000004">
      <c r="A70" t="s">
        <v>42</v>
      </c>
      <c r="C70">
        <f>C34</f>
        <v>333.15</v>
      </c>
      <c r="D70">
        <f>C70-5</f>
        <v>328.15</v>
      </c>
      <c r="F70">
        <f>0.000002209*EXP(0.05419*D70)</f>
        <v>116.68498484808734</v>
      </c>
      <c r="J70">
        <v>0</v>
      </c>
      <c r="K70" s="4">
        <v>2.0000000000000002E-5</v>
      </c>
      <c r="L70">
        <v>0.5</v>
      </c>
      <c r="M70">
        <v>5.0000000000000001E-3</v>
      </c>
      <c r="O70" s="3">
        <f>F70</f>
        <v>116.68498484808734</v>
      </c>
      <c r="P70">
        <f>C70</f>
        <v>333.15</v>
      </c>
      <c r="Q70">
        <v>7200</v>
      </c>
      <c r="R70">
        <f>M70</f>
        <v>5.0000000000000001E-3</v>
      </c>
      <c r="S70">
        <f>L70</f>
        <v>0.5</v>
      </c>
      <c r="T70" s="3">
        <f>J70</f>
        <v>0</v>
      </c>
      <c r="U70" s="4">
        <f t="shared" si="68"/>
        <v>2.0000000000000002E-5</v>
      </c>
    </row>
    <row r="71" spans="1:21" x14ac:dyDescent="0.55000000000000004">
      <c r="C71">
        <f>C70</f>
        <v>333.15</v>
      </c>
      <c r="D71">
        <f t="shared" ref="D71:D75" si="85">C71-5</f>
        <v>328.15</v>
      </c>
      <c r="F71">
        <f t="shared" ref="F71:F75" si="86">0.000002209*EXP(0.05419*D71)</f>
        <v>116.68498484808734</v>
      </c>
      <c r="J71">
        <v>0</v>
      </c>
      <c r="K71" s="4">
        <v>2.0000000000000002E-5</v>
      </c>
      <c r="L71">
        <v>0.5</v>
      </c>
      <c r="M71">
        <v>3.5000000000000001E-3</v>
      </c>
      <c r="O71" s="3">
        <f t="shared" ref="O71:O75" si="87">F71</f>
        <v>116.68498484808734</v>
      </c>
      <c r="P71">
        <f t="shared" ref="P71:P75" si="88">C71</f>
        <v>333.15</v>
      </c>
      <c r="Q71">
        <v>7200</v>
      </c>
      <c r="R71">
        <f t="shared" ref="R71:R75" si="89">M71</f>
        <v>3.5000000000000001E-3</v>
      </c>
      <c r="S71">
        <f t="shared" ref="S71:S75" si="90">L71</f>
        <v>0.5</v>
      </c>
      <c r="T71" s="3">
        <f t="shared" ref="T71:T75" si="91">J71</f>
        <v>0</v>
      </c>
      <c r="U71" s="4">
        <f t="shared" si="68"/>
        <v>2.0000000000000002E-5</v>
      </c>
    </row>
    <row r="72" spans="1:21" x14ac:dyDescent="0.55000000000000004">
      <c r="C72">
        <f>C71</f>
        <v>333.15</v>
      </c>
      <c r="D72">
        <f t="shared" si="85"/>
        <v>328.15</v>
      </c>
      <c r="F72">
        <f t="shared" si="86"/>
        <v>116.68498484808734</v>
      </c>
      <c r="J72">
        <v>0</v>
      </c>
      <c r="K72" s="4">
        <v>2.0000000000000002E-5</v>
      </c>
      <c r="L72">
        <v>0.5</v>
      </c>
      <c r="M72">
        <v>1E-3</v>
      </c>
      <c r="O72" s="3">
        <f t="shared" si="87"/>
        <v>116.68498484808734</v>
      </c>
      <c r="P72">
        <f t="shared" si="88"/>
        <v>333.15</v>
      </c>
      <c r="Q72">
        <v>7200</v>
      </c>
      <c r="R72">
        <f t="shared" si="89"/>
        <v>1E-3</v>
      </c>
      <c r="S72">
        <f t="shared" si="90"/>
        <v>0.5</v>
      </c>
      <c r="T72" s="3">
        <f t="shared" si="91"/>
        <v>0</v>
      </c>
      <c r="U72" s="4">
        <f t="shared" si="68"/>
        <v>2.0000000000000002E-5</v>
      </c>
    </row>
    <row r="73" spans="1:21" x14ac:dyDescent="0.55000000000000004">
      <c r="C73">
        <f>C40</f>
        <v>325</v>
      </c>
      <c r="D73">
        <f t="shared" si="85"/>
        <v>320</v>
      </c>
      <c r="F73">
        <f t="shared" si="86"/>
        <v>75.025598337810351</v>
      </c>
      <c r="J73">
        <v>0</v>
      </c>
      <c r="K73" s="4">
        <v>2.0000000000000002E-5</v>
      </c>
      <c r="L73">
        <v>0.5</v>
      </c>
      <c r="M73">
        <v>6.0000000000000001E-3</v>
      </c>
      <c r="O73" s="3">
        <f t="shared" si="87"/>
        <v>75.025598337810351</v>
      </c>
      <c r="P73">
        <f t="shared" si="88"/>
        <v>325</v>
      </c>
      <c r="Q73">
        <v>7200</v>
      </c>
      <c r="R73">
        <f t="shared" si="89"/>
        <v>6.0000000000000001E-3</v>
      </c>
      <c r="S73">
        <f t="shared" si="90"/>
        <v>0.5</v>
      </c>
      <c r="T73" s="3">
        <f t="shared" si="91"/>
        <v>0</v>
      </c>
      <c r="U73" s="4">
        <f t="shared" si="68"/>
        <v>2.0000000000000002E-5</v>
      </c>
    </row>
    <row r="74" spans="1:21" x14ac:dyDescent="0.55000000000000004">
      <c r="C74">
        <f>C73</f>
        <v>325</v>
      </c>
      <c r="D74">
        <f t="shared" si="85"/>
        <v>320</v>
      </c>
      <c r="F74">
        <f t="shared" si="86"/>
        <v>75.025598337810351</v>
      </c>
      <c r="J74">
        <v>0</v>
      </c>
      <c r="K74" s="4">
        <v>2.0000000000000002E-5</v>
      </c>
      <c r="L74">
        <v>0.5</v>
      </c>
      <c r="M74">
        <v>3.0000000000000001E-3</v>
      </c>
      <c r="O74" s="3">
        <f t="shared" si="87"/>
        <v>75.025598337810351</v>
      </c>
      <c r="P74">
        <f t="shared" si="88"/>
        <v>325</v>
      </c>
      <c r="Q74">
        <v>7200</v>
      </c>
      <c r="R74">
        <f t="shared" si="89"/>
        <v>3.0000000000000001E-3</v>
      </c>
      <c r="S74">
        <f t="shared" si="90"/>
        <v>0.5</v>
      </c>
      <c r="T74" s="3">
        <f t="shared" si="91"/>
        <v>0</v>
      </c>
      <c r="U74" s="4">
        <f t="shared" si="68"/>
        <v>2.0000000000000002E-5</v>
      </c>
    </row>
    <row r="75" spans="1:21" x14ac:dyDescent="0.55000000000000004">
      <c r="C75">
        <f>C73</f>
        <v>325</v>
      </c>
      <c r="D75">
        <f t="shared" si="85"/>
        <v>320</v>
      </c>
      <c r="F75">
        <f t="shared" si="86"/>
        <v>75.025598337810351</v>
      </c>
      <c r="J75">
        <v>0</v>
      </c>
      <c r="K75" s="4">
        <v>2.0000000000000002E-5</v>
      </c>
      <c r="L75">
        <v>0.5</v>
      </c>
      <c r="M75">
        <v>1E-3</v>
      </c>
      <c r="O75" s="3">
        <f t="shared" si="87"/>
        <v>75.025598337810351</v>
      </c>
      <c r="P75">
        <f t="shared" si="88"/>
        <v>325</v>
      </c>
      <c r="Q75">
        <v>7200</v>
      </c>
      <c r="R75">
        <f t="shared" si="89"/>
        <v>1E-3</v>
      </c>
      <c r="S75">
        <f t="shared" si="90"/>
        <v>0.5</v>
      </c>
      <c r="T75" s="3">
        <f t="shared" si="91"/>
        <v>0</v>
      </c>
      <c r="U75" s="4">
        <f t="shared" si="68"/>
        <v>2.0000000000000002E-5</v>
      </c>
    </row>
    <row r="79" spans="1:21" x14ac:dyDescent="0.55000000000000004">
      <c r="N79" t="s">
        <v>45</v>
      </c>
      <c r="O79" s="3">
        <f>MAX(O34:O75)</f>
        <v>116.68498484808734</v>
      </c>
      <c r="P79" s="3">
        <f t="shared" ref="P79:T79" si="92">MAX(P34:P75)</f>
        <v>333.15</v>
      </c>
      <c r="Q79" s="3"/>
      <c r="R79" s="3">
        <v>6.0000000000000001E-3</v>
      </c>
      <c r="S79" s="3">
        <f t="shared" si="92"/>
        <v>1.5</v>
      </c>
      <c r="T79" s="3">
        <f t="shared" si="92"/>
        <v>5.8212554533770815</v>
      </c>
      <c r="U79" s="3">
        <f>MAX(U34:U75)</f>
        <v>1.4999999999999999E-4</v>
      </c>
    </row>
    <row r="80" spans="1:21" x14ac:dyDescent="0.55000000000000004">
      <c r="N80" t="s">
        <v>44</v>
      </c>
      <c r="O80" s="3">
        <f>MIN(O34:O75)</f>
        <v>34.944125321683337</v>
      </c>
      <c r="P80" s="3">
        <f t="shared" ref="P80:U80" si="93">MIN(P34:P75)</f>
        <v>293.14999999999998</v>
      </c>
      <c r="Q80" s="3"/>
      <c r="R80" s="3">
        <v>0</v>
      </c>
      <c r="S80" s="3">
        <f t="shared" si="93"/>
        <v>0.5</v>
      </c>
      <c r="T80" s="3">
        <f t="shared" si="93"/>
        <v>0</v>
      </c>
      <c r="U80" s="3">
        <f t="shared" si="93"/>
        <v>2.0000000000000002E-5</v>
      </c>
    </row>
    <row r="82" spans="15:21" x14ac:dyDescent="0.55000000000000004">
      <c r="O82">
        <f>(O79-O80)/4</f>
        <v>20.435214881600999</v>
      </c>
      <c r="R82">
        <v>2.5000000000000001E-3</v>
      </c>
    </row>
    <row r="88" spans="15:21" x14ac:dyDescent="0.55000000000000004">
      <c r="O88" t="s">
        <v>10</v>
      </c>
      <c r="P88" t="s">
        <v>26</v>
      </c>
      <c r="Q88" t="s">
        <v>46</v>
      </c>
      <c r="R88" t="s">
        <v>27</v>
      </c>
      <c r="S88" t="s">
        <v>28</v>
      </c>
      <c r="T88" t="s">
        <v>12</v>
      </c>
      <c r="U88" t="s">
        <v>13</v>
      </c>
    </row>
    <row r="89" spans="15:21" x14ac:dyDescent="0.55000000000000004">
      <c r="O89">
        <v>116.68498484808734</v>
      </c>
      <c r="P89">
        <v>315.39999999999998</v>
      </c>
      <c r="Q89">
        <v>7200</v>
      </c>
      <c r="R89">
        <v>0.01</v>
      </c>
      <c r="S89">
        <v>0.5</v>
      </c>
      <c r="T89">
        <v>5.8212554533770815</v>
      </c>
      <c r="U89">
        <v>2.0000000000000002E-5</v>
      </c>
    </row>
    <row r="90" spans="15:21" x14ac:dyDescent="0.55000000000000004">
      <c r="O90">
        <f>O89-O$82</f>
        <v>96.24976996648634</v>
      </c>
      <c r="P90">
        <f>P89</f>
        <v>315.39999999999998</v>
      </c>
      <c r="Q90">
        <v>7200</v>
      </c>
      <c r="R90">
        <f>R89</f>
        <v>0.01</v>
      </c>
      <c r="S90">
        <v>0.5</v>
      </c>
      <c r="T90">
        <f>T89</f>
        <v>5.8212554533770815</v>
      </c>
      <c r="U90">
        <v>2.0000000000000002E-5</v>
      </c>
    </row>
    <row r="91" spans="15:21" x14ac:dyDescent="0.55000000000000004">
      <c r="O91">
        <f t="shared" ref="O91:O93" si="94">O90-O$82</f>
        <v>75.814555084885342</v>
      </c>
      <c r="P91">
        <f t="shared" ref="P91:P113" si="95">P90</f>
        <v>315.39999999999998</v>
      </c>
      <c r="Q91">
        <v>7200</v>
      </c>
      <c r="R91">
        <f t="shared" ref="R91:R93" si="96">R90</f>
        <v>0.01</v>
      </c>
      <c r="S91">
        <v>0.5</v>
      </c>
      <c r="T91">
        <f t="shared" ref="T91:T113" si="97">T90</f>
        <v>5.8212554533770815</v>
      </c>
      <c r="U91">
        <v>2.0000000000000002E-5</v>
      </c>
    </row>
    <row r="92" spans="15:21" x14ac:dyDescent="0.55000000000000004">
      <c r="O92">
        <f t="shared" si="94"/>
        <v>55.379340203284343</v>
      </c>
      <c r="P92">
        <f t="shared" si="95"/>
        <v>315.39999999999998</v>
      </c>
      <c r="Q92">
        <v>7200</v>
      </c>
      <c r="R92">
        <f t="shared" si="96"/>
        <v>0.01</v>
      </c>
      <c r="S92">
        <v>0.5</v>
      </c>
      <c r="T92">
        <f t="shared" si="97"/>
        <v>5.8212554533770815</v>
      </c>
      <c r="U92">
        <v>2.0000000000000002E-5</v>
      </c>
    </row>
    <row r="93" spans="15:21" x14ac:dyDescent="0.55000000000000004">
      <c r="O93">
        <f t="shared" si="94"/>
        <v>34.944125321683345</v>
      </c>
      <c r="P93">
        <f t="shared" si="95"/>
        <v>315.39999999999998</v>
      </c>
      <c r="Q93">
        <v>7200</v>
      </c>
      <c r="R93">
        <f t="shared" si="96"/>
        <v>0.01</v>
      </c>
      <c r="S93">
        <v>0.5</v>
      </c>
      <c r="T93">
        <f t="shared" si="97"/>
        <v>5.8212554533770815</v>
      </c>
      <c r="U93">
        <v>2.0000000000000002E-5</v>
      </c>
    </row>
    <row r="94" spans="15:21" x14ac:dyDescent="0.55000000000000004">
      <c r="O94">
        <f>O89</f>
        <v>116.68498484808734</v>
      </c>
      <c r="P94">
        <f t="shared" si="95"/>
        <v>315.39999999999998</v>
      </c>
      <c r="Q94">
        <v>7200</v>
      </c>
      <c r="R94">
        <f>R93-R82</f>
        <v>7.4999999999999997E-3</v>
      </c>
      <c r="S94">
        <v>0.5</v>
      </c>
      <c r="T94">
        <f t="shared" si="97"/>
        <v>5.8212554533770815</v>
      </c>
      <c r="U94">
        <v>2.0000000000000002E-5</v>
      </c>
    </row>
    <row r="95" spans="15:21" x14ac:dyDescent="0.55000000000000004">
      <c r="O95">
        <f t="shared" ref="O95:O103" si="98">O90</f>
        <v>96.24976996648634</v>
      </c>
      <c r="P95">
        <f t="shared" si="95"/>
        <v>315.39999999999998</v>
      </c>
      <c r="Q95">
        <v>7200</v>
      </c>
      <c r="R95">
        <f>R94</f>
        <v>7.4999999999999997E-3</v>
      </c>
      <c r="S95">
        <v>0.5</v>
      </c>
      <c r="T95">
        <f t="shared" si="97"/>
        <v>5.8212554533770815</v>
      </c>
      <c r="U95">
        <v>2.0000000000000002E-5</v>
      </c>
    </row>
    <row r="96" spans="15:21" x14ac:dyDescent="0.55000000000000004">
      <c r="O96">
        <f t="shared" si="98"/>
        <v>75.814555084885342</v>
      </c>
      <c r="P96">
        <f t="shared" si="95"/>
        <v>315.39999999999998</v>
      </c>
      <c r="Q96">
        <v>7200</v>
      </c>
      <c r="R96">
        <f t="shared" ref="R96:R98" si="99">R95</f>
        <v>7.4999999999999997E-3</v>
      </c>
      <c r="S96">
        <v>0.5</v>
      </c>
      <c r="T96">
        <f t="shared" si="97"/>
        <v>5.8212554533770815</v>
      </c>
      <c r="U96">
        <v>2.0000000000000002E-5</v>
      </c>
    </row>
    <row r="97" spans="15:21" x14ac:dyDescent="0.55000000000000004">
      <c r="O97">
        <f t="shared" si="98"/>
        <v>55.379340203284343</v>
      </c>
      <c r="P97">
        <f t="shared" si="95"/>
        <v>315.39999999999998</v>
      </c>
      <c r="Q97">
        <v>7200</v>
      </c>
      <c r="R97">
        <f t="shared" si="99"/>
        <v>7.4999999999999997E-3</v>
      </c>
      <c r="S97">
        <v>0.5</v>
      </c>
      <c r="T97">
        <f t="shared" si="97"/>
        <v>5.8212554533770815</v>
      </c>
      <c r="U97">
        <v>2.0000000000000002E-5</v>
      </c>
    </row>
    <row r="98" spans="15:21" x14ac:dyDescent="0.55000000000000004">
      <c r="O98">
        <f t="shared" si="98"/>
        <v>34.944125321683345</v>
      </c>
      <c r="P98">
        <f t="shared" si="95"/>
        <v>315.39999999999998</v>
      </c>
      <c r="Q98">
        <v>7200</v>
      </c>
      <c r="R98">
        <f t="shared" si="99"/>
        <v>7.4999999999999997E-3</v>
      </c>
      <c r="S98">
        <v>0.5</v>
      </c>
      <c r="T98">
        <f t="shared" si="97"/>
        <v>5.8212554533770815</v>
      </c>
      <c r="U98">
        <v>2.0000000000000002E-5</v>
      </c>
    </row>
    <row r="99" spans="15:21" x14ac:dyDescent="0.55000000000000004">
      <c r="O99">
        <f t="shared" si="98"/>
        <v>116.68498484808734</v>
      </c>
      <c r="P99">
        <f t="shared" si="95"/>
        <v>315.39999999999998</v>
      </c>
      <c r="Q99">
        <v>7200</v>
      </c>
      <c r="R99">
        <f>R98-R82</f>
        <v>4.9999999999999992E-3</v>
      </c>
      <c r="S99">
        <v>0.5</v>
      </c>
      <c r="T99">
        <f t="shared" si="97"/>
        <v>5.8212554533770815</v>
      </c>
      <c r="U99">
        <v>2.0000000000000002E-5</v>
      </c>
    </row>
    <row r="100" spans="15:21" x14ac:dyDescent="0.55000000000000004">
      <c r="O100">
        <f t="shared" si="98"/>
        <v>96.24976996648634</v>
      </c>
      <c r="P100">
        <f t="shared" si="95"/>
        <v>315.39999999999998</v>
      </c>
      <c r="Q100">
        <v>7200</v>
      </c>
      <c r="R100">
        <f>R99</f>
        <v>4.9999999999999992E-3</v>
      </c>
      <c r="S100">
        <v>0.5</v>
      </c>
      <c r="T100">
        <f t="shared" si="97"/>
        <v>5.8212554533770815</v>
      </c>
      <c r="U100">
        <v>2.0000000000000002E-5</v>
      </c>
    </row>
    <row r="101" spans="15:21" x14ac:dyDescent="0.55000000000000004">
      <c r="O101">
        <f t="shared" si="98"/>
        <v>75.814555084885342</v>
      </c>
      <c r="P101">
        <f t="shared" si="95"/>
        <v>315.39999999999998</v>
      </c>
      <c r="Q101">
        <v>7200</v>
      </c>
      <c r="R101">
        <f t="shared" ref="R101:R103" si="100">R100</f>
        <v>4.9999999999999992E-3</v>
      </c>
      <c r="S101">
        <v>0.5</v>
      </c>
      <c r="T101">
        <f t="shared" si="97"/>
        <v>5.8212554533770815</v>
      </c>
      <c r="U101">
        <v>2.0000000000000002E-5</v>
      </c>
    </row>
    <row r="102" spans="15:21" x14ac:dyDescent="0.55000000000000004">
      <c r="O102">
        <f t="shared" si="98"/>
        <v>55.379340203284343</v>
      </c>
      <c r="P102">
        <f t="shared" si="95"/>
        <v>315.39999999999998</v>
      </c>
      <c r="Q102">
        <v>7200</v>
      </c>
      <c r="R102">
        <f t="shared" si="100"/>
        <v>4.9999999999999992E-3</v>
      </c>
      <c r="S102">
        <v>0.5</v>
      </c>
      <c r="T102">
        <f t="shared" si="97"/>
        <v>5.8212554533770815</v>
      </c>
      <c r="U102">
        <v>2.0000000000000002E-5</v>
      </c>
    </row>
    <row r="103" spans="15:21" x14ac:dyDescent="0.55000000000000004">
      <c r="O103">
        <f t="shared" si="98"/>
        <v>34.944125321683345</v>
      </c>
      <c r="P103">
        <f t="shared" si="95"/>
        <v>315.39999999999998</v>
      </c>
      <c r="Q103">
        <v>7200</v>
      </c>
      <c r="R103">
        <f t="shared" si="100"/>
        <v>4.9999999999999992E-3</v>
      </c>
      <c r="S103">
        <v>0.5</v>
      </c>
      <c r="T103">
        <f t="shared" si="97"/>
        <v>5.8212554533770815</v>
      </c>
      <c r="U103">
        <v>2.0000000000000002E-5</v>
      </c>
    </row>
    <row r="104" spans="15:21" x14ac:dyDescent="0.55000000000000004">
      <c r="O104">
        <f>O99</f>
        <v>116.68498484808734</v>
      </c>
      <c r="P104">
        <f t="shared" si="95"/>
        <v>315.39999999999998</v>
      </c>
      <c r="Q104">
        <v>7200</v>
      </c>
      <c r="R104">
        <f>R103-R82</f>
        <v>2.4999999999999992E-3</v>
      </c>
      <c r="S104">
        <v>0.5</v>
      </c>
      <c r="T104">
        <f t="shared" si="97"/>
        <v>5.8212554533770815</v>
      </c>
      <c r="U104">
        <v>2.0000000000000002E-5</v>
      </c>
    </row>
    <row r="105" spans="15:21" x14ac:dyDescent="0.55000000000000004">
      <c r="O105">
        <f t="shared" ref="O105:O113" si="101">O100</f>
        <v>96.24976996648634</v>
      </c>
      <c r="P105">
        <f t="shared" si="95"/>
        <v>315.39999999999998</v>
      </c>
      <c r="Q105">
        <v>7200</v>
      </c>
      <c r="R105">
        <f t="shared" ref="R105:R108" si="102">R104-R83</f>
        <v>2.4999999999999992E-3</v>
      </c>
      <c r="S105">
        <v>0.5</v>
      </c>
      <c r="T105">
        <f t="shared" si="97"/>
        <v>5.8212554533770815</v>
      </c>
      <c r="U105">
        <v>2.0000000000000002E-5</v>
      </c>
    </row>
    <row r="106" spans="15:21" x14ac:dyDescent="0.55000000000000004">
      <c r="O106">
        <f t="shared" si="101"/>
        <v>75.814555084885342</v>
      </c>
      <c r="P106">
        <f t="shared" si="95"/>
        <v>315.39999999999998</v>
      </c>
      <c r="Q106">
        <v>7200</v>
      </c>
      <c r="R106">
        <f t="shared" si="102"/>
        <v>2.4999999999999992E-3</v>
      </c>
      <c r="S106">
        <v>0.5</v>
      </c>
      <c r="T106">
        <f t="shared" si="97"/>
        <v>5.8212554533770815</v>
      </c>
      <c r="U106">
        <v>2.0000000000000002E-5</v>
      </c>
    </row>
    <row r="107" spans="15:21" x14ac:dyDescent="0.55000000000000004">
      <c r="O107">
        <f t="shared" si="101"/>
        <v>55.379340203284343</v>
      </c>
      <c r="P107">
        <f t="shared" si="95"/>
        <v>315.39999999999998</v>
      </c>
      <c r="Q107">
        <v>7200</v>
      </c>
      <c r="R107">
        <f t="shared" si="102"/>
        <v>2.4999999999999992E-3</v>
      </c>
      <c r="S107">
        <v>0.5</v>
      </c>
      <c r="T107">
        <f t="shared" si="97"/>
        <v>5.8212554533770815</v>
      </c>
      <c r="U107">
        <v>2.0000000000000002E-5</v>
      </c>
    </row>
    <row r="108" spans="15:21" x14ac:dyDescent="0.55000000000000004">
      <c r="O108">
        <f t="shared" si="101"/>
        <v>34.944125321683345</v>
      </c>
      <c r="P108">
        <f t="shared" si="95"/>
        <v>315.39999999999998</v>
      </c>
      <c r="Q108">
        <v>7200</v>
      </c>
      <c r="R108">
        <f t="shared" si="102"/>
        <v>2.4999999999999992E-3</v>
      </c>
      <c r="S108">
        <v>0.5</v>
      </c>
      <c r="T108">
        <f t="shared" si="97"/>
        <v>5.8212554533770815</v>
      </c>
      <c r="U108">
        <v>2.0000000000000002E-5</v>
      </c>
    </row>
    <row r="109" spans="15:21" x14ac:dyDescent="0.55000000000000004">
      <c r="O109">
        <f t="shared" si="101"/>
        <v>116.68498484808734</v>
      </c>
      <c r="P109">
        <f t="shared" si="95"/>
        <v>315.39999999999998</v>
      </c>
      <c r="Q109">
        <v>7200</v>
      </c>
      <c r="R109">
        <f>R108-R82</f>
        <v>0</v>
      </c>
      <c r="S109">
        <v>0.5</v>
      </c>
      <c r="T109">
        <f t="shared" si="97"/>
        <v>5.8212554533770815</v>
      </c>
      <c r="U109">
        <v>2.0000000000000002E-5</v>
      </c>
    </row>
    <row r="110" spans="15:21" x14ac:dyDescent="0.55000000000000004">
      <c r="O110">
        <f t="shared" si="101"/>
        <v>96.24976996648634</v>
      </c>
      <c r="P110">
        <f t="shared" si="95"/>
        <v>315.39999999999998</v>
      </c>
      <c r="Q110">
        <v>7200</v>
      </c>
      <c r="R110">
        <f>R109</f>
        <v>0</v>
      </c>
      <c r="S110">
        <v>0.5</v>
      </c>
      <c r="T110">
        <f t="shared" si="97"/>
        <v>5.8212554533770815</v>
      </c>
      <c r="U110">
        <v>2.0000000000000002E-5</v>
      </c>
    </row>
    <row r="111" spans="15:21" x14ac:dyDescent="0.55000000000000004">
      <c r="O111">
        <f t="shared" si="101"/>
        <v>75.814555084885342</v>
      </c>
      <c r="P111">
        <f t="shared" si="95"/>
        <v>315.39999999999998</v>
      </c>
      <c r="Q111">
        <v>7200</v>
      </c>
      <c r="R111">
        <f t="shared" ref="R111:R113" si="103">R110</f>
        <v>0</v>
      </c>
      <c r="S111">
        <v>0.5</v>
      </c>
      <c r="T111">
        <f t="shared" si="97"/>
        <v>5.8212554533770815</v>
      </c>
      <c r="U111">
        <v>2.0000000000000002E-5</v>
      </c>
    </row>
    <row r="112" spans="15:21" x14ac:dyDescent="0.55000000000000004">
      <c r="O112">
        <f t="shared" si="101"/>
        <v>55.379340203284343</v>
      </c>
      <c r="P112">
        <f t="shared" si="95"/>
        <v>315.39999999999998</v>
      </c>
      <c r="Q112">
        <v>7200</v>
      </c>
      <c r="R112">
        <f t="shared" si="103"/>
        <v>0</v>
      </c>
      <c r="S112">
        <v>0.5</v>
      </c>
      <c r="T112">
        <f t="shared" si="97"/>
        <v>5.8212554533770815</v>
      </c>
      <c r="U112">
        <v>2.0000000000000002E-5</v>
      </c>
    </row>
    <row r="113" spans="15:21" x14ac:dyDescent="0.55000000000000004">
      <c r="O113">
        <f t="shared" si="101"/>
        <v>34.944125321683345</v>
      </c>
      <c r="P113">
        <f t="shared" si="95"/>
        <v>315.39999999999998</v>
      </c>
      <c r="Q113">
        <v>7200</v>
      </c>
      <c r="R113">
        <f t="shared" si="103"/>
        <v>0</v>
      </c>
      <c r="S113">
        <v>0.5</v>
      </c>
      <c r="T113">
        <f t="shared" si="97"/>
        <v>5.8212554533770815</v>
      </c>
      <c r="U113">
        <v>2.0000000000000002E-5</v>
      </c>
    </row>
  </sheetData>
  <mergeCells count="2">
    <mergeCell ref="A34:A42"/>
    <mergeCell ref="A43:A69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Brown</dc:creator>
  <cp:lastModifiedBy>Aaron</cp:lastModifiedBy>
  <dcterms:created xsi:type="dcterms:W3CDTF">2022-04-14T13:02:07Z</dcterms:created>
  <dcterms:modified xsi:type="dcterms:W3CDTF">2024-05-27T13:37:34Z</dcterms:modified>
</cp:coreProperties>
</file>