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lises\GUI_OMEGA\"/>
    </mc:Choice>
  </mc:AlternateContent>
  <xr:revisionPtr revIDLastSave="0" documentId="13_ncr:1_{F9BC61F1-0EEF-45CA-9637-AB47EEB28AC2}" xr6:coauthVersionLast="47" xr6:coauthVersionMax="47" xr10:uidLastSave="{00000000-0000-0000-0000-000000000000}"/>
  <bookViews>
    <workbookView xWindow="4116" yWindow="780" windowWidth="17280" windowHeight="10848" activeTab="1" xr2:uid="{00000000-000D-0000-FFFF-FFFF00000000}"/>
  </bookViews>
  <sheets>
    <sheet name="Pedido" sheetId="1" r:id="rId1"/>
    <sheet name="TUBULAR R" sheetId="2" r:id="rId2"/>
    <sheet name="TUBULAR U" sheetId="4" r:id="rId3"/>
    <sheet name="Tabl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F18" i="4" s="1"/>
  <c r="I7" i="4" s="1"/>
  <c r="C17" i="4"/>
  <c r="C18" i="4" s="1"/>
  <c r="F15" i="4" s="1"/>
  <c r="C14" i="4"/>
  <c r="I11" i="4"/>
  <c r="C11" i="4"/>
  <c r="C8" i="4" s="1"/>
  <c r="I10" i="4"/>
  <c r="C21" i="2"/>
  <c r="F18" i="2" s="1"/>
  <c r="I7" i="2" s="1"/>
  <c r="C17" i="2"/>
  <c r="C18" i="2" s="1"/>
  <c r="C14" i="2"/>
  <c r="I11" i="2"/>
  <c r="I12" i="2" s="1" a="1"/>
  <c r="I12" i="2" s="1"/>
  <c r="I13" i="2" s="1" a="1"/>
  <c r="I13" i="2" s="1"/>
  <c r="L12" i="2" s="1"/>
  <c r="L15" i="2" s="1"/>
  <c r="C11" i="2"/>
  <c r="C8" i="2" s="1"/>
  <c r="I10" i="2"/>
  <c r="E25" i="1"/>
  <c r="E22" i="1"/>
  <c r="D19" i="1"/>
  <c r="B19" i="1"/>
  <c r="D18" i="1"/>
  <c r="H17" i="1"/>
  <c r="D14" i="1"/>
  <c r="B14" i="1"/>
  <c r="D13" i="1"/>
  <c r="C13" i="1"/>
  <c r="B13" i="1"/>
  <c r="G12" i="1"/>
  <c r="C12" i="1"/>
  <c r="B12" i="1"/>
  <c r="G11" i="1"/>
  <c r="C11" i="1"/>
  <c r="B11" i="1"/>
  <c r="G6" i="1"/>
  <c r="G5" i="1"/>
  <c r="C7" i="4" l="1"/>
  <c r="I6" i="2"/>
  <c r="I6" i="4"/>
  <c r="C7" i="2"/>
  <c r="L18" i="2"/>
  <c r="L16" i="2"/>
  <c r="L17" i="2" s="1"/>
  <c r="F15" i="2"/>
  <c r="L8" i="2"/>
  <c r="L9" i="2" s="1"/>
</calcChain>
</file>

<file path=xl/sharedStrings.xml><?xml version="1.0" encoding="utf-8"?>
<sst xmlns="http://schemas.openxmlformats.org/spreadsheetml/2006/main" count="177" uniqueCount="98">
  <si>
    <t xml:space="preserve">Resistencias Eléctricas Omega S. de R.L </t>
  </si>
  <si>
    <t>Orden de Trabajo Tubular</t>
  </si>
  <si>
    <t>-</t>
  </si>
  <si>
    <t>Selección</t>
  </si>
  <si>
    <t>No. De Pedido</t>
  </si>
  <si>
    <t>Fecha</t>
  </si>
  <si>
    <t>Datos de Entrada</t>
  </si>
  <si>
    <t>Valor</t>
  </si>
  <si>
    <t>Tipos de Tubulares</t>
  </si>
  <si>
    <t>Tamaños Tubulares</t>
  </si>
  <si>
    <t>No. De Orden</t>
  </si>
  <si>
    <t>No. Piezas</t>
  </si>
  <si>
    <t>Watts</t>
  </si>
  <si>
    <t>Tubular_U</t>
  </si>
  <si>
    <t>3/8¨</t>
  </si>
  <si>
    <t>Unidades</t>
  </si>
  <si>
    <t>Elementos por unidad</t>
  </si>
  <si>
    <t>Volts</t>
  </si>
  <si>
    <t>Tubular_W</t>
  </si>
  <si>
    <t>1/2¨</t>
  </si>
  <si>
    <t>Amperes</t>
  </si>
  <si>
    <t>Tubular_R</t>
  </si>
  <si>
    <t xml:space="preserve">Por Media </t>
  </si>
  <si>
    <t>Por Cada</t>
  </si>
  <si>
    <t>Ohms</t>
  </si>
  <si>
    <t>Caña</t>
  </si>
  <si>
    <t>Núcleo</t>
  </si>
  <si>
    <t>Largo (cm)</t>
  </si>
  <si>
    <t xml:space="preserve">Watts </t>
  </si>
  <si>
    <t>Diámetro</t>
  </si>
  <si>
    <t>Zona Fria (cm)</t>
  </si>
  <si>
    <t xml:space="preserve">Ancho </t>
  </si>
  <si>
    <t>Tipo de Banda</t>
  </si>
  <si>
    <t>Largo</t>
  </si>
  <si>
    <t>Tamaño</t>
  </si>
  <si>
    <t>Tramo Frio</t>
  </si>
  <si>
    <t>Capacidad Admisible</t>
  </si>
  <si>
    <t>ALAMBRE</t>
  </si>
  <si>
    <t>Husillo de</t>
  </si>
  <si>
    <t>Separacion</t>
  </si>
  <si>
    <t>Bobina a</t>
  </si>
  <si>
    <t>Long. Bobina sin estirar</t>
  </si>
  <si>
    <t>gd</t>
  </si>
  <si>
    <t>DIAMETRO TUBO</t>
  </si>
  <si>
    <t xml:space="preserve">Cortar a : </t>
  </si>
  <si>
    <t>Rechazar :</t>
  </si>
  <si>
    <t xml:space="preserve">Crece : </t>
  </si>
  <si>
    <t>Diametro Final :</t>
  </si>
  <si>
    <t>Tornillos</t>
  </si>
  <si>
    <t>CALCULO TUBULAR RECTA</t>
  </si>
  <si>
    <t>Material</t>
  </si>
  <si>
    <t>ALAMBRE ML</t>
  </si>
  <si>
    <t>COMPROBACION</t>
  </si>
  <si>
    <t xml:space="preserve">Capacidad Admisible </t>
  </si>
  <si>
    <t>5/8¨</t>
  </si>
  <si>
    <t>Queda a 8 mm</t>
  </si>
  <si>
    <t>Queda a 11 mm</t>
  </si>
  <si>
    <t>Metro Lineal</t>
  </si>
  <si>
    <t xml:space="preserve">ML </t>
  </si>
  <si>
    <t>Zona Caliente</t>
  </si>
  <si>
    <t>Husllos</t>
  </si>
  <si>
    <t>ML</t>
  </si>
  <si>
    <t>ZC</t>
  </si>
  <si>
    <t>2 mm</t>
  </si>
  <si>
    <t>Ohm Alambre x m nicromel</t>
  </si>
  <si>
    <t xml:space="preserve">Desarrollo </t>
  </si>
  <si>
    <t>3 mm</t>
  </si>
  <si>
    <t>Ohm Alambre Nicromel</t>
  </si>
  <si>
    <t xml:space="preserve">Tamaño Tornillo </t>
  </si>
  <si>
    <t>Diametro Alambre</t>
  </si>
  <si>
    <t xml:space="preserve">1/2¨ </t>
  </si>
  <si>
    <t>Tornillo</t>
  </si>
  <si>
    <t xml:space="preserve">Bobina : </t>
  </si>
  <si>
    <t xml:space="preserve">Calibre </t>
  </si>
  <si>
    <t xml:space="preserve">Ohms </t>
  </si>
  <si>
    <t xml:space="preserve">N Vueltas : </t>
  </si>
  <si>
    <t xml:space="preserve">Watts, Volts, </t>
  </si>
  <si>
    <t>Paso :</t>
  </si>
  <si>
    <t xml:space="preserve">Ampers </t>
  </si>
  <si>
    <t xml:space="preserve">Cortar Tubo : </t>
  </si>
  <si>
    <t>Separacion :</t>
  </si>
  <si>
    <t>Bobina sin estirar</t>
  </si>
  <si>
    <t>Largo Tubular</t>
  </si>
  <si>
    <t>REGLA</t>
  </si>
  <si>
    <t>Largo + 40 mm</t>
  </si>
  <si>
    <t>CAL 20-26</t>
  </si>
  <si>
    <t xml:space="preserve">0.8 MM - 1.3 MM </t>
  </si>
  <si>
    <t>CAL 26-35</t>
  </si>
  <si>
    <t>0.7 - 1.0 MM</t>
  </si>
  <si>
    <t xml:space="preserve">REGLA CUMPLIDA : </t>
  </si>
  <si>
    <t>LIGAS</t>
  </si>
  <si>
    <t>NI-80</t>
  </si>
  <si>
    <t>Calibre</t>
  </si>
  <si>
    <t>ESPEC</t>
  </si>
  <si>
    <t>CALCULO TUBULARES</t>
  </si>
  <si>
    <t xml:space="preserve"> </t>
  </si>
  <si>
    <t>3/8'</t>
  </si>
  <si>
    <t>1/2'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</si>
</sst>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10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sz val="18"/>
      <color theme="1"/>
      <name val="Calibri"/>
    </font>
    <font>
      <sz val="10"/>
      <color theme="1"/>
      <name val="Arial"/>
      <scheme val="minor"/>
    </font>
    <font>
      <sz val="11"/>
      <color rgb="FFFFFFFF"/>
      <name val="Calibri"/>
    </font>
    <font>
      <sz val="9"/>
      <color rgb="FF4285F4"/>
      <name val="Arial"/>
      <scheme val="minor"/>
    </font>
    <font>
      <sz val="9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BF9000"/>
        <bgColor rgb="FFBF9000"/>
      </patternFill>
    </fill>
    <fill>
      <patternFill patternType="solid">
        <fgColor rgb="FFD0E0E3"/>
        <bgColor rgb="FFD0E0E3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0" borderId="0" xfId="0" applyFont="1"/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4" fillId="0" borderId="0" xfId="0" applyFont="1"/>
    <xf numFmtId="164" fontId="1" fillId="0" borderId="0" xfId="0" applyNumberFormat="1" applyFont="1" applyAlignment="1">
      <alignment horizontal="right"/>
    </xf>
    <xf numFmtId="0" fontId="1" fillId="4" borderId="14" xfId="0" applyFont="1" applyFill="1" applyBorder="1"/>
    <xf numFmtId="0" fontId="1" fillId="0" borderId="15" xfId="0" applyFont="1" applyBorder="1"/>
    <xf numFmtId="0" fontId="1" fillId="4" borderId="16" xfId="0" applyFont="1" applyFill="1" applyBorder="1"/>
    <xf numFmtId="0" fontId="4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14" xfId="0" applyFont="1" applyBorder="1" applyAlignment="1">
      <alignment horizontal="right"/>
    </xf>
    <xf numFmtId="0" fontId="1" fillId="0" borderId="22" xfId="0" applyFont="1" applyBorder="1"/>
    <xf numFmtId="0" fontId="1" fillId="0" borderId="16" xfId="0" applyFont="1" applyBorder="1" applyAlignment="1">
      <alignment horizontal="right"/>
    </xf>
    <xf numFmtId="0" fontId="4" fillId="0" borderId="14" xfId="0" applyFont="1" applyBorder="1" applyAlignment="1">
      <alignment horizontal="center"/>
    </xf>
    <xf numFmtId="0" fontId="1" fillId="0" borderId="5" xfId="0" applyFont="1" applyBorder="1"/>
    <xf numFmtId="0" fontId="4" fillId="0" borderId="5" xfId="0" applyFont="1" applyBorder="1"/>
    <xf numFmtId="0" fontId="1" fillId="0" borderId="16" xfId="0" applyFont="1" applyBorder="1"/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9" xfId="0" applyFont="1" applyBorder="1"/>
    <xf numFmtId="0" fontId="1" fillId="0" borderId="29" xfId="0" applyFont="1" applyBorder="1" applyAlignment="1">
      <alignment horizontal="right"/>
    </xf>
    <xf numFmtId="0" fontId="5" fillId="0" borderId="29" xfId="0" applyFont="1" applyBorder="1" applyAlignment="1">
      <alignment horizontal="right"/>
    </xf>
    <xf numFmtId="165" fontId="1" fillId="0" borderId="29" xfId="0" applyNumberFormat="1" applyFont="1" applyBorder="1" applyAlignment="1">
      <alignment horizontal="right"/>
    </xf>
    <xf numFmtId="165" fontId="5" fillId="0" borderId="29" xfId="0" applyNumberFormat="1" applyFont="1" applyBorder="1" applyAlignment="1">
      <alignment horizontal="right"/>
    </xf>
    <xf numFmtId="0" fontId="1" fillId="4" borderId="31" xfId="0" applyFont="1" applyFill="1" applyBorder="1"/>
    <xf numFmtId="165" fontId="1" fillId="0" borderId="29" xfId="0" applyNumberFormat="1" applyFont="1" applyBorder="1"/>
    <xf numFmtId="0" fontId="1" fillId="5" borderId="34" xfId="0" applyFont="1" applyFill="1" applyBorder="1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9" xfId="0" applyFont="1" applyBorder="1" applyAlignment="1">
      <alignment horizontal="left"/>
    </xf>
    <xf numFmtId="165" fontId="1" fillId="0" borderId="0" xfId="0" applyNumberFormat="1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36" xfId="0" applyFont="1" applyBorder="1"/>
    <xf numFmtId="0" fontId="4" fillId="0" borderId="14" xfId="0" applyFont="1" applyBorder="1"/>
    <xf numFmtId="0" fontId="4" fillId="0" borderId="16" xfId="0" applyFont="1" applyBorder="1"/>
    <xf numFmtId="0" fontId="4" fillId="0" borderId="50" xfId="0" applyFont="1" applyBorder="1"/>
    <xf numFmtId="0" fontId="4" fillId="0" borderId="51" xfId="0" applyFont="1" applyBorder="1"/>
    <xf numFmtId="0" fontId="4" fillId="0" borderId="23" xfId="0" applyFont="1" applyBorder="1"/>
    <xf numFmtId="0" fontId="4" fillId="14" borderId="50" xfId="0" applyFont="1" applyFill="1" applyBorder="1"/>
    <xf numFmtId="0" fontId="4" fillId="14" borderId="51" xfId="0" applyFont="1" applyFill="1" applyBorder="1"/>
    <xf numFmtId="0" fontId="4" fillId="14" borderId="54" xfId="0" applyFont="1" applyFill="1" applyBorder="1"/>
    <xf numFmtId="0" fontId="6" fillId="0" borderId="0" xfId="0" applyFont="1"/>
    <xf numFmtId="0" fontId="4" fillId="0" borderId="25" xfId="0" applyFont="1" applyBorder="1"/>
    <xf numFmtId="0" fontId="4" fillId="0" borderId="57" xfId="0" applyFont="1" applyBorder="1"/>
    <xf numFmtId="0" fontId="4" fillId="0" borderId="54" xfId="0" applyFont="1" applyBorder="1"/>
    <xf numFmtId="0" fontId="4" fillId="0" borderId="58" xfId="0" applyFont="1" applyBorder="1"/>
    <xf numFmtId="0" fontId="7" fillId="0" borderId="0" xfId="0" applyFont="1"/>
    <xf numFmtId="0" fontId="8" fillId="0" borderId="29" xfId="0" applyFont="1" applyBorder="1"/>
    <xf numFmtId="0" fontId="4" fillId="0" borderId="29" xfId="0" applyFont="1" applyBorder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3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4" fillId="0" borderId="18" xfId="0" applyFont="1" applyBorder="1" applyAlignment="1">
      <alignment horizontal="center"/>
    </xf>
    <xf numFmtId="0" fontId="2" fillId="0" borderId="22" xfId="0" applyFont="1" applyBorder="1"/>
    <xf numFmtId="0" fontId="2" fillId="0" borderId="26" xfId="0" applyFont="1" applyBorder="1"/>
    <xf numFmtId="0" fontId="4" fillId="0" borderId="19" xfId="0" applyFont="1" applyBorder="1" applyAlignment="1">
      <alignment horizontal="center"/>
    </xf>
    <xf numFmtId="0" fontId="2" fillId="0" borderId="20" xfId="0" applyFont="1" applyBorder="1"/>
    <xf numFmtId="0" fontId="4" fillId="0" borderId="23" xfId="0" applyFont="1" applyBorder="1" applyAlignment="1">
      <alignment horizontal="center"/>
    </xf>
    <xf numFmtId="0" fontId="2" fillId="0" borderId="24" xfId="0" applyFont="1" applyBorder="1"/>
    <xf numFmtId="0" fontId="1" fillId="0" borderId="1" xfId="0" applyFont="1" applyBorder="1"/>
    <xf numFmtId="0" fontId="2" fillId="0" borderId="30" xfId="0" applyFont="1" applyBorder="1"/>
    <xf numFmtId="0" fontId="1" fillId="5" borderId="32" xfId="0" applyFont="1" applyFill="1" applyBorder="1" applyAlignment="1">
      <alignment horizontal="center"/>
    </xf>
    <xf numFmtId="0" fontId="2" fillId="0" borderId="33" xfId="0" applyFont="1" applyBorder="1"/>
    <xf numFmtId="0" fontId="1" fillId="0" borderId="23" xfId="0" applyFont="1" applyBorder="1" applyAlignment="1">
      <alignment horizontal="center"/>
    </xf>
    <xf numFmtId="0" fontId="2" fillId="0" borderId="35" xfId="0" applyFont="1" applyBorder="1"/>
    <xf numFmtId="0" fontId="2" fillId="0" borderId="21" xfId="0" applyFont="1" applyBorder="1"/>
    <xf numFmtId="0" fontId="4" fillId="10" borderId="48" xfId="0" applyFont="1" applyFill="1" applyBorder="1"/>
    <xf numFmtId="0" fontId="2" fillId="0" borderId="52" xfId="0" applyFont="1" applyBorder="1"/>
    <xf numFmtId="0" fontId="4" fillId="0" borderId="48" xfId="0" applyFont="1" applyBorder="1"/>
    <xf numFmtId="0" fontId="4" fillId="15" borderId="48" xfId="0" applyFont="1" applyFill="1" applyBorder="1"/>
    <xf numFmtId="0" fontId="4" fillId="9" borderId="53" xfId="0" applyFont="1" applyFill="1" applyBorder="1"/>
    <xf numFmtId="0" fontId="4" fillId="6" borderId="48" xfId="0" applyFont="1" applyFill="1" applyBorder="1"/>
    <xf numFmtId="0" fontId="4" fillId="0" borderId="63" xfId="0" applyFont="1" applyBorder="1"/>
    <xf numFmtId="0" fontId="2" fillId="0" borderId="64" xfId="0" applyFont="1" applyBorder="1"/>
    <xf numFmtId="0" fontId="4" fillId="0" borderId="37" xfId="0" applyFont="1" applyBorder="1"/>
    <xf numFmtId="0" fontId="2" fillId="0" borderId="38" xfId="0" applyFont="1" applyBorder="1"/>
    <xf numFmtId="0" fontId="4" fillId="6" borderId="39" xfId="0" applyFont="1" applyFill="1" applyBorder="1"/>
    <xf numFmtId="0" fontId="2" fillId="0" borderId="40" xfId="0" applyFont="1" applyBorder="1"/>
    <xf numFmtId="0" fontId="4" fillId="0" borderId="41" xfId="0" applyFont="1" applyBorder="1"/>
    <xf numFmtId="0" fontId="2" fillId="0" borderId="49" xfId="0" applyFont="1" applyBorder="1"/>
    <xf numFmtId="0" fontId="2" fillId="0" borderId="59" xfId="0" applyFont="1" applyBorder="1"/>
    <xf numFmtId="0" fontId="4" fillId="7" borderId="42" xfId="0" applyFont="1" applyFill="1" applyBorder="1"/>
    <xf numFmtId="0" fontId="2" fillId="0" borderId="43" xfId="0" applyFont="1" applyBorder="1"/>
    <xf numFmtId="0" fontId="4" fillId="0" borderId="44" xfId="0" applyFont="1" applyBorder="1"/>
    <xf numFmtId="0" fontId="0" fillId="0" borderId="0" xfId="0"/>
    <xf numFmtId="0" fontId="2" fillId="0" borderId="62" xfId="0" applyFont="1" applyBorder="1"/>
    <xf numFmtId="0" fontId="4" fillId="9" borderId="48" xfId="0" applyFont="1" applyFill="1" applyBorder="1"/>
    <xf numFmtId="0" fontId="4" fillId="9" borderId="46" xfId="0" applyFont="1" applyFill="1" applyBorder="1"/>
    <xf numFmtId="0" fontId="2" fillId="0" borderId="47" xfId="0" applyFont="1" applyBorder="1"/>
    <xf numFmtId="0" fontId="4" fillId="11" borderId="48" xfId="0" applyFont="1" applyFill="1" applyBorder="1"/>
    <xf numFmtId="0" fontId="4" fillId="12" borderId="48" xfId="0" applyFont="1" applyFill="1" applyBorder="1"/>
    <xf numFmtId="0" fontId="4" fillId="13" borderId="53" xfId="0" applyFont="1" applyFill="1" applyBorder="1"/>
    <xf numFmtId="0" fontId="4" fillId="8" borderId="39" xfId="0" applyFont="1" applyFill="1" applyBorder="1"/>
    <xf numFmtId="0" fontId="2" fillId="0" borderId="45" xfId="0" applyFont="1" applyBorder="1"/>
    <xf numFmtId="0" fontId="4" fillId="0" borderId="55" xfId="0" applyFont="1" applyBorder="1"/>
    <xf numFmtId="0" fontId="2" fillId="0" borderId="56" xfId="0" applyFont="1" applyBorder="1"/>
    <xf numFmtId="0" fontId="2" fillId="0" borderId="55" xfId="0" applyFont="1" applyBorder="1"/>
    <xf numFmtId="0" fontId="2" fillId="0" borderId="60" xfId="0" applyFont="1" applyBorder="1"/>
    <xf numFmtId="0" fontId="2" fillId="0" borderId="61" xfId="0" applyFont="1" applyBorder="1"/>
    <xf numFmtId="0" fontId="4" fillId="12" borderId="53" xfId="0" applyFont="1" applyFill="1" applyBorder="1"/>
    <xf numFmtId="0" fontId="8" fillId="0" borderId="23" xfId="0" applyFont="1" applyBorder="1"/>
    <xf numFmtId="0" fontId="8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30"/>
  <sheetViews>
    <sheetView topLeftCell="I1" workbookViewId="0">
      <selection activeCell="L13" sqref="L13:M13"/>
    </sheetView>
  </sheetViews>
  <sheetFormatPr baseColWidth="10" defaultColWidth="12.6640625" defaultRowHeight="15.75" customHeight="1" x14ac:dyDescent="0.25"/>
  <cols>
    <col min="6" max="6" width="18.77734375" customWidth="1"/>
    <col min="11" max="11" width="13.77734375" customWidth="1"/>
    <col min="16" max="16" width="23.109375" customWidth="1"/>
    <col min="17" max="17" width="10.33203125" customWidth="1"/>
    <col min="26" max="26" width="14.44140625" customWidth="1"/>
  </cols>
  <sheetData>
    <row r="2" spans="1:19" ht="15.75" customHeight="1" x14ac:dyDescent="0.3">
      <c r="A2" s="61" t="s">
        <v>0</v>
      </c>
      <c r="B2" s="62"/>
      <c r="C2" s="62"/>
      <c r="D2" s="62"/>
      <c r="E2" s="62"/>
      <c r="F2" s="62"/>
      <c r="G2" s="62"/>
      <c r="H2" s="63"/>
    </row>
    <row r="3" spans="1:19" ht="15.75" customHeight="1" x14ac:dyDescent="0.3">
      <c r="A3" s="64" t="s">
        <v>1</v>
      </c>
      <c r="B3" s="65"/>
      <c r="C3" s="65"/>
      <c r="D3" s="65"/>
      <c r="E3" s="65"/>
      <c r="F3" s="65"/>
      <c r="G3" s="65"/>
      <c r="H3" s="66"/>
      <c r="J3" s="1" t="s">
        <v>2</v>
      </c>
      <c r="K3" s="2"/>
      <c r="L3" s="2"/>
      <c r="M3" s="2"/>
      <c r="N3" s="1" t="s">
        <v>2</v>
      </c>
    </row>
    <row r="4" spans="1:19" ht="15.75" customHeight="1" x14ac:dyDescent="0.45">
      <c r="A4" s="3"/>
      <c r="B4" s="3"/>
      <c r="C4" s="3"/>
      <c r="D4" s="3"/>
      <c r="E4" s="3"/>
      <c r="F4" s="3"/>
      <c r="G4" s="3"/>
      <c r="H4" s="3"/>
      <c r="J4" s="4" t="s">
        <v>2</v>
      </c>
      <c r="K4" s="67" t="s">
        <v>3</v>
      </c>
      <c r="L4" s="68"/>
      <c r="M4" s="69"/>
      <c r="N4" s="5" t="s">
        <v>2</v>
      </c>
      <c r="P4" s="6"/>
    </row>
    <row r="5" spans="1:19" ht="15.75" customHeight="1" x14ac:dyDescent="0.3">
      <c r="A5" s="3" t="s">
        <v>4</v>
      </c>
      <c r="B5" s="3"/>
      <c r="C5" s="3"/>
      <c r="D5" s="3"/>
      <c r="E5" s="3"/>
      <c r="F5" s="3" t="s">
        <v>5</v>
      </c>
      <c r="G5" s="7">
        <f ca="1">TODAY()</f>
        <v>45845</v>
      </c>
      <c r="H5" s="3"/>
      <c r="J5" s="4" t="s">
        <v>2</v>
      </c>
      <c r="K5" s="8" t="s">
        <v>6</v>
      </c>
      <c r="L5" s="9"/>
      <c r="M5" s="10" t="s">
        <v>7</v>
      </c>
      <c r="N5" s="5" t="s">
        <v>2</v>
      </c>
      <c r="P5" s="11" t="s">
        <v>8</v>
      </c>
      <c r="Q5" s="70"/>
      <c r="R5" s="73" t="s">
        <v>9</v>
      </c>
      <c r="S5" s="74"/>
    </row>
    <row r="6" spans="1:19" ht="15.75" customHeight="1" x14ac:dyDescent="0.3">
      <c r="A6" s="3" t="s">
        <v>10</v>
      </c>
      <c r="B6" s="3"/>
      <c r="C6" s="12"/>
      <c r="D6" s="12"/>
      <c r="E6" s="3"/>
      <c r="F6" s="3" t="s">
        <v>11</v>
      </c>
      <c r="G6" s="3">
        <f>L10</f>
        <v>0</v>
      </c>
      <c r="H6" s="3"/>
      <c r="J6" s="4" t="s">
        <v>2</v>
      </c>
      <c r="K6" s="13" t="s">
        <v>12</v>
      </c>
      <c r="L6" s="14"/>
      <c r="M6" s="15">
        <v>500</v>
      </c>
      <c r="N6" s="5" t="s">
        <v>2</v>
      </c>
      <c r="P6" s="16" t="s">
        <v>13</v>
      </c>
      <c r="Q6" s="71"/>
      <c r="R6" s="75" t="s">
        <v>96</v>
      </c>
      <c r="S6" s="76"/>
    </row>
    <row r="7" spans="1:19" ht="15.75" customHeight="1" x14ac:dyDescent="0.3">
      <c r="A7" s="3" t="s">
        <v>15</v>
      </c>
      <c r="B7" s="3"/>
      <c r="C7" s="17"/>
      <c r="D7" s="17"/>
      <c r="E7" s="3"/>
      <c r="F7" s="3" t="s">
        <v>16</v>
      </c>
      <c r="G7" s="18"/>
      <c r="H7" s="3"/>
      <c r="J7" s="4" t="s">
        <v>2</v>
      </c>
      <c r="K7" s="13" t="s">
        <v>17</v>
      </c>
      <c r="L7" s="14"/>
      <c r="M7" s="15">
        <v>220</v>
      </c>
      <c r="N7" s="5" t="s">
        <v>2</v>
      </c>
      <c r="P7" s="16" t="s">
        <v>18</v>
      </c>
      <c r="Q7" s="71"/>
      <c r="R7" s="75" t="s">
        <v>97</v>
      </c>
      <c r="S7" s="76"/>
    </row>
    <row r="8" spans="1:19" ht="15.75" customHeight="1" x14ac:dyDescent="0.3">
      <c r="A8" s="3"/>
      <c r="B8" s="3"/>
      <c r="C8" s="3"/>
      <c r="D8" s="3"/>
      <c r="E8" s="3"/>
      <c r="F8" s="3"/>
      <c r="G8" s="3"/>
      <c r="H8" s="3"/>
      <c r="J8" s="4" t="s">
        <v>2</v>
      </c>
      <c r="K8" s="13" t="s">
        <v>20</v>
      </c>
      <c r="L8" s="14"/>
      <c r="M8" s="19"/>
      <c r="N8" s="5" t="s">
        <v>2</v>
      </c>
      <c r="P8" s="20" t="s">
        <v>21</v>
      </c>
      <c r="Q8" s="72"/>
      <c r="R8" s="21"/>
      <c r="S8" s="22"/>
    </row>
    <row r="9" spans="1:19" ht="15.75" customHeight="1" x14ac:dyDescent="0.3">
      <c r="A9" s="3"/>
      <c r="B9" s="3"/>
      <c r="C9" s="23" t="s">
        <v>22</v>
      </c>
      <c r="D9" s="23" t="s">
        <v>23</v>
      </c>
      <c r="E9" s="3"/>
      <c r="H9" s="3"/>
      <c r="J9" s="4" t="s">
        <v>2</v>
      </c>
      <c r="K9" s="13" t="s">
        <v>24</v>
      </c>
      <c r="L9" s="14"/>
      <c r="M9" s="19"/>
      <c r="N9" s="5" t="s">
        <v>2</v>
      </c>
      <c r="P9" s="24"/>
      <c r="Q9" s="24"/>
      <c r="R9" s="24"/>
      <c r="S9" s="24"/>
    </row>
    <row r="10" spans="1:19" ht="15.75" customHeight="1" x14ac:dyDescent="0.3">
      <c r="A10" s="3"/>
      <c r="B10" s="3"/>
      <c r="C10" s="23" t="s">
        <v>25</v>
      </c>
      <c r="D10" s="23" t="s">
        <v>26</v>
      </c>
      <c r="E10" s="3"/>
      <c r="H10" s="3"/>
      <c r="J10" s="4" t="s">
        <v>2</v>
      </c>
      <c r="K10" s="13" t="s">
        <v>27</v>
      </c>
      <c r="L10" s="14"/>
      <c r="M10" s="15">
        <v>35.6</v>
      </c>
      <c r="N10" s="5" t="s">
        <v>2</v>
      </c>
      <c r="P10" s="24"/>
      <c r="Q10" s="24"/>
      <c r="R10" s="24"/>
      <c r="S10" s="24"/>
    </row>
    <row r="11" spans="1:19" ht="15.75" customHeight="1" x14ac:dyDescent="0.3">
      <c r="A11" s="25" t="s">
        <v>28</v>
      </c>
      <c r="B11" s="26">
        <f>L4</f>
        <v>0</v>
      </c>
      <c r="C11" s="27" t="str">
        <f>'TUBULAR R'!B21</f>
        <v>Largo + 40 mm</v>
      </c>
      <c r="D11" s="25"/>
      <c r="E11" s="3"/>
      <c r="F11" s="25" t="s">
        <v>29</v>
      </c>
      <c r="G11" s="26">
        <f t="shared" ref="G11:G12" si="0">L8</f>
        <v>0</v>
      </c>
      <c r="H11" s="3"/>
      <c r="J11" s="4" t="s">
        <v>2</v>
      </c>
      <c r="K11" s="13" t="s">
        <v>30</v>
      </c>
      <c r="L11" s="14"/>
      <c r="M11" s="15">
        <v>10</v>
      </c>
      <c r="N11" s="5" t="s">
        <v>2</v>
      </c>
    </row>
    <row r="12" spans="1:19" ht="15.75" customHeight="1" x14ac:dyDescent="0.3">
      <c r="A12" s="25" t="s">
        <v>17</v>
      </c>
      <c r="B12" s="26">
        <f t="shared" ref="B12:C12" si="1">O29</f>
        <v>0</v>
      </c>
      <c r="C12" s="27">
        <f t="shared" si="1"/>
        <v>0</v>
      </c>
      <c r="D12" s="25"/>
      <c r="E12" s="3"/>
      <c r="F12" s="25" t="s">
        <v>31</v>
      </c>
      <c r="G12" s="26">
        <f t="shared" si="0"/>
        <v>0</v>
      </c>
      <c r="H12" s="3"/>
      <c r="J12" s="4" t="s">
        <v>2</v>
      </c>
      <c r="K12" s="8" t="s">
        <v>32</v>
      </c>
      <c r="L12" s="77" t="s">
        <v>21</v>
      </c>
      <c r="M12" s="78"/>
      <c r="N12" s="5" t="s">
        <v>2</v>
      </c>
    </row>
    <row r="13" spans="1:19" ht="15.75" customHeight="1" x14ac:dyDescent="0.3">
      <c r="A13" s="25" t="s">
        <v>20</v>
      </c>
      <c r="B13" s="28">
        <f t="shared" ref="B13:D13" si="2">O30</f>
        <v>0</v>
      </c>
      <c r="C13" s="29">
        <f t="shared" si="2"/>
        <v>0</v>
      </c>
      <c r="D13" s="29">
        <f t="shared" si="2"/>
        <v>0</v>
      </c>
      <c r="E13" s="3"/>
      <c r="F13" s="25" t="s">
        <v>33</v>
      </c>
      <c r="G13" s="25"/>
      <c r="H13" s="3"/>
      <c r="J13" s="4" t="s">
        <v>2</v>
      </c>
      <c r="K13" s="30" t="s">
        <v>34</v>
      </c>
      <c r="L13" s="77" t="s">
        <v>96</v>
      </c>
      <c r="M13" s="78"/>
      <c r="N13" s="5" t="s">
        <v>2</v>
      </c>
    </row>
    <row r="14" spans="1:19" ht="15.75" customHeight="1" x14ac:dyDescent="0.3">
      <c r="A14" s="25" t="s">
        <v>24</v>
      </c>
      <c r="B14" s="28">
        <f>O31</f>
        <v>0</v>
      </c>
      <c r="C14" s="31"/>
      <c r="D14" s="29">
        <f>Q31</f>
        <v>0</v>
      </c>
      <c r="E14" s="3"/>
      <c r="F14" s="25" t="s">
        <v>35</v>
      </c>
      <c r="G14" s="25"/>
      <c r="H14" s="3"/>
      <c r="J14" s="4" t="s">
        <v>2</v>
      </c>
      <c r="K14" s="79" t="s">
        <v>36</v>
      </c>
      <c r="L14" s="80"/>
      <c r="M14" s="32"/>
      <c r="N14" s="5" t="s">
        <v>2</v>
      </c>
    </row>
    <row r="15" spans="1:19" ht="15.75" customHeight="1" x14ac:dyDescent="0.3">
      <c r="A15" s="25"/>
      <c r="B15" s="25"/>
      <c r="C15" s="25"/>
      <c r="D15" s="25"/>
      <c r="E15" s="3"/>
      <c r="F15" s="3"/>
      <c r="G15" s="3"/>
      <c r="H15" s="3"/>
      <c r="J15" s="4" t="s">
        <v>2</v>
      </c>
      <c r="K15" s="33"/>
      <c r="L15" s="33"/>
      <c r="M15" s="33"/>
      <c r="N15" s="5" t="s">
        <v>2</v>
      </c>
    </row>
    <row r="16" spans="1:19" ht="15.75" customHeight="1" x14ac:dyDescent="0.3">
      <c r="A16" s="3"/>
      <c r="B16" s="3"/>
      <c r="C16" s="3"/>
      <c r="D16" s="3"/>
      <c r="E16" s="3"/>
      <c r="F16" s="3"/>
      <c r="G16" s="3"/>
      <c r="H16" s="3"/>
      <c r="J16" s="4" t="s">
        <v>2</v>
      </c>
      <c r="K16" s="34"/>
      <c r="L16" s="34"/>
      <c r="M16" s="33"/>
      <c r="N16" s="5" t="s">
        <v>2</v>
      </c>
    </row>
    <row r="17" spans="1:26" ht="15.75" customHeight="1" x14ac:dyDescent="0.3">
      <c r="A17" s="35"/>
      <c r="B17" s="81" t="s">
        <v>37</v>
      </c>
      <c r="C17" s="82"/>
      <c r="D17" s="3"/>
      <c r="E17" s="3"/>
      <c r="F17" s="25" t="s">
        <v>38</v>
      </c>
      <c r="G17" s="25"/>
      <c r="H17" s="3">
        <f>O10</f>
        <v>0</v>
      </c>
      <c r="J17" s="36"/>
      <c r="K17" s="3"/>
      <c r="L17" s="3"/>
      <c r="M17" s="3"/>
      <c r="N17" s="37"/>
    </row>
    <row r="18" spans="1:26" ht="15.75" customHeight="1" x14ac:dyDescent="0.3">
      <c r="B18" s="25"/>
      <c r="C18" s="25"/>
      <c r="D18" s="38">
        <f t="shared" ref="D18:D19" si="3">O22</f>
        <v>0</v>
      </c>
      <c r="E18" s="39"/>
      <c r="F18" s="25" t="s">
        <v>39</v>
      </c>
      <c r="G18" s="25"/>
      <c r="H18" s="3"/>
      <c r="J18" s="36"/>
      <c r="K18" s="3"/>
      <c r="L18" s="3"/>
      <c r="M18" s="3"/>
      <c r="N18" s="37"/>
    </row>
    <row r="19" spans="1:26" ht="15.75" customHeight="1" x14ac:dyDescent="0.3">
      <c r="B19" s="25">
        <f>B18</f>
        <v>0</v>
      </c>
      <c r="C19" s="25"/>
      <c r="D19" s="38">
        <f t="shared" si="3"/>
        <v>0</v>
      </c>
      <c r="E19" s="39"/>
      <c r="F19" s="25" t="s">
        <v>40</v>
      </c>
      <c r="G19" s="25"/>
      <c r="H19" s="3"/>
      <c r="J19" s="36"/>
      <c r="K19" s="3"/>
      <c r="L19" s="3"/>
      <c r="M19" s="3"/>
      <c r="N19" s="37"/>
    </row>
    <row r="20" spans="1:26" ht="15.75" customHeight="1" x14ac:dyDescent="0.3">
      <c r="A20" s="3"/>
      <c r="B20" s="3"/>
      <c r="C20" s="3"/>
      <c r="D20" s="38"/>
      <c r="E20" s="39"/>
      <c r="F20" s="25" t="s">
        <v>41</v>
      </c>
      <c r="G20" s="25"/>
      <c r="H20" s="3"/>
      <c r="J20" s="36"/>
      <c r="M20" s="3"/>
      <c r="N20" s="37"/>
      <c r="Z20" s="6" t="s">
        <v>42</v>
      </c>
    </row>
    <row r="21" spans="1:26" ht="15.75" customHeight="1" x14ac:dyDescent="0.3">
      <c r="A21" s="35"/>
      <c r="B21" s="3"/>
      <c r="C21" s="3"/>
      <c r="D21" s="38"/>
      <c r="E21" s="38"/>
      <c r="F21" s="3"/>
      <c r="G21" s="3"/>
      <c r="H21" s="3"/>
      <c r="J21" s="36"/>
      <c r="K21" s="3"/>
      <c r="L21" s="3"/>
      <c r="M21" s="3"/>
      <c r="N21" s="37"/>
    </row>
    <row r="22" spans="1:26" ht="14.4" x14ac:dyDescent="0.3">
      <c r="A22" s="3"/>
      <c r="B22" s="3"/>
      <c r="C22" s="3"/>
      <c r="D22" s="38"/>
      <c r="E22" s="39">
        <f>G12</f>
        <v>0</v>
      </c>
      <c r="F22" s="3"/>
      <c r="G22" s="3"/>
      <c r="H22" s="3"/>
      <c r="J22" s="36"/>
      <c r="K22" s="3"/>
      <c r="L22" s="3"/>
      <c r="M22" s="3"/>
      <c r="N22" s="37"/>
    </row>
    <row r="23" spans="1:26" ht="14.4" x14ac:dyDescent="0.3">
      <c r="A23" s="3"/>
      <c r="B23" s="3"/>
      <c r="C23" s="3"/>
      <c r="D23" s="3"/>
      <c r="E23" s="3"/>
      <c r="F23" s="3"/>
      <c r="G23" s="3"/>
      <c r="H23" s="3"/>
      <c r="J23" s="36"/>
      <c r="K23" s="39"/>
      <c r="L23" s="3"/>
      <c r="M23" s="39"/>
      <c r="N23" s="37"/>
    </row>
    <row r="24" spans="1:26" ht="14.4" x14ac:dyDescent="0.3">
      <c r="A24" s="81" t="s">
        <v>43</v>
      </c>
      <c r="B24" s="83"/>
      <c r="C24" s="83"/>
      <c r="D24" s="82"/>
      <c r="E24" s="3"/>
      <c r="F24" s="3"/>
      <c r="G24" s="3"/>
      <c r="H24" s="3"/>
      <c r="J24" s="36"/>
      <c r="K24" s="39"/>
      <c r="L24" s="3"/>
      <c r="M24" s="39"/>
      <c r="N24" s="37"/>
    </row>
    <row r="25" spans="1:26" ht="14.4" x14ac:dyDescent="0.3">
      <c r="A25" s="40" t="s">
        <v>44</v>
      </c>
      <c r="B25" s="40"/>
      <c r="C25" s="40" t="s">
        <v>45</v>
      </c>
      <c r="D25" s="40"/>
      <c r="E25" s="41">
        <f>O7</f>
        <v>0</v>
      </c>
      <c r="F25" s="3"/>
      <c r="G25" s="3"/>
      <c r="H25" s="3"/>
      <c r="J25" s="36"/>
      <c r="K25" s="39"/>
      <c r="L25" s="3"/>
      <c r="M25" s="39"/>
      <c r="N25" s="37"/>
    </row>
    <row r="26" spans="1:26" ht="14.4" x14ac:dyDescent="0.3">
      <c r="A26" s="40" t="s">
        <v>46</v>
      </c>
      <c r="B26" s="40"/>
      <c r="C26" s="40" t="s">
        <v>47</v>
      </c>
      <c r="D26" s="40"/>
      <c r="E26" s="3"/>
      <c r="F26" s="3"/>
      <c r="G26" s="3"/>
      <c r="H26" s="3"/>
      <c r="J26" s="36"/>
      <c r="K26" s="39"/>
      <c r="L26" s="3"/>
      <c r="M26" s="39"/>
      <c r="N26" s="37"/>
    </row>
    <row r="27" spans="1:26" ht="14.4" x14ac:dyDescent="0.3">
      <c r="A27" s="3"/>
      <c r="B27" s="3"/>
      <c r="C27" s="3"/>
      <c r="D27" s="3"/>
      <c r="E27" s="3"/>
      <c r="F27" s="3"/>
      <c r="G27" s="3"/>
      <c r="H27" s="3"/>
      <c r="J27" s="42"/>
      <c r="K27" s="43"/>
      <c r="L27" s="43"/>
      <c r="M27" s="43"/>
      <c r="N27" s="42"/>
    </row>
    <row r="28" spans="1:26" ht="14.4" x14ac:dyDescent="0.3">
      <c r="A28" s="3" t="s">
        <v>48</v>
      </c>
      <c r="B28" s="3"/>
      <c r="C28" s="3"/>
      <c r="D28" s="3"/>
      <c r="E28" s="3"/>
      <c r="F28" s="17"/>
      <c r="G28" s="3"/>
      <c r="H28" s="3"/>
    </row>
    <row r="29" spans="1:26" ht="14.4" x14ac:dyDescent="0.3">
      <c r="A29" s="3"/>
      <c r="B29" s="12"/>
      <c r="C29" s="12"/>
      <c r="D29" s="12"/>
      <c r="E29" s="12"/>
      <c r="F29" s="12"/>
      <c r="G29" s="12"/>
      <c r="H29" s="12"/>
    </row>
    <row r="30" spans="1:26" ht="14.4" x14ac:dyDescent="0.3">
      <c r="A30" s="12"/>
      <c r="B30" s="12"/>
      <c r="C30" s="12"/>
      <c r="D30" s="12"/>
      <c r="E30" s="12"/>
      <c r="F30" s="12"/>
      <c r="G30" s="12"/>
      <c r="H30" s="12"/>
    </row>
  </sheetData>
  <mergeCells count="12">
    <mergeCell ref="L12:M12"/>
    <mergeCell ref="L13:M13"/>
    <mergeCell ref="K14:L14"/>
    <mergeCell ref="B17:C17"/>
    <mergeCell ref="A24:D24"/>
    <mergeCell ref="A2:H2"/>
    <mergeCell ref="A3:H3"/>
    <mergeCell ref="K4:M4"/>
    <mergeCell ref="Q5:Q8"/>
    <mergeCell ref="R5:S5"/>
    <mergeCell ref="R6:S6"/>
    <mergeCell ref="R7:S7"/>
  </mergeCells>
  <dataValidations count="2">
    <dataValidation type="list" allowBlank="1" showErrorMessage="1" sqref="L13" xr:uid="{00000000-0002-0000-0000-000000000000}">
      <formula1>$R$6:$R$7</formula1>
    </dataValidation>
    <dataValidation type="list" allowBlank="1" showErrorMessage="1" sqref="L12" xr:uid="{00000000-0002-0000-0000-000001000000}">
      <formula1>$P$6:$Q$10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N29"/>
  <sheetViews>
    <sheetView tabSelected="1" topLeftCell="B1" workbookViewId="0">
      <selection activeCell="I10" sqref="I10"/>
    </sheetView>
  </sheetViews>
  <sheetFormatPr baseColWidth="10" defaultColWidth="12.6640625" defaultRowHeight="15.75" customHeight="1" x14ac:dyDescent="0.25"/>
  <cols>
    <col min="3" max="3" width="28.109375" customWidth="1"/>
    <col min="8" max="8" width="21.109375" customWidth="1"/>
    <col min="9" max="9" width="24.88671875" customWidth="1"/>
    <col min="11" max="11" width="17.21875" customWidth="1"/>
    <col min="12" max="12" width="26.44140625" customWidth="1"/>
  </cols>
  <sheetData>
    <row r="4" spans="2:14" ht="13.2" x14ac:dyDescent="0.25">
      <c r="K4" s="92"/>
      <c r="L4" s="93"/>
    </row>
    <row r="5" spans="2:14" ht="13.2" x14ac:dyDescent="0.25">
      <c r="B5" s="94" t="s">
        <v>49</v>
      </c>
      <c r="C5" s="95"/>
      <c r="D5" s="96"/>
      <c r="E5" s="99" t="s">
        <v>50</v>
      </c>
      <c r="F5" s="100"/>
      <c r="G5" s="101"/>
      <c r="H5" s="110" t="s">
        <v>51</v>
      </c>
      <c r="I5" s="111"/>
      <c r="K5" s="105" t="s">
        <v>52</v>
      </c>
      <c r="L5" s="106"/>
    </row>
    <row r="6" spans="2:14" ht="13.2" x14ac:dyDescent="0.25">
      <c r="B6" s="104" t="s">
        <v>53</v>
      </c>
      <c r="C6" s="82"/>
      <c r="D6" s="97"/>
      <c r="E6" s="44" t="s">
        <v>54</v>
      </c>
      <c r="F6" s="45" t="s">
        <v>55</v>
      </c>
      <c r="G6" s="102"/>
      <c r="H6" s="46" t="s">
        <v>96</v>
      </c>
      <c r="I6" s="47">
        <f>4*C21/100</f>
        <v>1.44</v>
      </c>
      <c r="K6" s="46"/>
      <c r="L6" s="47"/>
    </row>
    <row r="7" spans="2:14" ht="18" customHeight="1" x14ac:dyDescent="0.25">
      <c r="B7" s="46" t="s">
        <v>14</v>
      </c>
      <c r="C7" s="48">
        <f>0.95*3.14*C11*3.5</f>
        <v>267.27679999999998</v>
      </c>
      <c r="D7" s="97"/>
      <c r="E7" s="44" t="s">
        <v>19</v>
      </c>
      <c r="F7" s="45" t="s">
        <v>56</v>
      </c>
      <c r="G7" s="102"/>
      <c r="H7" s="46" t="s">
        <v>97</v>
      </c>
      <c r="I7" s="47">
        <f>6*F18/100</f>
        <v>1.9007999999999998</v>
      </c>
      <c r="K7" s="84" t="s">
        <v>57</v>
      </c>
      <c r="L7" s="85"/>
    </row>
    <row r="8" spans="2:14" ht="13.2" x14ac:dyDescent="0.25">
      <c r="B8" s="46" t="s">
        <v>19</v>
      </c>
      <c r="C8" s="48">
        <f>1.27*3.14*C11*3.5</f>
        <v>357.30688000000004</v>
      </c>
      <c r="D8" s="97"/>
      <c r="E8" s="44"/>
      <c r="F8" s="45"/>
      <c r="G8" s="102"/>
      <c r="H8" s="46"/>
      <c r="I8" s="47"/>
      <c r="K8" s="46" t="s">
        <v>58</v>
      </c>
      <c r="L8" s="47" t="e">
        <f ca="1">C18/I12</f>
        <v>#NAME?</v>
      </c>
    </row>
    <row r="9" spans="2:14" ht="13.2" x14ac:dyDescent="0.25">
      <c r="B9" s="86"/>
      <c r="C9" s="82"/>
      <c r="D9" s="97"/>
      <c r="E9" s="44"/>
      <c r="F9" s="45"/>
      <c r="G9" s="102"/>
      <c r="H9" s="107" t="s">
        <v>57</v>
      </c>
      <c r="I9" s="85"/>
      <c r="K9" s="46" t="s">
        <v>58</v>
      </c>
      <c r="L9" s="47" t="e">
        <f ca="1">L8*1.2</f>
        <v>#NAME?</v>
      </c>
    </row>
    <row r="10" spans="2:14" ht="13.2" x14ac:dyDescent="0.25">
      <c r="B10" s="108" t="s">
        <v>59</v>
      </c>
      <c r="C10" s="82"/>
      <c r="D10" s="97"/>
      <c r="E10" s="109" t="s">
        <v>60</v>
      </c>
      <c r="F10" s="76"/>
      <c r="G10" s="102"/>
      <c r="H10" s="46" t="s">
        <v>61</v>
      </c>
      <c r="I10" s="47" t="str">
        <f>Pedido!L13</f>
        <v>3/8'</v>
      </c>
      <c r="K10" s="86"/>
      <c r="L10" s="85"/>
    </row>
    <row r="11" spans="2:14" ht="13.2" x14ac:dyDescent="0.25">
      <c r="B11" s="46" t="s">
        <v>62</v>
      </c>
      <c r="C11" s="48">
        <f>Pedido!M10-Pedido!M11</f>
        <v>25.6</v>
      </c>
      <c r="D11" s="97"/>
      <c r="E11" s="44" t="s">
        <v>14</v>
      </c>
      <c r="F11" s="45" t="s">
        <v>63</v>
      </c>
      <c r="G11" s="102"/>
      <c r="H11" s="49" t="s">
        <v>64</v>
      </c>
      <c r="I11" s="50" t="str">
        <f>IF(Pedido!L13="3/8¨", I6, IF(Pedido!L13="1/2¨", I7, ""))</f>
        <v/>
      </c>
      <c r="K11" s="84" t="s">
        <v>65</v>
      </c>
      <c r="L11" s="85"/>
    </row>
    <row r="12" spans="2:14" ht="13.2" x14ac:dyDescent="0.25">
      <c r="B12" s="86"/>
      <c r="C12" s="82"/>
      <c r="D12" s="97"/>
      <c r="E12" s="44" t="s">
        <v>19</v>
      </c>
      <c r="F12" s="45" t="s">
        <v>66</v>
      </c>
      <c r="G12" s="102"/>
      <c r="H12" s="49" t="s">
        <v>67</v>
      </c>
      <c r="I12" s="50" t="e">
        <f t="array" aca="1" ref="I12" ca="1">INDEX(Tablas!D5:D22, _xludf.XMATCH(MIN(ABS(Tablas!D5:D22 - 'TUBULAR R'!I11)), ABS(Tablas!D5:D22 - 'TUBULAR R'!I11)))</f>
        <v>#NAME?</v>
      </c>
      <c r="K12" s="46" t="s">
        <v>14</v>
      </c>
      <c r="L12" s="47" t="e">
        <f ca="1">2*I13*3.14</f>
        <v>#NAME?</v>
      </c>
    </row>
    <row r="13" spans="2:14" ht="13.2" x14ac:dyDescent="0.25">
      <c r="B13" s="87" t="s">
        <v>68</v>
      </c>
      <c r="C13" s="82"/>
      <c r="D13" s="97"/>
      <c r="E13" s="44"/>
      <c r="F13" s="45"/>
      <c r="G13" s="102"/>
      <c r="H13" s="49" t="s">
        <v>69</v>
      </c>
      <c r="I13" s="50" t="e">
        <f t="array" aca="1" ref="I13" ca="1">INDEX(Tablas!C5:C22, MATCH(I12, Tablas!D5:D22,0 ))</f>
        <v>#NAME?</v>
      </c>
      <c r="K13" s="46" t="s">
        <v>70</v>
      </c>
      <c r="L13" s="47">
        <v>1.0738800000000002</v>
      </c>
    </row>
    <row r="14" spans="2:14" ht="13.2" x14ac:dyDescent="0.25">
      <c r="B14" s="46" t="s">
        <v>71</v>
      </c>
      <c r="C14" s="48">
        <f>Pedido!M11+0.2</f>
        <v>10.199999999999999</v>
      </c>
      <c r="D14" s="97"/>
      <c r="E14" s="88" t="s">
        <v>72</v>
      </c>
      <c r="F14" s="76"/>
      <c r="G14" s="102"/>
      <c r="H14" s="51" t="s">
        <v>73</v>
      </c>
      <c r="I14" s="52"/>
      <c r="K14" s="86"/>
      <c r="L14" s="85"/>
    </row>
    <row r="15" spans="2:14" ht="13.2" x14ac:dyDescent="0.25">
      <c r="B15" s="86"/>
      <c r="C15" s="82"/>
      <c r="D15" s="97"/>
      <c r="E15" s="44" t="s">
        <v>74</v>
      </c>
      <c r="F15" s="45">
        <f>C18*120%</f>
        <v>116.16</v>
      </c>
      <c r="G15" s="102"/>
      <c r="H15" s="112"/>
      <c r="I15" s="113"/>
      <c r="K15" s="46" t="s">
        <v>75</v>
      </c>
      <c r="L15" s="47">
        <f>IF(TRIM(I10)="3/8¨", I6/L12, IF(TRIM(I10)="1/2¨", I7/L13, 0))</f>
        <v>0</v>
      </c>
      <c r="M15" s="6"/>
      <c r="N15" s="6"/>
    </row>
    <row r="16" spans="2:14" ht="13.2" x14ac:dyDescent="0.25">
      <c r="B16" s="107" t="s">
        <v>76</v>
      </c>
      <c r="C16" s="82"/>
      <c r="D16" s="97"/>
      <c r="E16" s="44"/>
      <c r="F16" s="45"/>
      <c r="G16" s="102"/>
      <c r="H16" s="114"/>
      <c r="I16" s="113"/>
      <c r="K16" s="46" t="s">
        <v>77</v>
      </c>
      <c r="L16" s="47" t="e">
        <f>C11/L15</f>
        <v>#DIV/0!</v>
      </c>
    </row>
    <row r="17" spans="2:13" ht="13.2" x14ac:dyDescent="0.25">
      <c r="B17" s="46" t="s">
        <v>78</v>
      </c>
      <c r="C17" s="48">
        <f>Pedido!M6/Pedido!M7</f>
        <v>2.2727272727272729</v>
      </c>
      <c r="D17" s="97"/>
      <c r="E17" s="117" t="s">
        <v>79</v>
      </c>
      <c r="F17" s="76"/>
      <c r="G17" s="102"/>
      <c r="H17" s="114"/>
      <c r="I17" s="113"/>
      <c r="K17" s="46" t="s">
        <v>80</v>
      </c>
      <c r="L17" s="47" t="e">
        <f ca="1">L16-I13</f>
        <v>#DIV/0!</v>
      </c>
      <c r="M17" s="6"/>
    </row>
    <row r="18" spans="2:13" ht="13.2" x14ac:dyDescent="0.25">
      <c r="B18" s="46" t="s">
        <v>24</v>
      </c>
      <c r="C18" s="48">
        <f>Pedido!M7/C17</f>
        <v>96.8</v>
      </c>
      <c r="D18" s="97"/>
      <c r="E18" s="53" t="s">
        <v>33</v>
      </c>
      <c r="F18" s="54">
        <f>C21*88%</f>
        <v>31.68</v>
      </c>
      <c r="G18" s="102"/>
      <c r="H18" s="114"/>
      <c r="I18" s="113"/>
      <c r="K18" s="46" t="s">
        <v>81</v>
      </c>
      <c r="L18" s="47" t="e">
        <f ca="1">L15*I13</f>
        <v>#NAME?</v>
      </c>
      <c r="M18" s="6"/>
    </row>
    <row r="19" spans="2:13" ht="13.2" x14ac:dyDescent="0.25">
      <c r="B19" s="86"/>
      <c r="C19" s="82"/>
      <c r="D19" s="97"/>
      <c r="E19" s="112"/>
      <c r="F19" s="113"/>
      <c r="G19" s="102"/>
      <c r="H19" s="114"/>
      <c r="I19" s="113"/>
      <c r="K19" s="46"/>
      <c r="L19" s="47"/>
    </row>
    <row r="20" spans="2:13" ht="13.2" x14ac:dyDescent="0.25">
      <c r="B20" s="84" t="s">
        <v>82</v>
      </c>
      <c r="C20" s="82"/>
      <c r="D20" s="97"/>
      <c r="E20" s="114"/>
      <c r="F20" s="113"/>
      <c r="G20" s="102"/>
      <c r="H20" s="114"/>
      <c r="I20" s="113"/>
      <c r="K20" s="89" t="s">
        <v>83</v>
      </c>
      <c r="L20" s="85"/>
    </row>
    <row r="21" spans="2:13" ht="13.2" x14ac:dyDescent="0.25">
      <c r="B21" s="55" t="s">
        <v>84</v>
      </c>
      <c r="C21" s="56">
        <f>Pedido!M10+0.4</f>
        <v>36</v>
      </c>
      <c r="D21" s="98"/>
      <c r="E21" s="115"/>
      <c r="F21" s="116"/>
      <c r="G21" s="103"/>
      <c r="H21" s="115"/>
      <c r="I21" s="116"/>
      <c r="K21" s="46" t="s">
        <v>85</v>
      </c>
      <c r="L21" s="47" t="s">
        <v>86</v>
      </c>
    </row>
    <row r="22" spans="2:13" ht="13.2" x14ac:dyDescent="0.25">
      <c r="K22" s="46" t="s">
        <v>87</v>
      </c>
      <c r="L22" s="47" t="s">
        <v>88</v>
      </c>
    </row>
    <row r="23" spans="2:13" ht="13.2" x14ac:dyDescent="0.25">
      <c r="K23" s="46"/>
      <c r="L23" s="47"/>
    </row>
    <row r="24" spans="2:13" ht="13.2" x14ac:dyDescent="0.25">
      <c r="C24" s="60">
        <v>81</v>
      </c>
      <c r="H24" s="6"/>
      <c r="K24" s="90" t="s">
        <v>89</v>
      </c>
      <c r="L24" s="91"/>
    </row>
    <row r="27" spans="2:13" ht="13.2" x14ac:dyDescent="0.25">
      <c r="L27" s="6"/>
    </row>
    <row r="28" spans="2:13" ht="13.2" x14ac:dyDescent="0.25">
      <c r="G28" s="57"/>
      <c r="L28" s="6"/>
    </row>
    <row r="29" spans="2:13" ht="13.2" x14ac:dyDescent="0.25">
      <c r="I29" s="6"/>
    </row>
  </sheetData>
  <mergeCells count="28">
    <mergeCell ref="H5:I5"/>
    <mergeCell ref="H15:I21"/>
    <mergeCell ref="B19:C19"/>
    <mergeCell ref="E19:F21"/>
    <mergeCell ref="B20:C20"/>
    <mergeCell ref="B16:C16"/>
    <mergeCell ref="E17:F17"/>
    <mergeCell ref="K20:L20"/>
    <mergeCell ref="K24:L24"/>
    <mergeCell ref="K4:L4"/>
    <mergeCell ref="B5:C5"/>
    <mergeCell ref="D5:D21"/>
    <mergeCell ref="E5:F5"/>
    <mergeCell ref="G5:G21"/>
    <mergeCell ref="B6:C6"/>
    <mergeCell ref="B15:C15"/>
    <mergeCell ref="K5:L5"/>
    <mergeCell ref="K7:L7"/>
    <mergeCell ref="B9:C9"/>
    <mergeCell ref="H9:I9"/>
    <mergeCell ref="B10:C10"/>
    <mergeCell ref="E10:F10"/>
    <mergeCell ref="K10:L10"/>
    <mergeCell ref="K11:L11"/>
    <mergeCell ref="B12:C12"/>
    <mergeCell ref="B13:C13"/>
    <mergeCell ref="E14:F14"/>
    <mergeCell ref="K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3F88-52C8-47BD-8276-23967B8308B0}">
  <dimension ref="B4:I22"/>
  <sheetViews>
    <sheetView workbookViewId="0">
      <selection activeCell="H11" sqref="H11:H13"/>
    </sheetView>
  </sheetViews>
  <sheetFormatPr baseColWidth="10" defaultRowHeight="13.2" x14ac:dyDescent="0.25"/>
  <cols>
    <col min="3" max="3" width="12" bestFit="1" customWidth="1"/>
    <col min="8" max="8" width="23" bestFit="1" customWidth="1"/>
    <col min="9" max="9" width="10.6640625" bestFit="1" customWidth="1"/>
  </cols>
  <sheetData>
    <row r="4" spans="2:9" ht="13.8" thickBot="1" x14ac:dyDescent="0.3"/>
    <row r="5" spans="2:9" ht="13.8" thickTop="1" x14ac:dyDescent="0.25">
      <c r="B5" s="94" t="s">
        <v>49</v>
      </c>
      <c r="C5" s="95"/>
      <c r="D5" s="96"/>
      <c r="E5" s="99" t="s">
        <v>50</v>
      </c>
      <c r="F5" s="100"/>
      <c r="G5" s="101"/>
      <c r="H5" s="110" t="s">
        <v>51</v>
      </c>
      <c r="I5" s="111"/>
    </row>
    <row r="6" spans="2:9" x14ac:dyDescent="0.25">
      <c r="B6" s="104" t="s">
        <v>53</v>
      </c>
      <c r="C6" s="82"/>
      <c r="D6" s="97"/>
      <c r="E6" s="44" t="s">
        <v>54</v>
      </c>
      <c r="F6" s="45" t="s">
        <v>55</v>
      </c>
      <c r="G6" s="102"/>
      <c r="H6" s="46" t="s">
        <v>96</v>
      </c>
      <c r="I6" s="47">
        <f>4*C21/100</f>
        <v>1.44</v>
      </c>
    </row>
    <row r="7" spans="2:9" x14ac:dyDescent="0.25">
      <c r="B7" s="46" t="s">
        <v>14</v>
      </c>
      <c r="C7" s="48">
        <f>0.95*3.14*C11*3.5</f>
        <v>267.27679999999998</v>
      </c>
      <c r="D7" s="97"/>
      <c r="E7" s="44" t="s">
        <v>19</v>
      </c>
      <c r="F7" s="45" t="s">
        <v>56</v>
      </c>
      <c r="G7" s="102"/>
      <c r="H7" s="46" t="s">
        <v>97</v>
      </c>
      <c r="I7" s="47">
        <f>6*F18/100</f>
        <v>1.9007999999999998</v>
      </c>
    </row>
    <row r="8" spans="2:9" x14ac:dyDescent="0.25">
      <c r="B8" s="46" t="s">
        <v>19</v>
      </c>
      <c r="C8" s="48">
        <f>1.27*3.14*C11*3.5</f>
        <v>357.30688000000004</v>
      </c>
      <c r="D8" s="97"/>
      <c r="E8" s="44"/>
      <c r="F8" s="45"/>
      <c r="G8" s="102"/>
      <c r="H8" s="46"/>
      <c r="I8" s="47"/>
    </row>
    <row r="9" spans="2:9" x14ac:dyDescent="0.25">
      <c r="B9" s="86"/>
      <c r="C9" s="82"/>
      <c r="D9" s="97"/>
      <c r="E9" s="44"/>
      <c r="F9" s="45"/>
      <c r="G9" s="102"/>
      <c r="H9" s="107" t="s">
        <v>57</v>
      </c>
      <c r="I9" s="85"/>
    </row>
    <row r="10" spans="2:9" x14ac:dyDescent="0.25">
      <c r="B10" s="108" t="s">
        <v>59</v>
      </c>
      <c r="C10" s="82"/>
      <c r="D10" s="97"/>
      <c r="E10" s="109" t="s">
        <v>60</v>
      </c>
      <c r="F10" s="76"/>
      <c r="G10" s="102"/>
      <c r="H10" s="46" t="s">
        <v>61</v>
      </c>
      <c r="I10" s="47" t="str">
        <f>Pedido!L13</f>
        <v>3/8'</v>
      </c>
    </row>
    <row r="11" spans="2:9" x14ac:dyDescent="0.25">
      <c r="B11" s="46" t="s">
        <v>62</v>
      </c>
      <c r="C11" s="48">
        <f>Pedido!M10-Pedido!M11</f>
        <v>25.6</v>
      </c>
      <c r="D11" s="97"/>
      <c r="E11" s="44" t="s">
        <v>14</v>
      </c>
      <c r="F11" s="45" t="s">
        <v>63</v>
      </c>
      <c r="G11" s="102"/>
      <c r="H11" s="49" t="s">
        <v>64</v>
      </c>
      <c r="I11" s="50" t="str">
        <f>IF(Pedido!L13="3/8¨", I6, IF(Pedido!L13="1/2¨", I7, ""))</f>
        <v/>
      </c>
    </row>
    <row r="12" spans="2:9" x14ac:dyDescent="0.25">
      <c r="B12" s="86"/>
      <c r="C12" s="82"/>
      <c r="D12" s="97"/>
      <c r="E12" s="44" t="s">
        <v>19</v>
      </c>
      <c r="F12" s="45" t="s">
        <v>66</v>
      </c>
      <c r="G12" s="102"/>
      <c r="H12" s="49" t="s">
        <v>67</v>
      </c>
      <c r="I12" s="50"/>
    </row>
    <row r="13" spans="2:9" x14ac:dyDescent="0.25">
      <c r="B13" s="87" t="s">
        <v>68</v>
      </c>
      <c r="C13" s="82"/>
      <c r="D13" s="97"/>
      <c r="E13" s="44"/>
      <c r="F13" s="45"/>
      <c r="G13" s="102"/>
      <c r="H13" s="49" t="s">
        <v>69</v>
      </c>
      <c r="I13" s="50"/>
    </row>
    <row r="14" spans="2:9" ht="13.8" thickBot="1" x14ac:dyDescent="0.3">
      <c r="B14" s="46" t="s">
        <v>71</v>
      </c>
      <c r="C14" s="48">
        <f>Pedido!M11+0.2</f>
        <v>10.199999999999999</v>
      </c>
      <c r="D14" s="97"/>
      <c r="E14" s="88" t="s">
        <v>72</v>
      </c>
      <c r="F14" s="76"/>
      <c r="G14" s="102"/>
      <c r="H14" s="51" t="s">
        <v>73</v>
      </c>
      <c r="I14" s="52"/>
    </row>
    <row r="15" spans="2:9" ht="13.8" thickTop="1" x14ac:dyDescent="0.25">
      <c r="B15" s="86"/>
      <c r="C15" s="82"/>
      <c r="D15" s="97"/>
      <c r="E15" s="44" t="s">
        <v>74</v>
      </c>
      <c r="F15" s="45">
        <f>C18*120%</f>
        <v>116.16</v>
      </c>
      <c r="G15" s="102"/>
      <c r="H15" s="112"/>
      <c r="I15" s="113"/>
    </row>
    <row r="16" spans="2:9" x14ac:dyDescent="0.25">
      <c r="B16" s="107" t="s">
        <v>76</v>
      </c>
      <c r="C16" s="82"/>
      <c r="D16" s="97"/>
      <c r="E16" s="44"/>
      <c r="F16" s="45"/>
      <c r="G16" s="102"/>
      <c r="H16" s="114"/>
      <c r="I16" s="113"/>
    </row>
    <row r="17" spans="2:9" x14ac:dyDescent="0.25">
      <c r="B17" s="46" t="s">
        <v>78</v>
      </c>
      <c r="C17" s="48">
        <f>Pedido!M6/Pedido!M7</f>
        <v>2.2727272727272729</v>
      </c>
      <c r="D17" s="97"/>
      <c r="E17" s="117" t="s">
        <v>79</v>
      </c>
      <c r="F17" s="76"/>
      <c r="G17" s="102"/>
      <c r="H17" s="114"/>
      <c r="I17" s="113"/>
    </row>
    <row r="18" spans="2:9" ht="13.8" thickBot="1" x14ac:dyDescent="0.3">
      <c r="B18" s="46" t="s">
        <v>24</v>
      </c>
      <c r="C18" s="48">
        <f>Pedido!M7/C17</f>
        <v>96.8</v>
      </c>
      <c r="D18" s="97"/>
      <c r="E18" s="53" t="s">
        <v>33</v>
      </c>
      <c r="F18" s="54">
        <f>C21*88%</f>
        <v>31.68</v>
      </c>
      <c r="G18" s="102"/>
      <c r="H18" s="114"/>
      <c r="I18" s="113"/>
    </row>
    <row r="19" spans="2:9" x14ac:dyDescent="0.25">
      <c r="B19" s="86"/>
      <c r="C19" s="82"/>
      <c r="D19" s="97"/>
      <c r="E19" s="112"/>
      <c r="F19" s="113"/>
      <c r="G19" s="102"/>
      <c r="H19" s="114"/>
      <c r="I19" s="113"/>
    </row>
    <row r="20" spans="2:9" x14ac:dyDescent="0.25">
      <c r="B20" s="84" t="s">
        <v>82</v>
      </c>
      <c r="C20" s="82"/>
      <c r="D20" s="97"/>
      <c r="E20" s="114"/>
      <c r="F20" s="113"/>
      <c r="G20" s="102"/>
      <c r="H20" s="114"/>
      <c r="I20" s="113"/>
    </row>
    <row r="21" spans="2:9" ht="13.8" thickBot="1" x14ac:dyDescent="0.3">
      <c r="B21" s="55" t="s">
        <v>84</v>
      </c>
      <c r="C21" s="56">
        <f>Pedido!M10+0.4</f>
        <v>36</v>
      </c>
      <c r="D21" s="98"/>
      <c r="E21" s="115"/>
      <c r="F21" s="116"/>
      <c r="G21" s="103"/>
      <c r="H21" s="115"/>
      <c r="I21" s="116"/>
    </row>
    <row r="22" spans="2:9" ht="13.8" thickTop="1" x14ac:dyDescent="0.25"/>
  </sheetData>
  <mergeCells count="20">
    <mergeCell ref="B5:C5"/>
    <mergeCell ref="D5:D21"/>
    <mergeCell ref="E5:F5"/>
    <mergeCell ref="G5:G21"/>
    <mergeCell ref="H5:I5"/>
    <mergeCell ref="B6:C6"/>
    <mergeCell ref="B9:C9"/>
    <mergeCell ref="H9:I9"/>
    <mergeCell ref="B10:C10"/>
    <mergeCell ref="E10:F10"/>
    <mergeCell ref="B12:C12"/>
    <mergeCell ref="B13:C13"/>
    <mergeCell ref="E14:F14"/>
    <mergeCell ref="B15:C15"/>
    <mergeCell ref="H15:I21"/>
    <mergeCell ref="B16:C16"/>
    <mergeCell ref="E17:F17"/>
    <mergeCell ref="B19:C19"/>
    <mergeCell ref="E19:F21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G22"/>
  <sheetViews>
    <sheetView workbookViewId="0"/>
  </sheetViews>
  <sheetFormatPr baseColWidth="10" defaultColWidth="12.6640625" defaultRowHeight="15.75" customHeight="1" x14ac:dyDescent="0.25"/>
  <sheetData>
    <row r="2" spans="2:7" x14ac:dyDescent="0.25">
      <c r="B2" s="118" t="s">
        <v>90</v>
      </c>
      <c r="C2" s="82"/>
      <c r="D2" s="58" t="s">
        <v>91</v>
      </c>
    </row>
    <row r="3" spans="2:7" x14ac:dyDescent="0.25">
      <c r="B3" s="58" t="s">
        <v>92</v>
      </c>
      <c r="C3" s="58" t="s">
        <v>93</v>
      </c>
      <c r="D3" s="58" t="s">
        <v>24</v>
      </c>
    </row>
    <row r="4" spans="2:7" x14ac:dyDescent="0.25">
      <c r="B4" s="119" t="s">
        <v>94</v>
      </c>
      <c r="C4" s="83"/>
      <c r="D4" s="82"/>
    </row>
    <row r="5" spans="2:7" x14ac:dyDescent="0.25">
      <c r="B5" s="59">
        <v>20</v>
      </c>
      <c r="C5" s="59">
        <v>0.81299999999999994</v>
      </c>
      <c r="D5" s="59">
        <v>2.09</v>
      </c>
    </row>
    <row r="6" spans="2:7" x14ac:dyDescent="0.25">
      <c r="B6" s="59">
        <v>21</v>
      </c>
      <c r="C6" s="59">
        <v>0.72399999999999998</v>
      </c>
      <c r="D6" s="59">
        <v>2.64</v>
      </c>
    </row>
    <row r="7" spans="2:7" x14ac:dyDescent="0.25">
      <c r="B7" s="59">
        <v>22</v>
      </c>
      <c r="C7" s="59">
        <v>0.64400000000000002</v>
      </c>
      <c r="D7" s="59">
        <v>3.34</v>
      </c>
    </row>
    <row r="8" spans="2:7" x14ac:dyDescent="0.25">
      <c r="B8" s="59">
        <v>23</v>
      </c>
      <c r="C8" s="59">
        <v>0.57399999999999995</v>
      </c>
      <c r="D8" s="59">
        <v>4.21</v>
      </c>
    </row>
    <row r="9" spans="2:7" x14ac:dyDescent="0.25">
      <c r="B9" s="59">
        <v>24</v>
      </c>
      <c r="C9" s="59">
        <v>0.51</v>
      </c>
      <c r="D9" s="59">
        <v>5.31</v>
      </c>
    </row>
    <row r="10" spans="2:7" x14ac:dyDescent="0.25">
      <c r="B10" s="59">
        <v>25</v>
      </c>
      <c r="C10" s="59">
        <v>0.45500000000000002</v>
      </c>
      <c r="D10" s="59">
        <v>6.7039999999999997</v>
      </c>
    </row>
    <row r="11" spans="2:7" x14ac:dyDescent="0.25">
      <c r="B11" s="59">
        <v>26</v>
      </c>
      <c r="C11" s="59">
        <v>0.40400000000000003</v>
      </c>
      <c r="D11" s="59">
        <v>8.5030000000000001</v>
      </c>
    </row>
    <row r="12" spans="2:7" x14ac:dyDescent="0.25">
      <c r="B12" s="59">
        <v>27</v>
      </c>
      <c r="C12" s="59">
        <v>0.36099999999999999</v>
      </c>
      <c r="D12" s="59">
        <v>10.65</v>
      </c>
    </row>
    <row r="13" spans="2:7" x14ac:dyDescent="0.25">
      <c r="B13" s="59">
        <v>28</v>
      </c>
      <c r="C13" s="59">
        <v>0.32100000000000001</v>
      </c>
      <c r="D13" s="59">
        <v>13.47</v>
      </c>
    </row>
    <row r="14" spans="2:7" x14ac:dyDescent="0.25">
      <c r="B14" s="59">
        <v>29</v>
      </c>
      <c r="C14" s="59">
        <v>0.28699999999999998</v>
      </c>
      <c r="D14" s="59">
        <v>16.850000000000001</v>
      </c>
    </row>
    <row r="15" spans="2:7" x14ac:dyDescent="0.25">
      <c r="B15" s="59">
        <v>30</v>
      </c>
      <c r="C15" s="59">
        <v>0.254</v>
      </c>
      <c r="D15" s="59">
        <v>21.51</v>
      </c>
    </row>
    <row r="16" spans="2:7" x14ac:dyDescent="0.25">
      <c r="B16" s="59">
        <v>31</v>
      </c>
      <c r="C16" s="59">
        <v>0.22600000000000001</v>
      </c>
      <c r="D16" s="59">
        <v>27.172000000000001</v>
      </c>
      <c r="G16" s="6" t="s">
        <v>95</v>
      </c>
    </row>
    <row r="17" spans="2:4" x14ac:dyDescent="0.25">
      <c r="B17" s="59">
        <v>32</v>
      </c>
      <c r="C17" s="59">
        <v>0.20300000000000001</v>
      </c>
      <c r="D17" s="59">
        <v>33.677999999999997</v>
      </c>
    </row>
    <row r="18" spans="2:4" x14ac:dyDescent="0.25">
      <c r="B18" s="59">
        <v>33</v>
      </c>
      <c r="C18" s="59">
        <v>0.18</v>
      </c>
      <c r="D18" s="59">
        <v>42.83</v>
      </c>
    </row>
    <row r="19" spans="2:4" x14ac:dyDescent="0.25">
      <c r="B19" s="59">
        <v>34</v>
      </c>
      <c r="C19" s="59">
        <v>0.16</v>
      </c>
      <c r="D19" s="59">
        <v>54.212000000000003</v>
      </c>
    </row>
    <row r="20" spans="2:4" x14ac:dyDescent="0.25">
      <c r="B20" s="59">
        <v>35</v>
      </c>
      <c r="C20" s="59">
        <v>0.14199999999999999</v>
      </c>
      <c r="D20" s="59">
        <v>68.826999999999998</v>
      </c>
    </row>
    <row r="21" spans="2:4" x14ac:dyDescent="0.25">
      <c r="B21" s="59">
        <v>36</v>
      </c>
      <c r="C21" s="59">
        <v>0.127</v>
      </c>
      <c r="D21" s="59">
        <v>86.046000000000006</v>
      </c>
    </row>
    <row r="22" spans="2:4" x14ac:dyDescent="0.25">
      <c r="B22" s="59">
        <v>37</v>
      </c>
      <c r="C22" s="59">
        <v>0.114</v>
      </c>
      <c r="D22" s="59">
        <v>106.79</v>
      </c>
    </row>
  </sheetData>
  <mergeCells count="2">
    <mergeCell ref="B2:C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Pedido</vt:lpstr>
      <vt:lpstr>TUBULAR R</vt:lpstr>
      <vt:lpstr>TUBULAR U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Díaz</cp:lastModifiedBy>
  <dcterms:modified xsi:type="dcterms:W3CDTF">2025-07-07T18:51:46Z</dcterms:modified>
</cp:coreProperties>
</file>