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112" documentId="8_{780CA7B4-6023-4C88-8829-474E0B80792F}" xr6:coauthVersionLast="45" xr6:coauthVersionMax="45" xr10:uidLastSave="{514633D2-1EAB-4AFD-AE69-59880E573AFE}"/>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s>
  <calcPr calcId="191029"/>
  <pivotCaches>
    <pivotCache cacheId="0"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5" i="36"/>
  <c r="L3" i="36"/>
  <c r="L7" i="36" a="1"/>
  <c r="L6" i="36" a="1"/>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9" i="36"/>
  <c r="L10"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03E9C3CB-A555-46E9-9592-A965960FF8B1}" name="standard1" type="4" refreshedVersion="0" background="1" saveData="1">
    <webPr xml="1" sourceData="1" parsePre="1" consecutive="1" url="C:\Users\phill\OneDrive\Documents\GitHub\mekhq\MekHQ\data\universe\awards\standard.xml" htmlTables="1"/>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<sst xmlns="http://schemas.openxmlformats.org/spreadsheetml/2006/main" count="7840" uniqueCount="2707">
  <si>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</si>
  <si>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</si>
  <si>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</si>
  <si>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</si>
  <si>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</si>
  <si>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</si>
  <si>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</si>
  <si>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</si>
  <si>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</si>
  <si>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</si>
  <si>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</si>
  <si>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</si>
  <si>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</si>
  <si>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</si>
  <si>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</si>
  <si>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</si>
  <si>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</si>
  <si>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</si>
  <si>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</si>
  <si>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</si>
  <si>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</si>
  <si>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</si>
  <si>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</si>
  <si>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</si>
  <si>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</si>
  <si>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</si>
  <si>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</si>
  <si>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</si>
  <si>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</si>
  <si>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</si>
  <si>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</si>
  <si>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</si>
  <si>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</si>
  <si>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</si>
  <si>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</si>
  <si>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</si>
  <si>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</si>
  <si>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</si>
  <si>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</si>
  <si>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</si>
  <si>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</si>
  <si>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</si>
  <si>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</si>
  <si>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</si>
  <si>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</si>
  <si>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</si>
  <si>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</si>
  <si>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</si>
  <si>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</si>
  <si>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</si>
  <si>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</si>
  <si>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</si>
  <si>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</si>
  <si>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</si>
  <si>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</si>
  <si>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</si>
  <si>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</si>
  <si>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</si>
  <si>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</si>
  <si>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</si>
  <si>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</si>
  <si>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</si>
  <si>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</si>
  <si>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</si>
  <si>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</si>
  <si>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</si>
  <si>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</si>
  <si>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</si>
  <si>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</si>
  <si>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</si>
  <si>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</si>
  <si>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</si>
  <si>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</si>
  <si>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</si>
  <si>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</si>
  <si>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</si>
  <si>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</si>
  <si>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</si>
  <si>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</si>
  <si>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</si>
  <si>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</si>
  <si>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</si>
  <si>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</si>
  <si>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</si>
  <si>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</si>
  <si>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</si>
  <si>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</si>
  <si>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</si>
  <si>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</si>
  <si>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</si>
  <si>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</si>
  <si>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</si>
  <si>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</si>
  <si>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</si>
  <si>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</si>
  <si>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</si>
  <si>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</si>
  <si>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</si>
  <si>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</si>
  <si>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</si>
  <si>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</si>
  <si>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</si>
  <si>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</si>
  <si>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</si>
  <si>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</si>
  <si>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</si>
  <si>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</si>
  <si>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</si>
  <si>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</si>
  <si>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</si>
  <si>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</si>
  <si>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</si>
  <si>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</si>
  <si>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</si>
  <si>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</si>
  <si>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</si>
  <si>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</si>
  <si>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</si>
  <si>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</si>
  <si>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</si>
  <si>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</si>
  <si>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</si>
  <si>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</si>
  <si>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</si>
  <si>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</si>
  <si>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</si>
  <si>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</si>
  <si>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</si>
  <si>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</si>
  <si>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</si>
  <si>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</si>
  <si>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</si>
  <si>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</si>
  <si>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</si>
  <si>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</si>
  <si>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</si>
  <si>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</si>
  <si>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</si>
  <si>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</si>
  <si>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</si>
  <si>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</si>
  <si>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</si>
  <si>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</si>
  <si>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</si>
  <si>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</si>
  <si>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</si>
  <si>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</si>
  <si>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</si>
  <si>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</si>
  <si>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</si>
  <si>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</si>
  <si>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</si>
  <si>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</si>
  <si>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</si>
  <si>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</si>
  <si>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</si>
  <si>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</si>
  <si>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</si>
  <si>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</si>
  <si>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</si>
  <si>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</si>
  <si>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</si>
  <si>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</si>
  <si>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</si>
  <si>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</si>
  <si>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</si>
  <si>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</si>
  <si>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</si>
  <si>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</si>
  <si>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</si>
  <si>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</si>
  <si>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</si>
  <si>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</si>
  <si>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</si>
  <si>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</si>
  <si>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</si>
  <si>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</si>
  <si>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</si>
  <si>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</si>
  <si>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</si>
  <si>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</si>
  <si>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</si>
  <si>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</si>
  <si>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</si>
  <si>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</si>
  <si>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</si>
  <si>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</si>
  <si>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</si>
  <si>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</si>
  <si>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</si>
  <si>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</si>
  <si>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</si>
  <si>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</si>
  <si>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</si>
  <si>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</si>
  <si>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</si>
  <si>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</si>
  <si>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</si>
  <si>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</si>
  <si>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</si>
  <si>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</si>
  <si>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</si>
  <si>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</si>
  <si>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</si>
  <si>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</si>
  <si>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</si>
  <si>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</si>
  <si>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</si>
  <si>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</si>
  <si>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</si>
  <si>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</si>
  <si>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</si>
  <si>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</si>
  <si>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</si>
  <si>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</si>
  <si>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</si>
  <si>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</si>
  <si>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</si>
  <si>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</si>
  <si>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</si>
  <si>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</si>
  <si>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</si>
  <si>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</si>
  <si>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</si>
  <si>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</si>
  <si>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</si>
  <si>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</si>
  <si>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</si>
  <si>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</si>
  <si>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</si>
  <si>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</si>
  <si>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</si>
  <si>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</si>
  <si>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</si>
  <si>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</si>
  <si>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</si>
  <si>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</si>
  <si>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</si>
  <si>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</si>
  <si>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</si>
  <si>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</si>
  <si>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</si>
  <si>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</si>
  <si>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</si>
  <si>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</si>
  <si>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</si>
  <si>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</si>
  <si>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</si>
  <si>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</si>
  <si>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</si>
  <si>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</si>
  <si>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</si>
  <si>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</si>
  <si>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</si>
  <si>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</si>
  <si>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</si>
  <si>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</si>
  <si>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</si>
  <si>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</si>
  <si>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</si>
  <si>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</si>
  <si>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</si>
  <si>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</si>
  <si>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</si>
  <si>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</si>
  <si>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</si>
  <si>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</si>
  <si>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</si>
  <si>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</si>
  <si>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</si>
  <si>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</si>
  <si>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</si>
  <si>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</si>
  <si>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</si>
  <si>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</si>
  <si>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</si>
  <si>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</si>
  <si>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</si>
  <si>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</si>
  <si>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</si>
  <si>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</si>
  <si>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</si>
  <si>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</si>
  <si>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</si>
  <si>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</si>
  <si>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</si>
  <si>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</si>
  <si>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</si>
  <si>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</si>
  <si>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</si>
  <si>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</si>
  <si>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</si>
  <si>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</si>
  <si>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</si>
  <si>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</si>
  <si>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</si>
  <si>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</si>
  <si>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</si>
  <si>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</si>
  <si>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</si>
  <si>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</si>
  <si>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</si>
  <si>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</si>
  <si>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</si>
  <si>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</si>
  <si>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</si>
  <si>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</si>
  <si>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</si>
  <si>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</si>
  <si>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</si>
  <si>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</si>
  <si>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</si>
  <si>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</si>
  <si>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</si>
  <si>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</si>
  <si>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</si>
  <si>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</si>
  <si>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</si>
  <si>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</si>
  <si>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</si>
  <si>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</si>
  <si>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</si>
  <si>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</si>
  <si>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</si>
  <si>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</si>
  <si>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</si>
  <si>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</si>
  <si>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</si>
  <si>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</si>
  <si>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</si>
  <si>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</si>
  <si>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</si>
  <si>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</si>
  <si>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</si>
  <si>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</si>
  <si>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</si>
  <si>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</si>
  <si>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</si>
  <si>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</si>
  <si>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</si>
  <si>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</si>
  <si>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</si>
  <si>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</si>
  <si>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</si>
  <si>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</si>
  <si>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</si>
  <si>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</si>
  <si>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</si>
  <si>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</si>
  <si>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</si>
  <si>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</si>
  <si>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</si>
  <si>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</si>
  <si>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</si>
  <si>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</si>
  <si>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</si>
  <si>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</si>
  <si>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</si>
  <si>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</si>
  <si>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</si>
  <si>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</si>
  <si>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</si>
  <si>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</si>
  <si>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</si>
  <si>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</si>
  <si>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</si>
  <si>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</si>
  <si>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</si>
  <si>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</si>
  <si>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</si>
  <si>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</si>
  <si>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</si>
  <si>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</si>
  <si>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</si>
  <si>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</si>
  <si>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</si>
  <si>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</si>
  <si>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</si>
  <si>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</si>
  <si>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</si>
  <si>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</si>
  <si>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</si>
  <si>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</si>
  <si>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</si>
  <si>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</si>
  <si>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</si>
  <si>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</si>
  <si>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</si>
  <si>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</si>
  <si>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</si>
  <si>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</si>
  <si>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</si>
  <si>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</si>
  <si>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</si>
  <si>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</si>
  <si>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</si>
  <si>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</si>
  <si>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</si>
  <si>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</si>
  <si>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</si>
  <si>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</si>
  <si>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</si>
  <si>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</si>
  <si>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</si>
  <si>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</si>
  <si>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</si>
  <si>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</si>
  <si>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</si>
  <si>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</si>
  <si>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</si>
  <si>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</si>
  <si>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</si>
  <si>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</si>
  <si>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</si>
  <si>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</si>
  <si>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</si>
  <si>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</si>
  <si>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</si>
  <si>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</si>
  <si>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</si>
  <si>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</si>
  <si>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</si>
  <si>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</si>
  <si>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</si>
  <si>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</si>
  <si>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</si>
  <si>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</si>
  <si>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</si>
  <si>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</si>
  <si>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</si>
  <si>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</si>
  <si>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</si>
  <si>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</si>
  <si>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</si>
  <si>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</si>
  <si>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</si>
  <si>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</si>
  <si>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</si>
  <si>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</si>
  <si>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</si>
  <si>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</si>
  <si>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</si>
  <si>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</si>
  <si>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</si>
  <si>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</si>
  <si>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</si>
  <si>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</si>
  <si>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</si>
  <si>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</si>
  <si>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</si>
  <si>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</si>
  <si>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</si>
  <si>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</si>
  <si>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</si>
  <si>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</si>
  <si>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</si>
  <si>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</si>
  <si>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</si>
  <si>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</si>
  <si>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</si>
  <si>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</si>
  <si>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</si>
  <si>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</si>
  <si>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</si>
  <si>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</si>
  <si>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</si>
  <si>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</si>
  <si>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</si>
  <si>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</si>
  <si>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</si>
  <si>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</si>
  <si>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</si>
  <si>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</si>
  <si>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</si>
  <si>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</si>
  <si>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</si>
  <si>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</si>
  <si>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</si>
  <si>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</si>
  <si>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</si>
  <si>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</si>
  <si>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</si>
  <si>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</si>
  <si>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</si>
  <si>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</si>
  <si>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</si>
  <si>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</si>
  <si>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</si>
  <si>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</si>
  <si>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</si>
  <si>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</si>
  <si>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</si>
  <si>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</si>
  <si>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</si>
  <si>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</si>
  <si>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</si>
  <si>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</si>
  <si>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</si>
  <si>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</si>
  <si>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</si>
  <si>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</si>
  <si>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</si>
  <si>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</si>
  <si>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</si>
  <si>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</si>
  <si>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</si>
  <si>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</si>
  <si>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</si>
  <si>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</si>
  <si>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</si>
  <si>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</si>
  <si>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</si>
  <si>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</si>
  <si>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</si>
  <si>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</si>
  <si>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</si>
  <si>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</si>
  <si>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</si>
  <si>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</si>
  <si>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</si>
  <si>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</si>
  <si>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</si>
  <si>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</si>
  <si>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</si>
  <si>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</si>
  <si>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</si>
  <si>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</si>
  <si>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</si>
  <si>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</si>
  <si>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</si>
  <si>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</si>
  <si>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</si>
  <si>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</si>
  <si>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</si>
  <si>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</si>
  <si>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</si>
  <si>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</si>
  <si>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</si>
  <si>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</si>
  <si>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</si>
  <si>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</si>
  <si>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</si>
  <si>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</si>
  <si>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</si>
  <si>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</si>
  <si>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</si>
  <si>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</si>
  <si>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</si>
  <si>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</si>
  <si>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</si>
  <si>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</si>
  <si>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</si>
  <si>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</si>
  <si>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</si>
  <si>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</si>
  <si>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</si>
  <si>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</si>
  <si>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</si>
  <si>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</si>
  <si>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</si>
  <si>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</si>
  <si>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</si>
  <si>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</si>
  <si>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</si>
  <si>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</si>
  <si>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</si>
  <si>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</si>
  <si>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</si>
  <si>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</si>
  <si>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</si>
  <si>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</si>
  <si>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</si>
  <si>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</si>
  <si>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</si>
  <si>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</si>
  <si>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</si>
  <si>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</si>
  <si>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</si>
  <si>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</si>
  <si>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</si>
  <si>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</si>
  <si>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</si>
  <si>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</si>
  <si>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</si>
  <si>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</si>
  <si>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</si>
  <si>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</si>
  <si>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</si>
  <si>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</si>
  <si>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</si>
  <si>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</si>
  <si>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</si>
  <si>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</si>
  <si>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</si>
  <si>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</si>
  <si>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</si>
  <si>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</si>
  <si>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</si>
  <si>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</si>
  <si>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</si>
  <si>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</si>
  <si>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</si>
  <si>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</si>
  <si>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</si>
  <si>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</si>
  <si>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</si>
  <si>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</si>
  <si>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</si>
  <si>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</si>
  <si>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</si>
  <si>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</si>
  <si>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</si>
  <si>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</si>
  <si>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</si>
  <si>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</si>
  <si>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</si>
  <si>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</si>
  <si>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</si>
  <si>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</si>
  <si>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</si>
  <si>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</si>
  <si>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</si>
  <si>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</si>
  <si>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</si>
  <si>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</si>
  <si>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</si>
  <si>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</si>
  <si>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</si>
  <si>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</si>
  <si>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</si>
  <si>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</si>
  <si>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</si>
  <si>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</si>
  <si>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</si>
  <si>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</si>
  <si>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</si>
  <si>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</si>
  <si>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</si>
  <si>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</si>
  <si>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</si>
  <si>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</si>
  <si>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</si>
  <si>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</si>
  <si>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</si>
  <si>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</si>
  <si>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</si>
  <si>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</si>
  <si>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</si>
  <si>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</si>
  <si>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</si>
  <si>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</si>
  <si>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</si>
  <si>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</si>
  <si>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</si>
  <si>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</si>
  <si>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</si>
  <si>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</si>
  <si>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</si>
  <si>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</si>
  <si>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</si>
  <si>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</si>
  <si>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</si>
  <si>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</si>
  <si>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</si>
  <si>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</si>
  <si>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</si>
  <si>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</si>
  <si>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</si>
  <si>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</si>
  <si>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</si>
  <si>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</si>
  <si>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</si>
  <si>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</si>
  <si>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</si>
  <si>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</si>
  <si>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</si>
  <si>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</si>
  <si>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</si>
  <si>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</si>
  <si>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</si>
  <si>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</si>
  <si>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</si>
  <si>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</si>
  <si>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</si>
  <si>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</si>
  <si>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</si>
  <si>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</si>
  <si>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</si>
  <si>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</si>
  <si>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</si>
  <si>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</si>
  <si>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</si>
  <si>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</si>
  <si>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</si>
  <si>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</si>
  <si>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</si>
  <si>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</si>
  <si>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</si>
  <si>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</si>
  <si>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</si>
  <si>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</si>
  <si>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</si>
  <si>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</si>
  <si>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</si>
  <si>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</si>
  <si>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</si>
  <si>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</si>
  <si>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</si>
  <si>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</si>
  <si>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</si>
  <si>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</si>
  <si>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</si>
  <si>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</si>
  <si>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</si>
  <si>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</si>
  <si>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</si>
  <si>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</si>
  <si>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</si>
  <si>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</si>
  <si>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</si>
  <si>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</si>
  <si>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</si>
  <si>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</si>
  <si>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</si>
  <si>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</si>
  <si>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</si>
  <si>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</si>
  <si>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</si>
  <si>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</si>
  <si>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</si>
  <si>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</si>
  <si>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</si>
  <si>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</si>
  <si>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</si>
  <si>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</si>
  <si>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</si>
  <si>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</si>
  <si>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</si>
  <si>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</si>
  <si>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</si>
  <si>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</si>
  <si>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</si>
  <si>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</si>
  <si>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</si>
  <si>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</si>
  <si>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</si>
  <si>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</si>
  <si>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</si>
  <si>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</si>
  <si>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</si>
  <si>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</si>
  <si>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</si>
  <si>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</si>
  <si>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</si>
  <si>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</si>
  <si>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</si>
  <si>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</si>
  <si>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</si>
  <si>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</si>
  <si>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</si>
  <si>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</si>
  <si>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</si>
  <si>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</si>
  <si>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</si>
  <si>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</si>
  <si>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</si>
  <si>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</si>
  <si>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</si>
  <si>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</si>
  <si>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</si>
  <si>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</si>
  <si>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</si>
  <si>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</si>
  <si>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</si>
  <si>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</si>
  <si>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</si>
  <si>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</si>
  <si>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</si>
  <si>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</si>
  <si>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</si>
  <si>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</si>
  <si>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</si>
  <si>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</si>
  <si>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</si>
  <si>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</si>
  <si>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</si>
  <si>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</si>
  <si>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</si>
  <si>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</si>
  <si>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</si>
  <si>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</si>
  <si>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</si>
  <si>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</si>
  <si>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</si>
  <si>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</si>
  <si>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</si>
  <si>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</si>
  <si>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</si>
  <si>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</si>
  <si>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</si>
  <si>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</si>
  <si>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</si>
  <si>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</si>
  <si>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</si>
  <si>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</si>
  <si>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</si>
  <si>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</si>
  <si>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</si>
  <si>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</si>
  <si>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</si>
  <si>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</si>
  <si>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</si>
  <si>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</si>
  <si>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</si>
  <si>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</si>
  <si>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</si>
  <si>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</si>
  <si>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</si>
  <si>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</si>
  <si>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</si>
  <si>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</si>
  <si>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</si>
  <si>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</si>
  <si>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</si>
  <si>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</si>
  <si>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</si>
  <si>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</si>
  <si>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</si>
  <si>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</si>
  <si>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</si>
  <si>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</si>
  <si>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</si>
  <si>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</si>
  <si>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</si>
  <si>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</si>
  <si>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</si>
  <si>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</si>
  <si>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</si>
  <si>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</si>
  <si>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</si>
  <si>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</si>
  <si>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</si>
  <si>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</si>
  <si>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</si>
  <si>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</si>
  <si>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</si>
  <si>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</si>
  <si>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</si>
  <si>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</si>
  <si>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</si>
  <si>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</si>
  <si>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</si>
  <si>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</si>
  <si>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</si>
  <si>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</si>
  <si>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</si>
  <si>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</si>
  <si>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</si>
  <si>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</si>
  <si>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</si>
  <si>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</si>
  <si>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</si>
  <si>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</si>
  <si>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</si>
  <si>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</si>
  <si>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</si>
  <si>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</si>
  <si>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</si>
  <si>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</si>
  <si>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</si>
  <si>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</si>
  <si>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</si>
  <si>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</si>
  <si>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</si>
  <si>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</si>
  <si>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</si>
  <si>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</si>
  <si>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</si>
  <si>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</si>
  <si>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</si>
  <si>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</si>
  <si>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</si>
  <si>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</si>
  <si>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</si>
  <si>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</si>
  <si>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</si>
  <si>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</si>
  <si>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</si>
  <si>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</si>
  <si>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</si>
  <si>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</si>
  <si>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</si>
  <si>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</si>
  <si>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</si>
  <si>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</si>
  <si>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</si>
  <si>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</si>
  <si>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</si>
  <si>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</si>
  <si>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</si>
  <si>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</si>
  <si>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</si>
  <si>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</si>
  <si>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</si>
  <si>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</si>
  <si>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</si>
  <si>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</si>
  <si>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</si>
  <si>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</si>
  <si>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</si>
  <si>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</si>
  <si>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</si>
  <si>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</si>
  <si>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</si>
  <si>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</si>
  <si>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</si>
  <si>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</si>
  <si>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</si>
  <si>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</si>
  <si>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</si>
  <si>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</si>
  <si>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</si>
  <si>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</si>
  <si>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</si>
  <si>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</si>
  <si>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</si>
  <si>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</si>
  <si>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</si>
  <si>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</si>
  <si>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</si>
  <si>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</si>
  <si>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</si>
  <si>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</si>
  <si>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</si>
  <si>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</si>
  <si>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</si>
  <si>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</si>
  <si>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</si>
  <si>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</si>
  <si>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</si>
  <si>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</si>
  <si>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</si>
  <si>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</si>
  <si>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</si>
  <si>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</si>
  <si>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</si>
  <si>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</si>
  <si>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</si>
  <si>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</si>
  <si>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</si>
  <si>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</si>
  <si>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</si>
  <si>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</si>
  <si>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</si>
  <si>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</si>
  <si>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</si>
  <si>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</si>
  <si>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</si>
  <si>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</si>
  <si>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</si>
  <si>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</si>
  <si>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</si>
  <si>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</si>
  <si>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</si>
  <si>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</si>
  <si>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</si>
  <si>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</si>
  <si>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</si>
  <si>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</si>
  <si>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</si>
  <si>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</si>
  <si>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</si>
  <si>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</si>
  <si>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</si>
  <si>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</si>
  <si>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</si>
  <si>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</si>
  <si>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</si>
  <si>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</si>
  <si>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</si>
  <si>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</si>
  <si>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</si>
  <si>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</si>
  <si>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</si>
  <si>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</si>
  <si>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</si>
  <si>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</si>
  <si>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</si>
  <si>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</si>
  <si>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</si>
  <si>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</si>
  <si>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</si>
  <si>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</si>
  <si>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</si>
  <si>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</si>
  <si>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</si>
  <si>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</si>
  <si>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</si>
  <si>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</si>
  <si>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</si>
  <si>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</si>
  <si>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</si>
  <si>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</si>
  <si>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</si>
  <si>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</si>
  <si>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</si>
  <si>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</si>
  <si>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</si>
  <si>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</si>
  <si>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</si>
  <si>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</si>
  <si>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</si>
  <si>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</si>
  <si>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</si>
  <si>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</si>
  <si>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</si>
  <si>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</si>
  <si>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</si>
  <si>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</si>
  <si>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</si>
  <si>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</si>
  <si>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</si>
  <si>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</si>
  <si>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</si>
  <si>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</si>
  <si>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</si>
  <si>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</si>
  <si>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</si>
  <si>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</si>
  <si>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</si>
  <si>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</si>
  <si>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</si>
  <si>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</si>
  <si>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</si>
  <si>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</si>
  <si>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</si>
  <si>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</si>
  <si>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</si>
  <si>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</si>
  <si>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</si>
  <si>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</si>
  <si>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</si>
  <si>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</si>
  <si>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</si>
  <si>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</si>
  <si>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</si>
  <si>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</si>
  <si>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</si>
  <si>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</si>
  <si>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</si>
  <si>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</si>
  <si>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</si>
  <si>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</si>
  <si>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</si>
  <si>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</si>
  <si>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</si>
  <si>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</si>
  <si>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</si>
  <si>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</si>
  <si>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</si>
  <si>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</si>
  <si>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</si>
  <si>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</si>
  <si>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</si>
  <si>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</si>
  <si>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</si>
  <si>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</si>
  <si>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</si>
  <si>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</si>
  <si>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</si>
  <si>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</si>
  <si>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</si>
  <si>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</si>
  <si>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</si>
  <si>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</si>
  <si>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</si>
  <si>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</si>
  <si>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</si>
  <si>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</si>
  <si>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</si>
  <si>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</si>
  <si>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</si>
  <si>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</si>
  <si>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</si>
  <si>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</si>
  <si>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</si>
  <si>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</si>
  <si>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</si>
  <si>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</si>
  <si>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</si>
  <si>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</si>
  <si>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</si>
  <si>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</si>
  <si>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</si>
  <si>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</si>
  <si>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</si>
  <si>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</si>
  <si>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</si>
  <si>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</si>
  <si>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</si>
  <si>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</si>
  <si>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</si>
  <si>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</si>
  <si>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</si>
  <si>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</si>
  <si>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</si>
  <si>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</si>
  <si>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</si>
  <si>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</si>
  <si>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</si>
  <si>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</si>
  <si>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</si>
  <si>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</si>
  <si>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</si>
  <si>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</si>
  <si>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</si>
  <si>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</si>
  <si>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</si>
  <si>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</si>
  <si>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</si>
  <si>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</si>
  <si>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</si>
  <si>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</si>
  <si>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</si>
  <si>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</si>
  <si>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</si>
  <si>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</si>
  <si>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</si>
  <si>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</si>
  <si>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</si>
  <si>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</si>
  <si>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</si>
  <si>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</si>
  <si>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</si>
  <si>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</si>
  <si>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</si>
  <si>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</si>
  <si>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</si>
  <si>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</si>
  <si>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</si>
  <si>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</si>
  <si>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</si>
  <si>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</si>
  <si>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</si>
  <si>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</si>
  <si>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</si>
  <si>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</si>
  <si>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</si>
  <si>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</si>
  <si>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</si>
  <si>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</si>
  <si>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</si>
  <si>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</si>
  <si>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</si>
  <si>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</si>
  <si>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</si>
  <si>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</si>
  <si>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</si>
  <si>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</si>
  <si>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</si>
  <si>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</si>
  <si>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</si>
  <si>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</si>
  <si>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</si>
  <si>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</si>
  <si>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</si>
  <si>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</si>
  <si>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</si>
  <si>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</si>
  <si>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</si>
  <si>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</si>
  <si>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</si>
  <si>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</si>
  <si>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</si>
  <si>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</si>
  <si>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</si>
  <si>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</si>
  <si>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</si>
  <si>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</si>
  <si>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</si>
  <si>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</si>
  <si>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</si>
  <si>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</si>
  <si>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</si>
  <si>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</si>
  <si>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</si>
  <si>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</si>
  <si>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</si>
  <si>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</si>
  <si>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</si>
  <si>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</si>
  <si>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</si>
  <si>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</si>
  <si>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</si>
  <si>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</si>
  <si>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</si>
  <si>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</si>
  <si>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</si>
  <si>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</si>
  <si>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</si>
  <si>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</si>
  <si>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</si>
  <si>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</si>
  <si>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</si>
  <si>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</si>
  <si>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</si>
  <si>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</si>
  <si>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</si>
  <si>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</si>
  <si>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</si>
  <si>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</si>
  <si>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</si>
  <si>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</si>
  <si>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</si>
  <si>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</si>
  <si>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</si>
  <si>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</si>
  <si>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</si>
  <si>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</si>
  <si>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</si>
  <si>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</si>
  <si>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</si>
  <si>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</si>
  <si>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</si>
  <si>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</si>
  <si>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</si>
  <si>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</si>
  <si>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</si>
  <si>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</si>
  <si>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</si>
  <si>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</si>
  <si>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</si>
  <si>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</si>
  <si>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</si>
  <si>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</si>
  <si>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</si>
  <si>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</si>
  <si>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</si>
  <si>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</si>
  <si>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</si>
  <si>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</si>
  <si>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</si>
  <si>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</si>
  <si>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</si>
  <si>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</si>
  <si>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</si>
  <si>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</si>
  <si>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</si>
  <si>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</si>
  <si>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</si>
  <si>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</si>
  <si>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</si>
  <si>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</si>
  <si>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</si>
  <si>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</si>
  <si>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</si>
  <si>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</si>
  <si>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</si>
  <si>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</si>
  <si>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</si>
  <si>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</si>
  <si>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</si>
  <si>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</si>
  <si>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</si>
  <si>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</si>
  <si>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</si>
  <si>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</si>
  <si>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</si>
  <si>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</si>
  <si>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</si>
  <si>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</si>
  <si>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</si>
  <si>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</si>
  <si>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</si>
  <si>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</si>
  <si>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</si>
  <si>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</si>
  <si>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</si>
  <si>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</si>
  <si>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</si>
  <si>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</si>
  <si>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</si>
  <si>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</si>
  <si>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</si>
  <si>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</si>
  <si>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</si>
  <si>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</si>
  <si>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</si>
  <si>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</si>
  <si>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</si>
  <si>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</si>
  <si>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</si>
  <si>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</si>
  <si>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</si>
  <si>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</si>
  <si>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</si>
  <si>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</si>
  <si>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</si>
  <si>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</si>
  <si>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</si>
  <si>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</si>
  <si>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</si>
  <si>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</si>
  <si>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</si>
  <si>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</si>
  <si>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</si>
  <si>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</si>
  <si>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</si>
  <si>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</si>
  <si>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</si>
  <si>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</si>
  <si>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</si>
  <si>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</si>
  <si>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</si>
  <si>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</si>
  <si>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</si>
  <si>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</si>
  <si>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</si>
  <si>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</si>
  <si>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</si>
  <si>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</si>
  <si>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</si>
  <si>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</si>
  <si>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</si>
  <si>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</si>
  <si>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</si>
  <si>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</si>
  <si>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</si>
  <si>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</si>
  <si>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</si>
  <si>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</si>
  <si>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</si>
  <si>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</si>
  <si>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</si>
  <si>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</si>
  <si>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</si>
  <si>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</si>
  <si>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</si>
  <si>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</si>
  <si>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</si>
  <si>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</si>
  <si>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</si>
  <si>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</si>
  <si>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</si>
  <si>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</si>
  <si>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</si>
  <si>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</si>
  <si>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</si>
  <si>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</si>
  <si>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</si>
  <si>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</si>
  <si>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</si>
  <si>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</si>
  <si>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</si>
  <si>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</si>
  <si>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</si>
  <si>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</si>
  <si>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</si>
  <si>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</si>
  <si>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</si>
  <si>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</si>
  <si>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</si>
  <si>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</si>
  <si>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</si>
  <si>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</si>
  <si>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</si>
  <si>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</si>
  <si>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</si>
  <si>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</si>
  <si>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</si>
  <si>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</si>
  <si>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</si>
  <si>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</si>
  <si>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</si>
  <si>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</si>
  <si>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</si>
  <si>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</si>
  <si>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</si>
  <si>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</si>
  <si>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</si>
  <si>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</si>
  <si>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</si>
  <si>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</si>
  <si>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</si>
  <si>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</si>
  <si>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</si>
  <si>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</si>
  <si>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</si>
  <si>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</si>
  <si>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</si>
  <si>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</si>
  <si>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</si>
  <si>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</si>
  <si>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</si>
  <si>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</si>
  <si>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</si>
  <si>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</si>
  <si>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</si>
  <si>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</si>
  <si>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</si>
  <si>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</si>
  <si>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</si>
  <si>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</si>
  <si>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</si>
  <si>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</si>
  <si>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</si>
  <si>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</si>
  <si>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</si>
  <si>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</si>
  <si>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</si>
  <si>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</si>
  <si>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</si>
  <si>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</si>
  <si>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</si>
  <si>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</si>
  <si>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</si>
  <si>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</si>
  <si>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</si>
  <si>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</si>
  <si>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</si>
  <si>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</si>
  <si>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</si>
  <si>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</si>
  <si>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</si>
  <si>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</si>
  <si>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</si>
  <si>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</si>
  <si>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</si>
  <si>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</si>
  <si>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</si>
  <si>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</si>
  <si>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</si>
  <si>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</si>
  <si>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</si>
  <si>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</si>
  <si>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</si>
  <si>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</si>
  <si>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</si>
  <si>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</si>
  <si>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</si>
  <si>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</si>
  <si>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</si>
  <si>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</si>
  <si>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</si>
  <si>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</si>
  <si>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</si>
  <si>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</si>
  <si>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</si>
  <si>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</si>
  <si>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</si>
  <si>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</si>
  <si>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</si>
  <si>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</si>
  <si>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</si>
  <si>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</si>
  <si>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</si>
  <si>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</si>
  <si>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</si>
  <si>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</si>
  <si>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</si>
  <si>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</si>
  <si>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</si>
  <si>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</si>
  <si>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</si>
  <si>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</si>
  <si>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</si>
  <si>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</si>
  <si>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</si>
  <si>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</si>
  <si>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</si>
  <si>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</si>
  <si>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</si>
  <si>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</si>
  <si>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</si>
  <si>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</si>
  <si>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</si>
  <si>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</si>
  <si>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</si>
  <si>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</si>
  <si>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</si>
  <si>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</si>
  <si>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</si>
  <si>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</si>
  <si>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</si>
  <si>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</si>
  <si>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</si>
  <si>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</si>
  <si>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</si>
  <si>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</si>
  <si>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</si>
  <si>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</si>
  <si>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</si>
  <si>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</si>
  <si>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</si>
  <si>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</si>
  <si>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</si>
  <si>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</si>
  <si>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</si>
  <si>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</si>
  <si>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</si>
  <si>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</si>
  <si>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</si>
  <si>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</si>
  <si>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</si>
  <si>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</si>
  <si>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</si>
  <si>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</si>
  <si>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</si>
  <si>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</si>
  <si>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</si>
  <si>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</si>
  <si>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</si>
  <si>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</si>
  <si>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</si>
  <si>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</si>
  <si>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</si>
  <si>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</si>
  <si>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</si>
  <si>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</si>
  <si>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</si>
  <si>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</si>
  <si>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</si>
  <si>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</si>
  <si>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</si>
  <si>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</si>
  <si>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</si>
  <si>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</si>
  <si>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</si>
  <si>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</si>
  <si>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</si>
  <si>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</si>
  <si>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</si>
  <si>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</si>
  <si>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</si>
  <si>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</si>
  <si>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</si>
  <si>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</si>
  <si>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</si>
  <si>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</si>
  <si>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</si>
  <si>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</si>
  <si>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</si>
  <si>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</si>
  <si>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</si>
  <si>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</si>
  <si>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</si>
  <si>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</si>
  <si>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</si>
  <si>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</si>
  <si>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</si>
  <si>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</si>
  <si>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</si>
  <si>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</si>
  <si>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</si>
  <si>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</si>
  <si>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</si>
  <si>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</si>
  <si>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</si>
  <si>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</si>
  <si>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</si>
  <si>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</si>
  <si>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</si>
  <si>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</si>
  <si>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</si>
  <si>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</si>
  <si>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</si>
  <si>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</si>
  <si>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</si>
  <si>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</si>
  <si>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</si>
  <si>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</si>
  <si>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</si>
  <si>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</si>
  <si>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</si>
  <si>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</si>
  <si>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</si>
  <si>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</si>
  <si>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</si>
  <si>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</si>
  <si>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</si>
  <si>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</si>
  <si>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</si>
  <si>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</si>
  <si>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</si>
  <si>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</si>
  <si>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</si>
  <si>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</si>
  <si>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</si>
  <si>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</si>
  <si>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</si>
  <si>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</si>
  <si>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</si>
  <si>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</si>
  <si>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</si>
  <si>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</si>
  <si>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</si>
  <si>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</si>
  <si>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</si>
  <si>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</si>
  <si>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</si>
  <si>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</si>
  <si>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</si>
  <si>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</si>
  <si>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</si>
  <si>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</si>
  <si>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</si>
  <si>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</si>
  <si>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</si>
  <si>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</si>
  <si>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</si>
  <si>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</si>
  <si>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</si>
  <si>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</si>
  <si>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</si>
  <si>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</si>
  <si>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</si>
  <si>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</si>
  <si>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</si>
  <si>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</si>
  <si>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</si>
  <si>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</si>
  <si>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</si>
  <si>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</si>
  <si>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</si>
  <si>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</si>
  <si>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</si>
  <si>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</si>
  <si>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</si>
  <si>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</si>
  <si>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</si>
  <si>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</si>
  <si>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</si>
  <si>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</si>
  <si>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</si>
  <si>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</si>
  <si>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</si>
  <si>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</si>
  <si>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</si>
  <si>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</si>
  <si>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</si>
  <si>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</si>
  <si>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</si>
  <si>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</si>
  <si>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</si>
  <si>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</si>
  <si>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</si>
  <si>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</si>
  <si>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</si>
  <si>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</si>
  <si>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</si>
  <si>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</si>
  <si>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</si>
  <si>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</si>
  <si>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</si>
  <si>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</si>
  <si>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</si>
  <si>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</si>
  <si>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</si>
  <si>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</si>
  <si>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</si>
  <si>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</si>
  <si>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</si>
  <si>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</si>
  <si>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</si>
  <si>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</si>
  <si>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</si>
  <si>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</si>
  <si>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</si>
  <si>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</si>
  <si>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</si>
  <si>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</si>
  <si>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</si>
  <si>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</si>
  <si>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</si>
  <si>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</si>
  <si>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</si>
  <si>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</si>
  <si>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</si>
  <si>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</si>
  <si>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</si>
  <si>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</si>
  <si>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</si>
  <si>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</si>
  <si>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</si>
  <si>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</si>
  <si>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</si>
  <si>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</si>
  <si>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</si>
  <si>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</si>
  <si>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</si>
  <si>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</si>
  <si>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</si>
  <si>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</si>
  <si>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</si>
  <si>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</si>
  <si>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</si>
  <si>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</si>
  <si>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</si>
  <si>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</si>
  <si>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</si>
  <si>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</si>
  <si>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</si>
  <si>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</si>
  <si>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</si>
  <si>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</si>
  <si>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</si>
  <si>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</si>
  <si>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</si>
  <si>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</si>
  <si>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</si>
  <si>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</si>
  <si>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</si>
  <si>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</si>
  <si>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</si>
  <si>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</si>
  <si>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</si>
  <si>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</si>
  <si>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</si>
  <si>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</si>
  <si>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</si>
  <si>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</si>
  <si>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</si>
  <si>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</si>
  <si>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</si>
  <si>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</si>
  <si>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</si>
  <si>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</si>
  <si>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</si>
  <si>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</si>
  <si>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</si>
  <si>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</si>
  <si>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</si>
  <si>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</si>
  <si>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</si>
  <si>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</si>
  <si>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</si>
  <si>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</si>
  <si>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</si>
  <si>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</si>
  <si>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</si>
  <si>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</si>
  <si>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</si>
  <si>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</si>
  <si>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</si>
  <si>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</si>
  <si>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</si>
  <si>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</si>
  <si>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</si>
  <si>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</si>
  <si>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</si>
  <si>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</si>
  <si>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</si>
  <si>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</si>
  <si>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</si>
  <si>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</si>
  <si>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</si>
  <si>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</si>
  <si>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</si>
  <si>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</si>
  <si>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</si>
  <si>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</si>
  <si>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</si>
  <si>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</si>
  <si>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</si>
  <si>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</si>
  <si>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</si>
  <si>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</si>
  <si>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</si>
  <si>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</si>
  <si>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</si>
  <si>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</si>
  <si>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</si>
  <si>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</si>
  <si>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</si>
  <si>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</si>
  <si>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</si>
  <si>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</si>
  <si>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</si>
  <si>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</si>
  <si>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</si>
  <si>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</si>
  <si>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</si>
  <si>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</si>
  <si>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</si>
  <si>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</si>
  <si>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</si>
  <si>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</si>
  <si>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</si>
  <si>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</si>
  <si>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</si>
  <si>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</si>
  <si>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</si>
  <si>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</si>
  <si>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</si>
  <si>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</si>
  <si>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</si>
  <si>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</si>
  <si>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</si>
  <si>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</si>
  <si>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</si>
  <si>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</si>
  <si>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</si>
  <si>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</si>
  <si>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</si>
  <si>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</si>
  <si>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</si>
  <si>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</si>
  <si>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</si>
  <si>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</si>
  <si>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</si>
  <si>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</si>
  <si>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</si>
  <si>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</si>
  <si>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</si>
  <si>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</si>
  <si>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</si>
  <si>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</si>
  <si>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</si>
  <si>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</si>
  <si>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</si>
  <si>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</si>
  <si>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</si>
  <si>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</si>
  <si>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</si>
  <si>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</si>
  <si>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</si>
  <si>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</si>
  <si>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</si>
  <si>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</si>
  <si>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</si>
  <si>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</si>
  <si>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</si>
  <si>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</si>
  <si>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</si>
  <si>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</si>
  <si>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</si>
  <si>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</si>
  <si>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</si>
  <si>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</si>
  <si>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</si>
  <si>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</si>
  <si>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</si>
  <si>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</si>
  <si>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</si>
  <si>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</si>
  <si>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</si>
  <si>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</si>
  <si>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</si>
  <si>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</si>
  <si>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</si>
  <si>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</si>
  <si>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</si>
  <si>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</si>
  <si>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</si>
  <si>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</si>
  <si>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</si>
  <si>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</si>
  <si>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</si>
  <si>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</si>
  <si>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</si>
  <si>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</si>
  <si>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</si>
  <si>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</si>
  <si>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</si>
  <si>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</si>
  <si>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</si>
  <si>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</si>
  <si>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</si>
  <si>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</si>
  <si>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</si>
  <si>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</si>
  <si>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</si>
  <si>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</si>
  <si>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</si>
  <si>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</si>
  <si>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</si>
  <si>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</si>
  <si>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</si>
  <si>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</si>
  <si>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</si>
  <si>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</si>
  <si>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</si>
  <si>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</si>
  <si>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</si>
  <si>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</si>
  <si>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</si>
  <si>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</si>
  <si>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</si>
  <si>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</si>
  <si>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</si>
  <si>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</si>
  <si>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</si>
  <si>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</si>
  <si>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</si>
  <si>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</si>
  <si>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</si>
  <si>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</si>
  <si>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</si>
  <si>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</si>
  <si>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</si>
  <si>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</si>
  <si>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</si>
  <si>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</si>
  <si>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</si>
  <si>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</si>
  <si>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</si>
  <si>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</si>
  <si>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</si>
  <si>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</si>
  <si>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</si>
  <si>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</si>
  <si>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</si>
  <si>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</si>
  <si>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</si>
  <si>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</si>
  <si>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</si>
  <si>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</si>
  <si>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</si>
  <si>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</si>
  <si>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</si>
  <si>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</si>
  <si>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</si>
  <si>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</si>
  <si>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</si>
  <si>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</si>
  <si>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</si>
  <si>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</si>
  <si>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</si>
  <si>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</si>
  <si>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</si>
  <si>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</si>
  <si>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</si>
  <si>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</si>
  <si>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</si>
  <si>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</si>
  <si>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</si>
  <si>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</si>
  <si>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</si>
  <si>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</si>
  <si>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</si>
  <si>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</si>
  <si>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</si>
  <si>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</si>
  <si>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</si>
  <si>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</si>
  <si>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</si>
  <si>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</si>
  <si>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</si>
  <si>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</si>
  <si>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</si>
  <si>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</si>
  <si>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</si>
  <si>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</si>
  <si>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</si>
  <si>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</si>
  <si>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</si>
  <si>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</si>
  <si>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</si>
  <si>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</si>
  <si>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</si>
  <si>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</si>
  <si>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</si>
  <si>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</si>
  <si>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</si>
  <si>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</si>
  <si>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</si>
  <si>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</si>
  <si>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</si>
  <si>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</si>
  <si>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</si>
  <si>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</si>
  <si>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</si>
  <si>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</si>
  <si>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</si>
  <si>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</si>
  <si>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</si>
  <si>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</si>
  <si>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</si>
  <si>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</si>
  <si>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</si>
  <si>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</si>
  <si>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</si>
  <si>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</si>
  <si>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</si>
  <si>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</si>
  <si>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</si>
  <si>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</si>
  <si>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</si>
  <si>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</si>
  <si>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</si>
  <si>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</si>
  <si>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</si>
  <si>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</si>
  <si>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</si>
  <si>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</si>
  <si>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</si>
  <si>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</si>
  <si>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</si>
  <si>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</si>
  <si>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</si>
  <si>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</si>
  <si>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</si>
  <si>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</si>
  <si>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</si>
  <si>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</si>
  <si>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</si>
  <si>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</si>
  <si>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</si>
  <si>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</si>
  <si>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</si>
  <si>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</si>
  <si>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</si>
  <si>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</si>
  <si>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</si>
  <si>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</si>
  <si>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</si>
  <si>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</si>
  <si>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</si>
  <si>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</si>
  <si>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</si>
  <si>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</si>
  <si>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</si>
  <si>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</si>
  <si>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</si>
  <si>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</si>
  <si>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</si>
  <si>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</si>
  <si>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</si>
  <si>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</si>
  <si>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</si>
  <si>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</si>
  <si>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</si>
  <si>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</si>
  <si>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</si>
  <si>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</si>
  <si>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</si>
  <si>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</si>
  <si>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</si>
  <si>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</si>
  <si>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</si>
  <si>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</si>
  <si>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</si>
  <si>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</si>
  <si>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</si>
  <si>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</si>
  <si>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</si>
  <si>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</si>
  <si>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</si>
  <si>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</si>
  <si>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</si>
  <si>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</si>
  <si>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</si>
  <si>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</si>
  <si>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</si>
  <si>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</si>
  <si>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</si>
  <si>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</si>
  <si>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</si>
  <si>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</si>
  <si>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</si>
  <si>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</si>
  <si>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</si>
  <si>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</si>
  <si>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</si>
  <si>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</si>
  <si>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</si>
  <si>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</si>
  <si>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</si>
  <si>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</si>
  <si>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</si>
  <si>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</si>
  <si>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</si>
  <si>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</si>
  <si>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</si>
  <si>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</si>
  <si>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</si>
  <si>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</si>
  <si>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</si>
  <si>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</si>
  <si>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</si>
  <si>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</si>
  <si>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</si>
  <si>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</si>
  <si>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</si>
  <si>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</si>
  <si>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</si>
  <si>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</si>
  <si>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</si>
  <si>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</si>
  <si>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</si>
  <si>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</si>
  <si>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</si>
  <si>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</si>
  <si>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</si>
  <si>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</si>
  <si>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</si>
  <si>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</si>
  <si>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</si>
  <si>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</si>
  <si>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</si>
  <si>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</si>
  <si>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</si>
  <si>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</si>
  <si>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</si>
  <si>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</si>
  <si>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</si>
  <si>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</si>
  <si>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</si>
  <si>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</si>
  <si>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</si>
  <si>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</si>
  <si>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</si>
  <si>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</si>
  <si>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</si>
  <si>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</si>
  <si>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</si>
  <si>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</si>
  <si>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</si>
  <si>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</si>
  <si>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</si>
  <si>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</si>
  <si>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</si>
  <si>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</si>
  <si>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</si>
  <si>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</si>
  <si>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</si>
  <si>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</si>
  <si>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</si>
  <si>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</si>
  <si>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</si>
  <si>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</si>
  <si>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</si>
  <si>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</si>
  <si>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</si>
  <si>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</si>
  <si>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</si>
  <si>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</si>
  <si>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</si>
  <si>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</si>
  <si>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</si>
  <si>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</si>
  <si>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</si>
  <si>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</si>
  <si>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</si>
  <si>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</si>
  <si>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</si>
  <si>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</si>
  <si>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</si>
  <si>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</si>
  <si>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</si>
  <si>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</si>
  <si>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</si>
  <si>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</si>
  <si>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</si>
  <si>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</si>
  <si>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</si>
  <si>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</si>
  <si>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</si>
  <si>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</si>
  <si>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</si>
  <si>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</si>
  <si>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</si>
  <si>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</si>
  <si>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</si>
  <si>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</si>
  <si>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</si>
  <si>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</si>
  <si>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</si>
  <si>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</si>
  <si>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</si>
  <si>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</si>
  <si>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</si>
  <si>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</si>
  <si>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</si>
  <si>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</si>
  <si>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</si>
  <si>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</si>
  <si>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</si>
  <si>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</si>
  <si>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</si>
  <si>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</si>
  <si>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</si>
  <si>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</si>
  <si>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</si>
  <si>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</si>
  <si>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</si>
  <si>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</si>
  <si>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</si>
  <si>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</si>
  <si>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</si>
  <si>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</si>
  <si>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</si>
  <si>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</si>
  <si>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</si>
  <si>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</si>
  <si>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</si>
  <si>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</si>
  <si>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</si>
  <si>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</si>
  <si>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</si>
  <si>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Partook in combat actions in support of clan invasion.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</si>
  <si>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</si>
  <si>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</si>
  <si>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</si>
  <si>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</si>
  <si>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</si>
  <si>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</si>
  <si>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</si>
  <si>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</si>
  <si>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</si>
  <si>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</si>
  <si>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</si>
  <si>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</si>
  <si>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</si>
  <si>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</si>
  <si>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</si>
  <si>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</si>
  <si>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 Civil War Campaign</t>
  </si>
  <si>
    <t>Partook combat actions in support of fedcom civil war.</t>
  </si>
  <si>
    <t>FedComCivilWarM.png</t>
  </si>
  <si>
    <t>Fourth Succession War Campaign</t>
  </si>
  <si>
    <t>Partook in combat actions in support of the 4th succession war.</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</si>
  <si>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</si>
  <si>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</si>
  <si>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</si>
  <si>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</si>
  <si>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</si>
  <si>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</si>
  <si>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</si>
  <si>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</si>
  <si>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</si>
  <si>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</si>
  <si>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</si>
  <si>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</si>
  <si>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</si>
  <si>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</si>
  <si>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</si>
  <si>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</si>
  <si>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</si>
  <si>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</si>
  <si>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</si>
  <si>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</si>
  <si>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</si>
  <si>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</si>
  <si>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</si>
  <si>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</si>
  <si>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</si>
  <si>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</si>
  <si>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</si>
  <si>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</si>
  <si>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</si>
  <si>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</si>
  <si>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</si>
  <si>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</si>
  <si>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</si>
  <si>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</si>
  <si>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</si>
  <si>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</si>
  <si>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</si>
  <si>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</si>
  <si>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Partook combat actions in support of Task Force Serpent.</t>
  </si>
  <si>
    <t>TaskForceSerpentM.png</t>
  </si>
  <si>
    <t>Third Succession War Campaign</t>
  </si>
  <si>
    <t>Partook in  combat actions in support of the 3rd Succession War.</t>
  </si>
  <si>
    <t>ThirdSuccessionWarM.png</t>
  </si>
  <si>
    <t>War of 3039 Campaign</t>
  </si>
  <si>
    <t>Partook in combat actions in support of the war of 3039.</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</si>
  <si>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</si>
  <si>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</si>
  <si>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</si>
  <si>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</si>
  <si>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</si>
  <si>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</si>
  <si>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</si>
  <si>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</si>
  <si>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</si>
  <si>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</si>
  <si>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</si>
  <si>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</si>
  <si>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</si>
  <si>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</si>
  <si>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</si>
  <si>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</si>
  <si>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</si>
  <si>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</si>
  <si>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</si>
  <si>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</si>
  <si>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</si>
  <si>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</si>
  <si>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</si>
  <si>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</si>
  <si>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</si>
  <si>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</si>
  <si>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</si>
  <si>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</si>
  <si>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</si>
  <si>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</si>
  <si>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CW</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</si>
  <si>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</si>
  <si>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</si>
  <si>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</si>
  <si>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</si>
  <si>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</si>
  <si>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</si>
  <si>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</si>
  <si>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</si>
  <si>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</si>
  <si>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</si>
  <si>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</si>
  <si>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</si>
  <si>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</si>
  <si>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</si>
  <si>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</si>
  <si>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</si>
  <si>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</si>
  <si>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</si>
  <si>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position</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</si>
  <si>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</si>
  <si>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</si>
  <si>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</si>
  <si>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</si>
  <si>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</si>
  <si>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</si>
  <si>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</si>
  <si>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</si>
  <si>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</si>
  <si>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</si>
  <si>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</si>
  <si>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</si>
  <si>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</si>
  <si>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</si>
  <si>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</si>
  <si>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</si>
  <si>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</si>
  <si>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</si>
  <si>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</si>
  <si>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</si>
  <si>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</si>
  <si>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</si>
  <si>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</si>
  <si>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</si>
  <si>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</si>
  <si>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</si>
  <si>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</si>
  <si>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</si>
  <si>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</si>
  <si>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</si>
  <si>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</si>
  <si>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</si>
  <si>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</si>
  <si>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</si>
  <si>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3.08.1</t>
  </si>
  <si>
    <t>3.08.2</t>
  </si>
  <si>
    <t>3.08.3</t>
  </si>
  <si>
    <t>3.08.4</t>
  </si>
  <si>
    <t>3.08.5</t>
  </si>
  <si>
    <t>3.08.6</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</si>
  <si>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</si>
  <si>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</si>
  <si>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</si>
  <si>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</si>
  <si>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</si>
  <si>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</si>
  <si>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</si>
  <si>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</si>
  <si>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</si>
  <si>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</si>
  <si>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</si>
  <si>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</si>
  <si>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</si>
  <si>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</si>
  <si>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</si>
  <si>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</si>
  <si>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</si>
  <si>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</si>
  <si>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</si>
  <si>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</si>
  <si>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</si>
  <si>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</si>
  <si>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</si>
  <si>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</si>
  <si>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</si>
  <si>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</si>
  <si>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</si>
  <si>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</si>
  <si>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</si>
  <si>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</si>
  <si>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</si>
  <si>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</si>
  <si>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</si>
  <si>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</si>
  <si>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</si>
  <si>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</si>
  <si>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</si>
  <si>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</si>
  <si>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</si>
  <si>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</si>
  <si>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</si>
  <si>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</si>
  <si>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3-08-1-ThirdSuccessionWar.png</t>
  </si>
  <si>
    <t>3-08-2-FourthSuccessionWar.png</t>
  </si>
  <si>
    <t>3-08-3-WarOf3039.png</t>
  </si>
  <si>
    <t>3-08-4-ClanInvasion.png</t>
  </si>
  <si>
    <t>3-08-5-FedComCivilWar.png</t>
  </si>
  <si>
    <t>3-08-6-TaskForceSerpent.png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</si>
  <si>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</si>
  <si>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</si>
  <si>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</si>
  <si>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</si>
  <si>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</si>
  <si>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</si>
  <si>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</si>
  <si>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</si>
  <si>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</si>
  <si>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</si>
  <si>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</si>
  <si>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</si>
  <si>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</si>
  <si>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</si>
  <si>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</si>
  <si>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</si>
  <si>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</si>
  <si>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</si>
  <si>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</si>
  <si>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</si>
  <si>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Longevitiy</t>
  </si>
  <si>
    <t>Drill Instructor</t>
  </si>
  <si>
    <t>Military Training Instructor</t>
  </si>
  <si>
    <t>Ceremonial Duty</t>
  </si>
  <si>
    <t>Securty Guard</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</si>
  <si>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</si>
  <si>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</si>
  <si>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</si>
  <si>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</si>
  <si>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</si>
  <si>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</si>
  <si>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</si>
  <si>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</si>
  <si>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</si>
  <si>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</si>
  <si>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</si>
  <si>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</si>
  <si>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</si>
  <si>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</si>
  <si>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</si>
  <si>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</si>
  <si>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</si>
  <si>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</si>
  <si>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</si>
  <si>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</si>
  <si>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</si>
  <si>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</si>
  <si>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</si>
  <si>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</si>
  <si>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</si>
  <si>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</si>
  <si>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</si>
  <si>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</si>
  <si>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</si>
  <si>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</si>
  <si>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</si>
  <si>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</si>
  <si>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</si>
  <si>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</si>
  <si>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</si>
  <si>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</si>
  <si>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</si>
  <si>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</si>
  <si>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</si>
  <si>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</si>
  <si>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</si>
  <si>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</si>
  <si>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</si>
  <si>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</si>
  <si>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</si>
  <si>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</si>
  <si>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</si>
  <si>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</si>
  <si>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</si>
  <si>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</si>
  <si>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</si>
  <si>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</si>
  <si>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</si>
  <si>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</si>
  <si>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</si>
  <si>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</si>
  <si>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</si>
  <si>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</si>
  <si>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</si>
  <si>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</si>
  <si>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</si>
  <si>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</si>
  <si>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</si>
  <si>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</si>
  <si>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</si>
  <si>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</si>
  <si>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</si>
  <si>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</si>
  <si>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</si>
  <si>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</si>
  <si>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</si>
  <si>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</si>
  <si>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</si>
  <si>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</si>
  <si>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</si>
  <si>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</si>
  <si>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</si>
  <si>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</si>
  <si>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</si>
  <si>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</si>
  <si>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</si>
  <si>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</si>
  <si>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</si>
  <si>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</si>
  <si>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</si>
  <si>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</si>
  <si>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</si>
  <si>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</si>
  <si>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</si>
  <si>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</si>
  <si>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</si>
  <si>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</si>
  <si>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</si>
  <si>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</si>
  <si>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</si>
  <si>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</si>
  <si>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</si>
  <si>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</si>
  <si>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</si>
  <si>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</si>
  <si>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</si>
  <si>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</si>
  <si>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</si>
  <si>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</si>
  <si>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</si>
  <si>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</si>
  <si>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</si>
  <si>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</si>
  <si>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</si>
  <si>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</si>
  <si>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</si>
  <si>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</si>
  <si>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</si>
  <si>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</si>
  <si>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</si>
  <si>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</si>
  <si>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</si>
  <si>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</si>
  <si>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</si>
  <si>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</si>
  <si>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</si>
  <si>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</si>
  <si>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</si>
  <si>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</si>
  <si>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</si>
  <si>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</si>
  <si>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</si>
  <si>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</si>
  <si>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</si>
  <si>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</si>
  <si>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</si>
  <si>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</si>
  <si>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</si>
  <si>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</si>
  <si>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</si>
  <si>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</si>
  <si>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</si>
  <si>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</si>
  <si>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</si>
  <si>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</si>
  <si>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</si>
  <si>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</si>
  <si>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</si>
  <si>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</si>
  <si>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</si>
  <si>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</si>
  <si>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</si>
  <si>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</si>
  <si>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</si>
  <si>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</si>
  <si>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</si>
  <si>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</si>
  <si>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</si>
  <si>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</si>
  <si>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</si>
  <si>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</si>
  <si>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</si>
  <si>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</si>
  <si>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</si>
  <si>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</si>
  <si>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</si>
  <si>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</si>
  <si>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</si>
  <si>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</si>
  <si>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</si>
  <si>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</si>
  <si>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</si>
  <si>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</si>
  <si>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</si>
  <si>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</si>
  <si>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</si>
  <si>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</si>
  <si>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</si>
  <si>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</si>
  <si>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</si>
  <si>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</si>
  <si>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</si>
  <si>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</si>
  <si>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</si>
  <si>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</si>
  <si>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</si>
  <si>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</si>
  <si>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</si>
  <si>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</si>
  <si>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</si>
  <si>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</si>
  <si>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</si>
  <si>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</si>
  <si>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</si>
  <si>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</si>
  <si>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</si>
  <si>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</si>
  <si>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</si>
  <si>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</si>
  <si>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</si>
  <si>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</si>
  <si>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</si>
  <si>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</si>
  <si>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</si>
  <si>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</si>
  <si>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</si>
  <si>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</si>
  <si>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</si>
  <si>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</si>
  <si>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</si>
  <si>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</si>
  <si>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</si>
  <si>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</si>
  <si>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</si>
  <si>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</si>
  <si>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</si>
  <si>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</si>
  <si>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</si>
  <si>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</si>
  <si>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</si>
  <si>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</si>
  <si>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</si>
  <si>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</si>
  <si>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</si>
  <si>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</si>
  <si>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</si>
  <si>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</si>
  <si>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</si>
  <si>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</si>
  <si>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</si>
  <si>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</si>
  <si>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</si>
  <si>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</si>
  <si>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</si>
  <si>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</si>
  <si>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</si>
  <si>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</si>
  <si>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</si>
  <si>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</si>
  <si>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</si>
  <si>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</si>
  <si>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</si>
  <si>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</si>
  <si>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</si>
  <si>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</si>
  <si>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</si>
  <si>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</si>
  <si>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</si>
  <si>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</si>
  <si>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</si>
  <si>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</si>
  <si>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</si>
  <si>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</si>
  <si>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</si>
  <si>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</si>
  <si>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</si>
  <si>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</si>
  <si>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</si>
  <si>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</si>
  <si>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</si>
  <si>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</si>
  <si>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</si>
  <si>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</si>
  <si>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</si>
  <si>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</si>
  <si>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</si>
  <si>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</si>
  <si>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</si>
  <si>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</si>
  <si>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To use this PivotTable, save your campaign as ...\docs\Award Stuff\CampaignDataForAwards.cpnx, then go to the Data menu and Refresh All, or right-click on the PivotTable and click Refresh.  If that doesn't work, you'll have to go to the Data menu, choose Queries &amp; Connections, then edit each Query to change the source file. Use the Color Key tab to know which award was achieved.  The TO&amp;E must be in Battalion - Company - Lance - Unit format.</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</si>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</sst>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0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NumberFormat="1" applyFill="1"/>
    <xf numFmtId="0" fontId="0" fillId="0" borderId="0" xfId="0" applyFont="1" applyFill="1" applyBorder="1"/>
    <xf numFmtId="0" fontId="0" fillId="0" borderId="0" xfId="0" applyNumberFormat="1" applyFont="1" applyFill="1" applyBorder="1"/>
    <xf numFmtId="0" fontId="0" fillId="0" borderId="0" xfId="0" applyFill="1" applyBorder="1"/>
    <xf numFmtId="0" fontId="0" fillId="0" borderId="0" xfId="0" applyNumberFormat="1" applyFill="1" applyBorder="1"/>
    <xf numFmtId="49" fontId="0" fillId="0" borderId="3" xfId="0" applyNumberFormat="1" applyBorder="1"/>
    <xf numFmtId="0" fontId="0" fillId="0" borderId="3" xfId="0" applyBorder="1"/>
    <xf numFmtId="0" fontId="0" fillId="0" borderId="3" xfId="0" applyNumberFormat="1"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5" xfId="0" applyFont="1" applyFill="1" applyBorder="1"/>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3" borderId="4" xfId="0" applyNumberFormat="1" applyFont="1" applyFill="1" applyBorder="1"/>
    <xf numFmtId="0" fontId="0" fillId="13" borderId="4"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49" fontId="0" fillId="16" borderId="4" xfId="0" applyNumberFormat="1" applyFont="1" applyFill="1" applyBorder="1"/>
    <xf numFmtId="0" fontId="0" fillId="16" borderId="4" xfId="0" applyFont="1" applyFill="1" applyBorder="1"/>
    <xf numFmtId="49" fontId="0" fillId="17" borderId="4" xfId="0" applyNumberFormat="1" applyFont="1" applyFill="1" applyBorder="1"/>
    <xf numFmtId="0" fontId="0" fillId="17" borderId="4" xfId="0"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7"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6"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6"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7" xfId="2" applyFont="1" applyFill="1" applyBorder="1"/>
    <xf numFmtId="0" fontId="0" fillId="19" borderId="0" xfId="0" applyFont="1" applyFill="1"/>
    <xf numFmtId="0" fontId="3" fillId="19" borderId="0" xfId="0" applyFont="1" applyFill="1"/>
    <xf numFmtId="0" fontId="3" fillId="19" borderId="8" xfId="0" applyFont="1" applyFill="1" applyBorder="1"/>
    <xf numFmtId="0" fontId="0" fillId="19" borderId="8" xfId="0"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C00FF"/>
      <color rgb="FFCC00CC"/>
      <color rgb="FFCC99FF"/>
      <color rgb="FFFF00FF"/>
      <color rgb="FFFF6699"/>
      <color rgb="FFFFCCFF"/>
      <color rgb="FFFFFFCC"/>
      <color rgb="FF00FF00"/>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2">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string" name="edge" form="unqualified"/>
                  <xsd:element minOccurs="0" nillable="true" type="xsd:boolean" name="stackable" form="unqualified"/>
                  <xsd:element minOccurs="0" nillable="true" type="xsd:integer" name="position"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2" Name="awards_Map" RootElement="awards" SchemaID="Schema2"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5.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xmlMaps" Target="xmlMap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85"/>
    <tableColumn id="1" xr3:uid="{ECBB489E-60A3-4EED-AA53-28503C1A7BE5}" uniqueName="1" name="name" queryTableFieldId="1" dataDxfId="184"/>
    <tableColumn id="2" xr3:uid="{26C0F1DA-35B8-441D-8215-9EEB2658FF72}" uniqueName="2" name="callsign" queryTableFieldId="2"/>
    <tableColumn id="52" xr3:uid="{C3F3B0AB-ED46-4102-817D-D76150D6CD73}" uniqueName="52" name="name-callsign" queryTableFieldId="53" dataDxfId="183">
      <calculatedColumnFormula>IF(ISBLANK(Persons[[#This Row],[callsign]]),Persons[[#This Row],[name]],_xlfn.CONCAT(Persons[[#This Row],[name]]," (",Persons[[#This Row],[callsign]],")"))</calculatedColumnFormula>
    </tableColumn>
    <tableColumn id="19" xr3:uid="{6F3899C2-3C4B-43B5-9877-6F17930A8782}" uniqueName="19" name="rank" queryTableFieldId="19" dataDxfId="182"/>
    <tableColumn id="34" xr3:uid="{4AC883A7-CD61-46BB-A219-D03247A861E9}" uniqueName="34" name="birthday" queryTableFieldId="34" dataDxfId="181"/>
    <tableColumn id="35" xr3:uid="{448A5013-4EEF-4F5D-A5A3-F0A797E07150}" uniqueName="35" name="recruitment" queryTableFieldId="35" dataDxfId="180"/>
    <tableColumn id="50" xr3:uid="{8FCC4721-8880-4857-8ACE-5925E0BE188F}" uniqueName="50" name="deathday" queryTableFieldId="50" dataDxfId="1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78"/>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77"/>
    <tableColumn id="29" xr3:uid="{DFDEE4B6-DD50-41E6-A5B2-8881531A7BBD}" uniqueName="29" name="date-type" queryTableFieldId="31" dataDxfId="176">
      <calculatedColumnFormula>_xlfn.CONCAT(TEXT(Scenarios[[#This Row],[date]],"yyyy-mm-dd"),Scenarios[[#This Row],[type]])</calculatedColumnFormula>
    </tableColumn>
    <tableColumn id="27" xr3:uid="{44FD9685-019A-4330-BE92-70C34948D598}" uniqueName="27" name="type" queryTableFieldId="27" dataDxfId="175"/>
    <tableColumn id="28" xr3:uid="{3F7ECFBC-829B-4AEA-9616-15B45CD41456}" uniqueName="28" name="title" queryTableFieldId="28" dataDxfId="174"/>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173"/>
    <tableColumn id="3" xr3:uid="{2F671E37-28D2-4C6F-B278-B63A37AB7887}" uniqueName="3" name="mission" queryTableFieldId="3" dataDxfId="172"/>
    <tableColumn id="4" xr3:uid="{5AFA3B83-9BE1-4C72-84C4-09513EDE7D2A}" uniqueName="4" name="idP" queryTableFieldId="4" dataDxfId="171"/>
    <tableColumn id="9" xr3:uid="{FD571ABA-58F4-4DAF-9DED-4D00F96A51F6}" uniqueName="9" name="date-pilotID" queryTableFieldId="9" dataDxfId="170">
      <calculatedColumnFormula>_xlfn.CONCAT(TEXT(MissionLogs[[#This Row],[date]],"yyyy-mm-dd"),MissionLogs[[#This Row],[idP]])</calculatedColumnFormula>
    </tableColumn>
    <tableColumn id="10" xr3:uid="{1C0F5FD0-8BB5-4D77-94AF-F350F78D77D4}" uniqueName="10" name="date-type" queryTableFieldId="10" dataDxfId="16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168"/>
    <tableColumn id="6" xr3:uid="{5347DA67-DA58-4CDD-A24A-8CC88069331F}" uniqueName="6" name="pilotId" queryTableFieldId="8" dataDxfId="167"/>
    <tableColumn id="8" xr3:uid="{F4635203-3BCE-4B64-9ACE-E5CD46F102BA}" uniqueName="8" name="killed" queryTableFieldId="10" dataDxfId="166"/>
    <tableColumn id="7" xr3:uid="{6CEC3586-17D6-415A-A897-C5AF9CFB2578}" uniqueName="7" name="killer" queryTableFieldId="9" dataDxfId="165"/>
    <tableColumn id="1" xr3:uid="{E5A6215C-702F-42D7-8F37-A875F6B35DB0}" uniqueName="1" name="date-pilotID" queryTableFieldId="12" dataDxfId="164">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63" dataDxfId="162" totalsRowDxfId="16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60" totalsRowDxfId="159"/>
    <tableColumn id="2" xr3:uid="{7D793285-AB47-406D-819C-4EDB8069F849}" name="Percent" totalsRowFunction="sum" dataDxfId="158" totalsRowDxfId="157">
      <calculatedColumnFormula>Affiliation[[#This Row],[Shares]]/Affiliation[[#Totals],[Shares]]</calculatedColumnFormula>
    </tableColumn>
    <tableColumn id="36" xr3:uid="{BF93A5A6-EAEA-4FB1-8B0F-6189C41726C4}" name="Roll" dataDxfId="156" totalsRowDxfId="15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54" totalsRowDxfId="153"/>
    <tableColumn id="6" xr3:uid="{ECDD0FCA-8DA7-422F-8D6B-F78D815C1795}" name="Table" dataDxfId="152" totalsRowDxfId="151"/>
    <tableColumn id="7" xr3:uid="{E268A88D-E75A-4CEC-B35C-76BA8E02E055}" name="College" dataDxfId="150" totalsRowDxfId="149"/>
    <tableColumn id="25" xr3:uid="{A644A55C-00F1-4053-9612-9EB4B8075A17}" name="Piloting" dataDxfId="148" totalsRowDxfId="147">
      <calculatedColumnFormula>SUM(8,Affiliation[[#This Row],[P1]:[P6]])</calculatedColumnFormula>
    </tableColumn>
    <tableColumn id="26" xr3:uid="{E1DCC9B1-47F8-4253-9795-CACF41EA42D7}" name="Gunnery" dataDxfId="146" totalsRowDxfId="145">
      <calculatedColumnFormula>SUM(8,Affiliation[[#This Row],[G1]:[G6]])</calculatedColumnFormula>
    </tableColumn>
    <tableColumn id="13" xr3:uid="{71822501-0457-4A7C-909E-4E589A62CA65}" name="Education" dataDxfId="144" totalsRowDxfId="143" dataCellStyle="Normal 2">
      <calculatedColumnFormula>_xlfn.CONCAT(INDEX(Education[Education],SUM(Affiliation[[#This Row],[Ed Num]],1)),IF(Affiliation[[#This Row],[Ed Num]]=3,Affiliation[[#This Row],[College]],""))</calculatedColumnFormula>
    </tableColumn>
    <tableColumn id="18" xr3:uid="{0FB99754-8CFD-4341-9557-290EB725F87F}" name="Skill" dataDxfId="142" totalsRowDxfId="14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40" totalsRowDxfId="139" dataCellStyle="Normal 2"/>
    <tableColumn id="4" xr3:uid="{393D2B43-1A9C-4B0A-BB11-8A26C4EF46E2}" name="Die" dataDxfId="138" totalsRowDxfId="137" dataCellStyle="Normal 2">
      <calculatedColumnFormula>L13+A13</calculatedColumnFormula>
    </tableColumn>
    <tableColumn id="8" xr3:uid="{4CEC6F78-835C-417B-868B-86901D1ECE4B}" name="P1" dataDxfId="136" totalsRowDxfId="135"/>
    <tableColumn id="19" xr3:uid="{08901A8A-8A50-4A0F-B1CE-43D533FAE9A8}" name="P2" dataDxfId="134" totalsRowDxfId="133">
      <calculatedColumnFormula array="1">INDEX(Class[P2],Affiliation[[#This Row],[Class]])</calculatedColumnFormula>
    </tableColumn>
    <tableColumn id="21" xr3:uid="{347F8B53-F15F-44AF-A462-438E577C69E0}" name="P3" dataDxfId="132" totalsRowDxfId="131">
      <calculatedColumnFormula array="1">INDEX(Education[P3],SUM(Affiliation[[#This Row],[Ed Num]],1))</calculatedColumnFormula>
    </tableColumn>
    <tableColumn id="23" xr3:uid="{8922ABFA-6B41-4FA6-816F-30459A51A6F0}" name="P4" dataDxfId="130" totalsRowDxfId="129">
      <calculatedColumnFormula>CHOOSE(SUM(Affiliation[[#This Row],[Career1]],1),0,RANDBETWEEN(-1,0),IF(SUM(Affiliation[[#This Row],[P1]:[P3]])&gt;SUM(Affiliation[[#This Row],[G1]:[G3]]),-1,0),-1,-1)</calculatedColumnFormula>
    </tableColumn>
    <tableColumn id="27" xr3:uid="{9786A86B-FFB9-46F1-97CB-9065B266C256}" name="P5" dataDxfId="128" totalsRowDxfId="127">
      <calculatedColumnFormula>CHOOSE(SUM(Affiliation[[#This Row],[Career2]],1),0,RANDBETWEEN(-1,0),IF(SUM(Affiliation[[#This Row],[P1]:[P4]])&gt;SUM(Affiliation[[#This Row],[G1]:[G4]]),-1,0),-1,-1)</calculatedColumnFormula>
    </tableColumn>
    <tableColumn id="28" xr3:uid="{C8BA7AEF-5C2F-46B7-A164-9F003DE55D19}" name="P6" dataDxfId="126" totalsRowDxfId="125">
      <calculatedColumnFormula>CHOOSE(SUM(Affiliation[[#This Row],[Career3]],1),0,RANDBETWEEN(-1,0),IF(SUM(Affiliation[[#This Row],[P1]:[P5]])&gt;SUM(Affiliation[[#This Row],[G1]:[G5]]),-1,0),-1,-1)</calculatedColumnFormula>
    </tableColumn>
    <tableColumn id="9" xr3:uid="{E3C22CF0-88B3-4E16-BD18-53DAD1BCCB22}" name="G1" dataDxfId="124" totalsRowDxfId="123"/>
    <tableColumn id="20" xr3:uid="{A186D5FD-4A36-422F-AF4B-7FFD57EC6E50}" name="G2" dataDxfId="122" totalsRowDxfId="121">
      <calculatedColumnFormula array="1">INDEX(Class[G2],Affiliation[[#This Row],[Class]])</calculatedColumnFormula>
    </tableColumn>
    <tableColumn id="22" xr3:uid="{CC1143EF-C89A-45DC-851D-7894C06B2089}" name="G3" dataDxfId="120" totalsRowDxfId="119">
      <calculatedColumnFormula array="1">INDEX(Education[G3],Affiliation[[#This Row],[Ed Num]]+1)</calculatedColumnFormula>
    </tableColumn>
    <tableColumn id="24" xr3:uid="{36C4CE7E-ADB8-451B-A7C2-F35BD695A6D9}" name="G4" dataDxfId="118" totalsRowDxfId="117">
      <calculatedColumnFormula>CHOOSE(SUM(Affiliation[[#This Row],[Career1]],1),0,IF(Affiliation[[#This Row],[P4]],0,-1),IF(Affiliation[[#This Row],[P4]],0,-1),-1,-1)</calculatedColumnFormula>
    </tableColumn>
    <tableColumn id="30" xr3:uid="{384A3FFC-44CD-41B5-95CA-6DAE58730DAF}" name="G5" dataDxfId="116" totalsRowDxfId="115">
      <calculatedColumnFormula>CHOOSE(SUM(Affiliation[[#This Row],[Career2]],1),0,IF(Affiliation[[#This Row],[P5]],0,-1),IF(Affiliation[[#This Row],[P5]],0,-1),-1,-1)</calculatedColumnFormula>
    </tableColumn>
    <tableColumn id="31" xr3:uid="{BC6AA35A-AE2B-4302-998B-897127ED60DA}" name="G6" dataDxfId="114" totalsRowDxfId="113">
      <calculatedColumnFormula>CHOOSE(SUM(Affiliation[[#This Row],[Career3]],1),0,IF(Affiliation[[#This Row],[P6]],0,-1),IF(Affiliation[[#This Row],[P6]],0,-1),-1,-1)</calculatedColumnFormula>
    </tableColumn>
    <tableColumn id="10" xr3:uid="{A0593F8E-2632-4E18-B047-DC4FBED184A6}" name="Class" dataDxfId="112" totalsRowDxfId="111">
      <calculatedColumnFormula>IF(Affiliation[[#This Row],[Origin]]="Mercenary",4,RANDBETWEEN(1,6))</calculatedColumnFormula>
    </tableColumn>
    <tableColumn id="11" xr3:uid="{5AA876C5-9223-483A-A99A-293A6D0E1C85}" name="Ed Roll" dataDxfId="110" totalsRowDxfId="109">
      <calculatedColumnFormula>RANDBETWEEN(1,6)</calculatedColumnFormula>
    </tableColumn>
    <tableColumn id="12" xr3:uid="{1D134F70-90B0-4C5F-9A66-853470D95E20}" name="Ed Num" dataDxfId="108" totalsRowDxfId="107">
      <calculatedColumnFormula>INDEX(EdRoll[],MATCH(Affiliation[[#This Row],[Ed Roll]],EdRoll[1d6],0),MATCH(TEXT(Affiliation[[#This Row],[Class]],"0"),EdRoll[#Headers]))</calculatedColumnFormula>
    </tableColumn>
    <tableColumn id="14" xr3:uid="{C85E40B8-BBF1-446D-995D-A0020CDDA7B0}" name="Career1" dataDxfId="106" totalsRowDxfId="105">
      <calculatedColumnFormula>INDEX(CareerRoll[],MATCH(RANDBETWEEN(1,6),CareerRoll[1d6],0),MATCH(TEXT(Affiliation[[#This Row],[Ed Num]],"0"),CareerRoll[#Headers],0))</calculatedColumnFormula>
    </tableColumn>
    <tableColumn id="15" xr3:uid="{D10AAC23-A365-4A87-84B5-62BC22E920AD}" name="Career2" dataDxfId="104" totalsRowDxfId="103">
      <calculatedColumnFormula>INDEX(CareerRoll[],MATCH(RANDBETWEEN(0,5),CareerRoll[1d6],0),MATCH(TEXT(Affiliation[[#This Row],[Ed Num]],"0"),CareerRoll[#Headers],0))</calculatedColumnFormula>
    </tableColumn>
    <tableColumn id="16" xr3:uid="{E7352EF7-C280-431B-AE1D-63594F56D753}" name="Career3" dataDxfId="102" totalsRowDxfId="101">
      <calculatedColumnFormula>IF(Affiliation[[#This Row],[Career2]]&gt;0,INDEX(CareerRoll[],MATCH(MAX(RANDBETWEEN(-1,4),0),CareerRoll[1d6],0),MATCH(TEXT(Affiliation[[#This Row],[Ed Num]],"0"),CareerRoll[#Headers],0)),0)</calculatedColumnFormula>
    </tableColumn>
    <tableColumn id="17" xr3:uid="{A99686C9-3B8B-4D11-8698-2B14671C4914}" name="Green" dataDxfId="100" totalsRowDxfId="99">
      <calculatedColumnFormula>COUNTIF(Affiliation[[#This Row],[Career1]:[Career3]],4)</calculatedColumnFormula>
    </tableColumn>
    <tableColumn id="29" xr3:uid="{16519264-92FC-4B63-8440-A8B2EA16C2A0}" name="Y1" dataDxfId="98" totalsRowDxfId="97">
      <calculatedColumnFormula>INDEX(Education[Years],MATCH(Affiliation[[#This Row],[Ed Num]],Education[Ed Num],0))</calculatedColumnFormula>
    </tableColumn>
    <tableColumn id="32" xr3:uid="{3460925B-D6A5-460A-A6E6-02096EFA6231}" name="Y2" dataDxfId="96" totalsRowDxfId="95">
      <calculatedColumnFormula>INDEX(Career[Years],MATCH(Affiliation[[#This Row],[Career1]],Career[Career Num],0))</calculatedColumnFormula>
    </tableColumn>
    <tableColumn id="33" xr3:uid="{6BEDFC05-D792-437E-AE71-BB1488115062}" name="Y3" dataDxfId="94" totalsRowDxfId="93">
      <calculatedColumnFormula>INDEX(Career[Years],MATCH(Affiliation[[#This Row],[Career2]],Career[Career Num],0))</calculatedColumnFormula>
    </tableColumn>
    <tableColumn id="34" xr3:uid="{76964068-408E-424C-A9C7-B4159A5F37A3}" name="Y4" dataDxfId="92" totalsRowDxfId="91">
      <calculatedColumnFormula>INDEX(Career[Years],MATCH(Affiliation[[#This Row],[Career3]],Career[Career Num],0))</calculatedColumnFormula>
    </tableColumn>
    <tableColumn id="35" xr3:uid="{3B5419F7-7DCD-4606-9D4F-FFF88C068116}" name="Years" dataDxfId="90" totalsRowDxfId="8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88" dataDxfId="87">
  <autoFilter ref="AM32:AP38" xr:uid="{DD1208F4-EA44-4ED2-93EB-386396CC894C}"/>
  <tableColumns count="4">
    <tableColumn id="1" xr3:uid="{89E73194-FD57-42A5-BF7C-F298BFC2A289}" name="Slot" dataDxfId="86"/>
    <tableColumn id="2" xr3:uid="{614F7075-B9A5-4035-A066-AFBE9A336B6D}" name="Year" dataDxfId="85"/>
    <tableColumn id="3" xr3:uid="{68040D2E-DC91-4CA3-A5B4-E59541BE4CED}" name="Origin" dataDxfId="84"/>
    <tableColumn id="4" xr3:uid="{D9BAAA41-4E8D-40E5-B0AA-2C2E1480E2EE}" name="Table" dataDxfId="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82" dataDxfId="81">
  <autoFilter ref="AM41:AQ47" xr:uid="{0009878A-38C7-4D65-BE61-081C12A4F0B7}"/>
  <tableColumns count="5">
    <tableColumn id="1" xr3:uid="{367AEECE-A717-4D68-960E-74B880B213BB}" name="1d6" dataDxfId="80"/>
    <tableColumn id="2" xr3:uid="{227C4827-F11E-48F2-A267-40F945AA9125}" name="Origin" dataDxfId="79"/>
    <tableColumn id="3" xr3:uid="{D017F21F-E94F-43AE-A243-917E5139AF23}" name="Mech Roll" dataDxfId="78"/>
    <tableColumn id="4" xr3:uid="{2B31C2BC-0FAE-4017-A992-D77CCC75638A}" name="P2" dataDxfId="77"/>
    <tableColumn id="5" xr3:uid="{67CF21D5-698A-4B09-94CD-46E4080B164F}" name="G2" dataDxfId="7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75" dataDxfId="74">
  <autoFilter ref="AM50:AS56" xr:uid="{C213E1F0-6978-4881-9FCF-9D354096D203}"/>
  <tableColumns count="7">
    <tableColumn id="1" xr3:uid="{B925B3DD-8B84-4D96-9CD4-FD4FEF2433DB}" name="1d6" dataDxfId="73"/>
    <tableColumn id="2" xr3:uid="{68B1B313-8442-4D03-8883-0AE13A3D82BA}" name="1" dataDxfId="72"/>
    <tableColumn id="3" xr3:uid="{AAF1A8A6-251D-4A0C-834E-04AEAC645B55}" name="2" dataDxfId="71"/>
    <tableColumn id="6" xr3:uid="{A921CA3D-90BA-4172-A4F9-ED7BB8256E40}" name="3" dataDxfId="70"/>
    <tableColumn id="4" xr3:uid="{00CE43B8-6D5B-40B2-9BDA-9CAAD2608ACA}" name="4" dataDxfId="69"/>
    <tableColumn id="5" xr3:uid="{E2A31A94-0877-4AB3-9D6C-106F0AB8F003}" name="5" dataDxfId="68"/>
    <tableColumn id="7" xr3:uid="{CE0D166E-DB86-4677-A088-2BAF90B65247}" name="6" dataDxfId="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66" dataDxfId="65">
  <autoFilter ref="AM59:AR63" xr:uid="{E6BB22DD-9129-4106-AA76-B7B01520F1D4}"/>
  <tableColumns count="6">
    <tableColumn id="1" xr3:uid="{04D4F952-F434-4A40-82A1-1F09DBE3D303}" name="Ed Num" dataDxfId="64"/>
    <tableColumn id="2" xr3:uid="{971171FC-164F-41E9-826E-3A18BB5BAD84}" name="Education" dataDxfId="63"/>
    <tableColumn id="3" xr3:uid="{34EA7F8E-6916-4A2D-A55D-EF5CADCF36A1}" name="P3" dataDxfId="62"/>
    <tableColumn id="4" xr3:uid="{1E96DB95-5D3D-45AD-8E3A-8DE1C00FB801}" name="G3" dataDxfId="61"/>
    <tableColumn id="5" xr3:uid="{D475000B-8902-4683-9895-D6719A392A5B}" name="Mech Roll" dataDxfId="60"/>
    <tableColumn id="6" xr3:uid="{24C48B77-7C66-427D-9DA5-DAAB4A2B032A}" name="Years" dataDxfId="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58" dataDxfId="57">
  <autoFilter ref="AM66:AQ73" xr:uid="{B9D8808A-2F23-4DD5-B47C-23CEA28D4A9C}"/>
  <tableColumns count="5">
    <tableColumn id="1" xr3:uid="{3665E93D-2774-4933-A484-E8D624422D2B}" name="1d6" dataDxfId="56"/>
    <tableColumn id="2" xr3:uid="{8073C770-0AA5-45F0-BD03-E5C4FF98128C}" name="0" dataDxfId="55"/>
    <tableColumn id="3" xr3:uid="{E1E5E4F8-007B-4889-8EA4-0686E4B7112E}" name="1" dataDxfId="54"/>
    <tableColumn id="4" xr3:uid="{B6F87158-EB0C-4C01-A962-73D36583DD15}" name="2" dataDxfId="53"/>
    <tableColumn id="5" xr3:uid="{A2231FA1-58FF-4759-A823-9E51CCED3DF2}" name="3" dataDxfId="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51" dataDxfId="50">
  <autoFilter ref="AM76:AR81" xr:uid="{1AB2E909-6993-4D6C-807F-86EDAB5FA135}"/>
  <tableColumns count="6">
    <tableColumn id="1" xr3:uid="{F9E4E0A5-4A2D-4938-A661-FDAC49C8838C}" name="Career Num" dataDxfId="49"/>
    <tableColumn id="2" xr3:uid="{E8369D50-3FC5-4A80-907E-6870E9695EAB}" name="Career" dataDxfId="48"/>
    <tableColumn id="3" xr3:uid="{937B5B52-7669-47D4-96E3-93793DEFC5AD}" name="P4" dataDxfId="47"/>
    <tableColumn id="4" xr3:uid="{32DFB205-1E1E-4A1B-A15A-C5A32536005C}" name="G4" dataDxfId="46"/>
    <tableColumn id="5" xr3:uid="{06AD37A2-205F-4305-9A9D-F4063C4C4504}" name="Green" dataDxfId="45"/>
    <tableColumn id="6" xr3:uid="{82FF9D4B-F24D-4C10-BBD4-413F3B53ADD3}" name="Years" dataDxfId="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43" dataDxfId="42">
  <autoFilter ref="AM84:AN90" xr:uid="{319EB242-8532-4673-A48C-BED1985742B6}"/>
  <tableColumns count="2">
    <tableColumn id="1" xr3:uid="{1FB818DF-7CB0-4C9A-B0E3-EA20AF089A0E}" name="1d6" dataDxfId="41"/>
    <tableColumn id="2" xr3:uid="{7BD72CE7-451F-4C2C-A8CC-E2BF86F1EDFC}" name="Green Skill" dataDxfId="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20" dataDxfId="18" headerRowBorderDxfId="19" tableBorderDxfId="17">
  <autoFilter ref="B2:G17" xr:uid="{44091C6B-504F-483A-82C5-EA285F3043BC}"/>
  <tableColumns count="6">
    <tableColumn id="1" xr3:uid="{B3C7B4F7-4CAE-4189-A133-EAAED95F5199}" name="name" dataDxfId="16"/>
    <tableColumn id="3" xr3:uid="{EF01600E-EF25-4A2A-93E8-40228A8B3BB2}" name="xp" dataDxfId="15"/>
    <tableColumn id="5" xr3:uid="{38CD9481-2A11-437A-B10E-F6799F629215}" name="qty" dataDxfId="14"/>
    <tableColumn id="6" xr3:uid="{C72DBC8A-93AC-46AA-8CE8-CEFA74757D74}" name="item" dataDxfId="13"/>
    <tableColumn id="7" xr3:uid="{9E9CFEEC-245D-4079-B323-4204F5363C95}" name="size" dataDxfId="12"/>
    <tableColumn id="8" xr3:uid="{E970EB54-316A-48D1-ADC7-0FFE4605CE40}" name="range" dataDxfId="1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1:L46" tableType="xml" totalsRowShown="0" dataDxfId="10" connectionId="12">
  <autoFilter ref="A1:L46" xr:uid="{307DC1BF-A423-4295-8082-5AB251165106}"/>
  <sortState xmlns:xlrd2="http://schemas.microsoft.com/office/spreadsheetml/2017/richdata2" ref="A2:L46">
    <sortCondition ref="H1:H46"/>
  </sortState>
  <tableColumns count="12">
    <tableColumn id="1" xr3:uid="{21CD3292-6085-4E6F-B84A-010A4A7FC88E}" uniqueName="name" name="name" dataDxfId="9">
      <xmlColumnPr mapId="2" xpath="/awards/award/name" xmlDataType="string"/>
    </tableColumn>
    <tableColumn id="2" xr3:uid="{E9740C70-6AA9-4DD2-BDE1-ABA93D0965FB}" uniqueName="description" name="description" dataDxfId="8">
      <xmlColumnPr mapId="2" xpath="/awards/award/description" xmlDataType="string"/>
    </tableColumn>
    <tableColumn id="3" xr3:uid="{927472F1-3BCA-4170-B232-29DEACA56C6B}" uniqueName="medal" name="medal" dataDxfId="7">
      <xmlColumnPr mapId="2" xpath="/awards/award/medal" xmlDataType="string"/>
    </tableColumn>
    <tableColumn id="4" xr3:uid="{364ADC33-D870-4BB1-AC91-6CB1BFE00BBF}" uniqueName="ribbon" name="ribbon" dataDxfId="6">
      <xmlColumnPr mapId="2" xpath="/awards/award/ribbon" xmlDataType="string"/>
    </tableColumn>
    <tableColumn id="5" xr3:uid="{73DAAC96-0A90-40A1-B7CE-C40CCA0F868C}" uniqueName="xp" name="xp">
      <xmlColumnPr mapId="2" xpath="/awards/award/xp" xmlDataType="integer"/>
    </tableColumn>
    <tableColumn id="6" xr3:uid="{9846457E-2786-4B91-B43B-98D767741E54}" uniqueName="edge" name="edge" dataDxfId="5">
      <xmlColumnPr mapId="2" xpath="/awards/award/edge" xmlDataType="string"/>
    </tableColumn>
    <tableColumn id="7" xr3:uid="{62F5B12C-CDD1-4BDF-BE10-1E37CC10545C}" uniqueName="stackable" name="stackable">
      <xmlColumnPr mapId="2" xpath="/awards/award/stackable" xmlDataType="boolean"/>
    </tableColumn>
    <tableColumn id="8" xr3:uid="{E0A603F5-91C7-43C1-BAC6-77E6749B1134}" uniqueName="position" name="position" dataDxfId="4">
      <xmlColumnPr mapId="2" xpath="/awards/award/position" xmlDataType="integer"/>
    </tableColumn>
    <tableColumn id="9" xr3:uid="{91BF4932-8574-47F0-95DF-B1AF21CF32FB}" uniqueName="qty" name="qty" dataDxfId="3">
      <xmlColumnPr mapId="2" xpath="/awards/award/qty" xmlDataType="integer"/>
    </tableColumn>
    <tableColumn id="10" xr3:uid="{DFE3D986-214C-4B37-9240-FCE8B4F39239}" uniqueName="item" name="item" dataDxfId="2">
      <xmlColumnPr mapId="2" xpath="/awards/award/item" xmlDataType="string"/>
    </tableColumn>
    <tableColumn id="11" xr3:uid="{AD56B3C3-592D-443A-9B8D-6B68724340EA}" uniqueName="size" name="size" dataDxfId="1">
      <xmlColumnPr mapId="2" xpath="/awards/award/size" xmlDataType="string"/>
    </tableColumn>
    <tableColumn id="12" xr3:uid="{0B62C208-052C-40E3-8552-02226E8AFD19}" uniqueName="range" name="range" dataDxfId="0">
      <xmlColumnPr mapId="2"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2294</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2270</v>
      </c>
      <c r="C1" t="s">
        <v>2517</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2271</v>
      </c>
      <c r="C1" t="s">
        <v>2518</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2519</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2515</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2516</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2520</v>
      </c>
      <c r="C1" t="s">
        <v>1229</v>
      </c>
    </row>
    <row r="2" spans="1:3" x14ac:dyDescent="0.3">
      <c r="A2" s="1">
        <v>1</v>
      </c>
      <c r="B2" t="s">
        <v>2521</v>
      </c>
      <c r="C2" t="s">
        <v>2450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2514</v>
      </c>
      <c r="C1" t="s">
        <v>2180</v>
      </c>
      <c r="D1" t="s">
        <v>2451</v>
      </c>
      <c r="E1" t="s">
        <v>1235</v>
      </c>
      <c r="F1" t="s">
        <v>2440</v>
      </c>
      <c r="G1" t="s">
        <v>2441</v>
      </c>
    </row>
    <row r="2" spans="1:7" x14ac:dyDescent="0.3">
      <c r="A2" s="1">
        <v>1</v>
      </c>
      <c r="B2" t="str">
        <f>_xlfn.CONCAT(TEXT(Scenarios[[#This Row],[date]],"yyyy-mm-dd"),Scenarios[[#This Row],[type]])</f>
        <v>3025-04-24Extraction (Attacker)</v>
      </c>
      <c r="C2" s="1" t="s">
        <v>2452</v>
      </c>
      <c r="D2" s="1" t="s">
        <v>2453</v>
      </c>
      <c r="E2" t="s">
        <v>2442</v>
      </c>
      <c r="F2" t="s">
        <v>37</v>
      </c>
      <c r="G2" t="s">
        <v>31</v>
      </c>
    </row>
    <row r="3" spans="1:7" x14ac:dyDescent="0.3">
      <c r="A3" s="1">
        <v>2</v>
      </c>
      <c r="B3" t="str">
        <f>_xlfn.CONCAT(TEXT(Scenarios[[#This Row],[date]],"yyyy-mm-dd"),Scenarios[[#This Row],[type]])</f>
        <v>3025-04-25Extraction (Attacker)</v>
      </c>
      <c r="C3" s="1" t="s">
        <v>2452</v>
      </c>
      <c r="D3" s="1" t="s">
        <v>2454</v>
      </c>
      <c r="E3" t="s">
        <v>2443</v>
      </c>
      <c r="F3" t="s">
        <v>37</v>
      </c>
      <c r="G3" t="s">
        <v>31</v>
      </c>
    </row>
    <row r="4" spans="1:7" x14ac:dyDescent="0.3">
      <c r="A4" s="1">
        <v>3</v>
      </c>
      <c r="B4" t="str">
        <f>_xlfn.CONCAT(TEXT(Scenarios[[#This Row],[date]],"yyyy-mm-dd"),Scenarios[[#This Row],[type]])</f>
        <v>3025-04-26Breakthrough (Attacker)</v>
      </c>
      <c r="C4" s="1" t="s">
        <v>2455</v>
      </c>
      <c r="D4" s="1" t="s">
        <v>2456</v>
      </c>
      <c r="E4" t="s">
        <v>1752</v>
      </c>
      <c r="F4" t="s">
        <v>31</v>
      </c>
      <c r="G4" t="s">
        <v>31</v>
      </c>
    </row>
    <row r="5" spans="1:7" x14ac:dyDescent="0.3">
      <c r="A5" s="1">
        <v>4</v>
      </c>
      <c r="B5" t="str">
        <f>_xlfn.CONCAT(TEXT(Scenarios[[#This Row],[date]],"yyyy-mm-dd"),Scenarios[[#This Row],[type]])</f>
        <v>3025-05-06Stand Up (Attacker)</v>
      </c>
      <c r="C5" s="1" t="s">
        <v>2457</v>
      </c>
      <c r="D5" s="1" t="s">
        <v>2458</v>
      </c>
      <c r="E5" t="s">
        <v>2444</v>
      </c>
      <c r="F5" t="s">
        <v>31</v>
      </c>
      <c r="G5" t="s">
        <v>31</v>
      </c>
    </row>
    <row r="6" spans="1:7" x14ac:dyDescent="0.3">
      <c r="A6" s="1">
        <v>5</v>
      </c>
      <c r="B6" t="str">
        <f>_xlfn.CONCAT(TEXT(Scenarios[[#This Row],[date]],"yyyy-mm-dd"),Scenarios[[#This Row],[type]])</f>
        <v>3025-05-09Probe (Defender)</v>
      </c>
      <c r="C6" s="1" t="s">
        <v>2459</v>
      </c>
      <c r="D6" s="1" t="s">
        <v>2460</v>
      </c>
      <c r="E6" t="s">
        <v>2445</v>
      </c>
      <c r="F6" t="s">
        <v>37</v>
      </c>
      <c r="G6" t="s">
        <v>31</v>
      </c>
    </row>
    <row r="7" spans="1:7" x14ac:dyDescent="0.3">
      <c r="A7" s="1">
        <v>6</v>
      </c>
      <c r="B7" t="str">
        <f>_xlfn.CONCAT(TEXT(Scenarios[[#This Row],[date]],"yyyy-mm-dd"),Scenarios[[#This Row],[type]])</f>
        <v>3025-05-09Breakthrough (Attacker)</v>
      </c>
      <c r="C7" s="1" t="s">
        <v>2455</v>
      </c>
      <c r="D7" s="1" t="s">
        <v>2461</v>
      </c>
      <c r="E7" t="s">
        <v>2445</v>
      </c>
      <c r="F7" t="s">
        <v>24</v>
      </c>
      <c r="G7" t="s">
        <v>31</v>
      </c>
    </row>
    <row r="8" spans="1:7" x14ac:dyDescent="0.3">
      <c r="A8" s="1">
        <v>7</v>
      </c>
      <c r="B8" t="str">
        <f>_xlfn.CONCAT(TEXT(Scenarios[[#This Row],[date]],"yyyy-mm-dd"),Scenarios[[#This Row],[type]])</f>
        <v>3025-05-21Hide and Seek (Attacker)</v>
      </c>
      <c r="C8" s="1" t="s">
        <v>2462</v>
      </c>
      <c r="D8" s="1" t="s">
        <v>2463</v>
      </c>
      <c r="E8" t="s">
        <v>740</v>
      </c>
      <c r="F8" t="s">
        <v>88</v>
      </c>
      <c r="G8" t="s">
        <v>31</v>
      </c>
    </row>
    <row r="9" spans="1:7" x14ac:dyDescent="0.3">
      <c r="A9" s="1">
        <v>8</v>
      </c>
      <c r="B9" t="str">
        <f>_xlfn.CONCAT(TEXT(Scenarios[[#This Row],[date]],"yyyy-mm-dd"),Scenarios[[#This Row],[type]])</f>
        <v>3025-05-24Recon Raid (Defender)</v>
      </c>
      <c r="C9" s="1" t="s">
        <v>2464</v>
      </c>
      <c r="D9" s="1" t="s">
        <v>2465</v>
      </c>
      <c r="E9" t="s">
        <v>806</v>
      </c>
      <c r="F9" t="s">
        <v>88</v>
      </c>
      <c r="G9" t="s">
        <v>31</v>
      </c>
    </row>
    <row r="10" spans="1:7" x14ac:dyDescent="0.3">
      <c r="A10" s="1">
        <v>9</v>
      </c>
      <c r="B10" t="str">
        <f>_xlfn.CONCAT(TEXT(Scenarios[[#This Row],[date]],"yyyy-mm-dd"),Scenarios[[#This Row],[type]])</f>
        <v>3025-05-24Recon Raid (Attacker)</v>
      </c>
      <c r="C10" s="1" t="s">
        <v>2466</v>
      </c>
      <c r="D10" s="1" t="s">
        <v>2467</v>
      </c>
      <c r="E10" t="s">
        <v>806</v>
      </c>
      <c r="F10" t="s">
        <v>37</v>
      </c>
      <c r="G10" t="s">
        <v>31</v>
      </c>
    </row>
    <row r="11" spans="1:7" x14ac:dyDescent="0.3">
      <c r="A11" s="1">
        <v>10</v>
      </c>
      <c r="B11" t="str">
        <f>_xlfn.CONCAT(TEXT(Scenarios[[#This Row],[date]],"yyyy-mm-dd"),Scenarios[[#This Row],[type]])</f>
        <v>3025-05-29Extraction (Defender)</v>
      </c>
      <c r="C11" s="1" t="s">
        <v>2468</v>
      </c>
      <c r="D11" s="1" t="s">
        <v>2469</v>
      </c>
      <c r="E11" t="s">
        <v>816</v>
      </c>
      <c r="F11" t="s">
        <v>24</v>
      </c>
      <c r="G11" t="s">
        <v>31</v>
      </c>
    </row>
    <row r="12" spans="1:7" x14ac:dyDescent="0.3">
      <c r="A12" s="1">
        <v>11</v>
      </c>
      <c r="B12" t="str">
        <f>_xlfn.CONCAT(TEXT(Scenarios[[#This Row],[date]],"yyyy-mm-dd"),Scenarios[[#This Row],[type]])</f>
        <v>3025-06-03Extraction (Defender)</v>
      </c>
      <c r="C12" s="1" t="s">
        <v>2468</v>
      </c>
      <c r="D12" s="1" t="s">
        <v>2470</v>
      </c>
      <c r="E12" t="s">
        <v>831</v>
      </c>
      <c r="F12" t="s">
        <v>24</v>
      </c>
      <c r="G12" t="s">
        <v>31</v>
      </c>
    </row>
    <row r="13" spans="1:7" x14ac:dyDescent="0.3">
      <c r="A13" s="1">
        <v>12</v>
      </c>
      <c r="B13" t="str">
        <f>_xlfn.CONCAT(TEXT(Scenarios[[#This Row],[date]],"yyyy-mm-dd"),Scenarios[[#This Row],[type]])</f>
        <v>3025-06-05Hide and Seek (Attacker)</v>
      </c>
      <c r="C13" s="1" t="s">
        <v>2462</v>
      </c>
      <c r="D13" s="1" t="s">
        <v>2471</v>
      </c>
      <c r="E13" t="s">
        <v>810</v>
      </c>
      <c r="F13" t="s">
        <v>37</v>
      </c>
      <c r="G13" t="s">
        <v>31</v>
      </c>
    </row>
    <row r="14" spans="1:7" x14ac:dyDescent="0.3">
      <c r="A14" s="1">
        <v>13</v>
      </c>
      <c r="B14" t="str">
        <f>_xlfn.CONCAT(TEXT(Scenarios[[#This Row],[date]],"yyyy-mm-dd"),Scenarios[[#This Row],[type]])</f>
        <v>3025-05-31Special Mission: Allied Traitors</v>
      </c>
      <c r="C14" s="1" t="s">
        <v>2472</v>
      </c>
      <c r="D14" s="1" t="s">
        <v>2473</v>
      </c>
      <c r="E14" t="s">
        <v>2446</v>
      </c>
      <c r="F14" t="s">
        <v>556</v>
      </c>
      <c r="G14" t="s">
        <v>31</v>
      </c>
    </row>
    <row r="15" spans="1:7" x14ac:dyDescent="0.3">
      <c r="A15" s="1">
        <v>14</v>
      </c>
      <c r="B15" t="str">
        <f>_xlfn.CONCAT(TEXT(Scenarios[[#This Row],[date]],"yyyy-mm-dd"),Scenarios[[#This Row],[type]])</f>
        <v>3025-06-08Hold the Line (Attacker)</v>
      </c>
      <c r="C15" s="1" t="s">
        <v>2474</v>
      </c>
      <c r="D15" s="1" t="s">
        <v>2475</v>
      </c>
      <c r="E15" t="s">
        <v>743</v>
      </c>
      <c r="F15" t="s">
        <v>31</v>
      </c>
      <c r="G15" t="s">
        <v>31</v>
      </c>
    </row>
    <row r="16" spans="1:7" x14ac:dyDescent="0.3">
      <c r="A16" s="1">
        <v>15</v>
      </c>
      <c r="B16" t="str">
        <f>_xlfn.CONCAT(TEXT(Scenarios[[#This Row],[date]],"yyyy-mm-dd"),Scenarios[[#This Row],[type]])</f>
        <v>3025-06-09Hide and Seek (Defender)</v>
      </c>
      <c r="C16" s="1" t="s">
        <v>2476</v>
      </c>
      <c r="D16" s="1" t="s">
        <v>2477</v>
      </c>
      <c r="E16" t="s">
        <v>1032</v>
      </c>
      <c r="F16" t="s">
        <v>80</v>
      </c>
      <c r="G16" t="s">
        <v>31</v>
      </c>
    </row>
    <row r="17" spans="1:7" x14ac:dyDescent="0.3">
      <c r="A17" s="1">
        <v>16</v>
      </c>
      <c r="B17" t="str">
        <f>_xlfn.CONCAT(TEXT(Scenarios[[#This Row],[date]],"yyyy-mm-dd"),Scenarios[[#This Row],[type]])</f>
        <v>3025-06-14Probe (Attacker)</v>
      </c>
      <c r="C17" s="1" t="s">
        <v>2478</v>
      </c>
      <c r="D17" s="1" t="s">
        <v>2479</v>
      </c>
      <c r="E17" t="s">
        <v>1055</v>
      </c>
      <c r="F17" t="s">
        <v>37</v>
      </c>
      <c r="G17" t="s">
        <v>31</v>
      </c>
    </row>
    <row r="18" spans="1:7" x14ac:dyDescent="0.3">
      <c r="A18" s="1">
        <v>17</v>
      </c>
      <c r="B18" t="str">
        <f>_xlfn.CONCAT(TEXT(Scenarios[[#This Row],[date]],"yyyy-mm-dd"),Scenarios[[#This Row],[type]])</f>
        <v>3025-06-15Chase (Defender)</v>
      </c>
      <c r="C18" s="1" t="s">
        <v>2480</v>
      </c>
      <c r="D18" s="1" t="s">
        <v>2481</v>
      </c>
      <c r="E18" t="s">
        <v>735</v>
      </c>
      <c r="F18" t="s">
        <v>93</v>
      </c>
      <c r="G18" t="s">
        <v>31</v>
      </c>
    </row>
    <row r="19" spans="1:7" x14ac:dyDescent="0.3">
      <c r="A19" s="1">
        <v>18</v>
      </c>
      <c r="B19" t="str">
        <f>_xlfn.CONCAT(TEXT(Scenarios[[#This Row],[date]],"yyyy-mm-dd"),Scenarios[[#This Row],[type]])</f>
        <v>3025-06-17Chase (Defender)</v>
      </c>
      <c r="C19" s="1" t="s">
        <v>2480</v>
      </c>
      <c r="D19" s="1" t="s">
        <v>2482</v>
      </c>
      <c r="E19" t="s">
        <v>1204</v>
      </c>
      <c r="F19" t="s">
        <v>113</v>
      </c>
      <c r="G19" t="s">
        <v>31</v>
      </c>
    </row>
    <row r="20" spans="1:7" x14ac:dyDescent="0.3">
      <c r="A20" s="1">
        <v>20</v>
      </c>
      <c r="B20" t="str">
        <f>_xlfn.CONCAT(TEXT(Scenarios[[#This Row],[date]],"yyyy-mm-dd"),Scenarios[[#This Row],[type]])</f>
        <v>3025-07-07Recon Raid (Attacker)</v>
      </c>
      <c r="C20" s="1" t="s">
        <v>2466</v>
      </c>
      <c r="D20" s="1" t="s">
        <v>2483</v>
      </c>
      <c r="E20" t="s">
        <v>2447</v>
      </c>
      <c r="F20" t="s">
        <v>37</v>
      </c>
      <c r="G20" t="s">
        <v>31</v>
      </c>
    </row>
    <row r="21" spans="1:7" x14ac:dyDescent="0.3">
      <c r="A21" s="1">
        <v>22</v>
      </c>
      <c r="B21" t="str">
        <f>_xlfn.CONCAT(TEXT(Scenarios[[#This Row],[date]],"yyyy-mm-dd"),Scenarios[[#This Row],[type]])</f>
        <v>3025-07-16Hide and Seek (Defender)</v>
      </c>
      <c r="C21" s="1" t="s">
        <v>2476</v>
      </c>
      <c r="D21" s="1" t="s">
        <v>2484</v>
      </c>
      <c r="E21" t="s">
        <v>1063</v>
      </c>
      <c r="F21" t="s">
        <v>68</v>
      </c>
      <c r="G21" t="s">
        <v>31</v>
      </c>
    </row>
    <row r="22" spans="1:7" x14ac:dyDescent="0.3">
      <c r="A22" s="1">
        <v>23</v>
      </c>
      <c r="B22" t="str">
        <f>_xlfn.CONCAT(TEXT(Scenarios[[#This Row],[date]],"yyyy-mm-dd"),Scenarios[[#This Row],[type]])</f>
        <v>3025-07-18Probe (Defender)</v>
      </c>
      <c r="C22" s="1" t="s">
        <v>2459</v>
      </c>
      <c r="D22" s="1" t="s">
        <v>2485</v>
      </c>
      <c r="E22" t="s">
        <v>2448</v>
      </c>
      <c r="F22" t="s">
        <v>37</v>
      </c>
      <c r="G22" t="s">
        <v>31</v>
      </c>
    </row>
    <row r="23" spans="1:7" x14ac:dyDescent="0.3">
      <c r="A23" s="1">
        <v>24</v>
      </c>
      <c r="B23" t="str">
        <f>_xlfn.CONCAT(TEXT(Scenarios[[#This Row],[date]],"yyyy-mm-dd"),Scenarios[[#This Row],[type]])</f>
        <v>3025-07-19Breakthrough (Attacker)</v>
      </c>
      <c r="C23" s="1" t="s">
        <v>2455</v>
      </c>
      <c r="D23" s="1" t="s">
        <v>2486</v>
      </c>
      <c r="E23" t="s">
        <v>2449</v>
      </c>
      <c r="F23" t="s">
        <v>43</v>
      </c>
      <c r="G23" t="s">
        <v>31</v>
      </c>
    </row>
    <row r="24" spans="1:7" x14ac:dyDescent="0.3">
      <c r="A24" s="1">
        <v>26</v>
      </c>
      <c r="B24" t="str">
        <f>_xlfn.CONCAT(TEXT(Scenarios[[#This Row],[date]],"yyyy-mm-dd"),Scenarios[[#This Row],[type]])</f>
        <v>3025-07-29Chase (Defender)</v>
      </c>
      <c r="C24" s="1" t="s">
        <v>2480</v>
      </c>
      <c r="D24" s="1" t="s">
        <v>2487</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2488</v>
      </c>
      <c r="D1" t="s">
        <v>2489</v>
      </c>
      <c r="E1" t="s">
        <v>2513</v>
      </c>
      <c r="F1" t="s">
        <v>2514</v>
      </c>
    </row>
    <row r="2" spans="1:6" x14ac:dyDescent="0.3">
      <c r="A2" t="s">
        <v>2490</v>
      </c>
      <c r="B2" s="1" t="s">
        <v>2452</v>
      </c>
      <c r="C2" s="1" t="s">
        <v>2450</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2491</v>
      </c>
      <c r="B3" s="1" t="s">
        <v>2452</v>
      </c>
      <c r="C3" s="1" t="s">
        <v>2450</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2492</v>
      </c>
      <c r="B4" s="1" t="s">
        <v>2459</v>
      </c>
      <c r="C4" s="1" t="s">
        <v>2450</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2493</v>
      </c>
      <c r="B5" s="1" t="s">
        <v>2466</v>
      </c>
      <c r="C5" s="1" t="s">
        <v>2450</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2494</v>
      </c>
      <c r="B6" s="1" t="s">
        <v>2472</v>
      </c>
      <c r="C6" s="1" t="s">
        <v>2450</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2495</v>
      </c>
      <c r="B7" s="1" t="s">
        <v>2480</v>
      </c>
      <c r="C7" s="1" t="s">
        <v>2450</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2496</v>
      </c>
      <c r="B8" s="1" t="s">
        <v>2476</v>
      </c>
      <c r="C8" s="1" t="s">
        <v>2450</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2497</v>
      </c>
      <c r="B9" s="1" t="s">
        <v>2455</v>
      </c>
      <c r="C9" s="1" t="s">
        <v>2450</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2498</v>
      </c>
      <c r="B10" s="1" t="s">
        <v>2480</v>
      </c>
      <c r="C10" s="1" t="s">
        <v>2450</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2490</v>
      </c>
      <c r="B11" s="1" t="s">
        <v>2452</v>
      </c>
      <c r="C11" s="1" t="s">
        <v>2450</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2491</v>
      </c>
      <c r="B12" s="1" t="s">
        <v>2452</v>
      </c>
      <c r="C12" s="1" t="s">
        <v>2450</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2492</v>
      </c>
      <c r="B13" s="1" t="s">
        <v>2459</v>
      </c>
      <c r="C13" s="1" t="s">
        <v>2450</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2493</v>
      </c>
      <c r="B14" s="1" t="s">
        <v>2466</v>
      </c>
      <c r="C14" s="1" t="s">
        <v>2450</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2499</v>
      </c>
      <c r="B15" s="1" t="s">
        <v>2462</v>
      </c>
      <c r="C15" s="1" t="s">
        <v>2450</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2500</v>
      </c>
      <c r="B16" s="1" t="s">
        <v>2476</v>
      </c>
      <c r="C16" s="1" t="s">
        <v>2450</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2501</v>
      </c>
      <c r="B17" s="1" t="s">
        <v>2478</v>
      </c>
      <c r="C17" s="1" t="s">
        <v>2450</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2502</v>
      </c>
      <c r="B18" s="1" t="s">
        <v>2466</v>
      </c>
      <c r="C18" s="1" t="s">
        <v>2450</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2503</v>
      </c>
      <c r="B19" s="1" t="s">
        <v>2459</v>
      </c>
      <c r="C19" s="1" t="s">
        <v>2450</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2490</v>
      </c>
      <c r="B20" s="1" t="s">
        <v>2452</v>
      </c>
      <c r="C20" s="1" t="s">
        <v>2450</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2491</v>
      </c>
      <c r="B21" s="1" t="s">
        <v>2452</v>
      </c>
      <c r="C21" s="1" t="s">
        <v>2450</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2492</v>
      </c>
      <c r="B22" s="1" t="s">
        <v>2459</v>
      </c>
      <c r="C22" s="1" t="s">
        <v>2450</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2493</v>
      </c>
      <c r="B23" s="1" t="s">
        <v>2466</v>
      </c>
      <c r="C23" s="1" t="s">
        <v>2450</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2499</v>
      </c>
      <c r="B24" s="1" t="s">
        <v>2462</v>
      </c>
      <c r="C24" s="1" t="s">
        <v>2450</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2500</v>
      </c>
      <c r="B25" s="1" t="s">
        <v>2476</v>
      </c>
      <c r="C25" s="1" t="s">
        <v>2450</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2501</v>
      </c>
      <c r="B26" s="1" t="s">
        <v>2478</v>
      </c>
      <c r="C26" s="1" t="s">
        <v>2450</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2502</v>
      </c>
      <c r="B27" s="1" t="s">
        <v>2466</v>
      </c>
      <c r="C27" s="1" t="s">
        <v>2450</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2503</v>
      </c>
      <c r="B28" s="1" t="s">
        <v>2459</v>
      </c>
      <c r="C28" s="1" t="s">
        <v>2450</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2490</v>
      </c>
      <c r="B29" s="1" t="s">
        <v>2452</v>
      </c>
      <c r="C29" s="1" t="s">
        <v>2450</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2491</v>
      </c>
      <c r="B30" s="1" t="s">
        <v>2452</v>
      </c>
      <c r="C30" s="1" t="s">
        <v>2450</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2492</v>
      </c>
      <c r="B31" s="1" t="s">
        <v>2459</v>
      </c>
      <c r="C31" s="1" t="s">
        <v>2450</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2493</v>
      </c>
      <c r="B32" s="1" t="s">
        <v>2466</v>
      </c>
      <c r="C32" s="1" t="s">
        <v>2450</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2499</v>
      </c>
      <c r="B33" s="1" t="s">
        <v>2462</v>
      </c>
      <c r="C33" s="1" t="s">
        <v>2450</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2500</v>
      </c>
      <c r="B34" s="1" t="s">
        <v>2476</v>
      </c>
      <c r="C34" s="1" t="s">
        <v>2450</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2501</v>
      </c>
      <c r="B35" s="1" t="s">
        <v>2478</v>
      </c>
      <c r="C35" s="1" t="s">
        <v>2450</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2502</v>
      </c>
      <c r="B36" s="1" t="s">
        <v>2466</v>
      </c>
      <c r="C36" s="1" t="s">
        <v>2450</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2503</v>
      </c>
      <c r="B37" s="1" t="s">
        <v>2459</v>
      </c>
      <c r="C37" s="1" t="s">
        <v>2450</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2504</v>
      </c>
      <c r="B38" s="1" t="s">
        <v>2455</v>
      </c>
      <c r="C38" s="1" t="s">
        <v>2450</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2505</v>
      </c>
      <c r="B39" s="1" t="s">
        <v>2457</v>
      </c>
      <c r="C39" s="1" t="s">
        <v>2450</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2492</v>
      </c>
      <c r="B40" s="1" t="s">
        <v>2506</v>
      </c>
      <c r="C40" s="1" t="s">
        <v>2512</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2493</v>
      </c>
      <c r="B41" s="1" t="s">
        <v>2464</v>
      </c>
      <c r="C41" s="1" t="s">
        <v>2450</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2507</v>
      </c>
      <c r="B42" s="1" t="s">
        <v>2468</v>
      </c>
      <c r="C42" s="1" t="s">
        <v>2450</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2508</v>
      </c>
      <c r="B43" s="1" t="s">
        <v>2468</v>
      </c>
      <c r="C43" s="1" t="s">
        <v>2450</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2509</v>
      </c>
      <c r="B44" s="1" t="s">
        <v>2474</v>
      </c>
      <c r="C44" s="1" t="s">
        <v>2450</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2498</v>
      </c>
      <c r="B45" s="1" t="s">
        <v>2480</v>
      </c>
      <c r="C45" s="1" t="s">
        <v>2450</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2504</v>
      </c>
      <c r="B46" s="1" t="s">
        <v>2455</v>
      </c>
      <c r="C46" s="1" t="s">
        <v>2450</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2505</v>
      </c>
      <c r="B47" s="1" t="s">
        <v>2457</v>
      </c>
      <c r="C47" s="1" t="s">
        <v>2450</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2492</v>
      </c>
      <c r="B48" s="1" t="s">
        <v>2506</v>
      </c>
      <c r="C48" s="1" t="s">
        <v>2512</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2493</v>
      </c>
      <c r="B49" s="1" t="s">
        <v>2464</v>
      </c>
      <c r="C49" s="1" t="s">
        <v>2450</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2507</v>
      </c>
      <c r="B50" s="1" t="s">
        <v>2468</v>
      </c>
      <c r="C50" s="1" t="s">
        <v>2450</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2508</v>
      </c>
      <c r="B51" s="1" t="s">
        <v>2468</v>
      </c>
      <c r="C51" s="1" t="s">
        <v>2450</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2509</v>
      </c>
      <c r="B52" s="1" t="s">
        <v>2474</v>
      </c>
      <c r="C52" s="1" t="s">
        <v>2450</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2498</v>
      </c>
      <c r="B53" s="1" t="s">
        <v>2480</v>
      </c>
      <c r="C53" s="1" t="s">
        <v>2450</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2504</v>
      </c>
      <c r="B54" s="1" t="s">
        <v>2455</v>
      </c>
      <c r="C54" s="1" t="s">
        <v>2450</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2505</v>
      </c>
      <c r="B55" s="1" t="s">
        <v>2457</v>
      </c>
      <c r="C55" s="1" t="s">
        <v>2450</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2492</v>
      </c>
      <c r="B56" s="1" t="s">
        <v>2506</v>
      </c>
      <c r="C56" s="1" t="s">
        <v>2512</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2493</v>
      </c>
      <c r="B57" s="1" t="s">
        <v>2464</v>
      </c>
      <c r="C57" s="1" t="s">
        <v>2450</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2507</v>
      </c>
      <c r="B58" s="1" t="s">
        <v>2468</v>
      </c>
      <c r="C58" s="1" t="s">
        <v>2450</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2508</v>
      </c>
      <c r="B59" s="1" t="s">
        <v>2468</v>
      </c>
      <c r="C59" s="1" t="s">
        <v>2450</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2509</v>
      </c>
      <c r="B60" s="1" t="s">
        <v>2474</v>
      </c>
      <c r="C60" s="1" t="s">
        <v>2450</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2498</v>
      </c>
      <c r="B61" s="1" t="s">
        <v>2480</v>
      </c>
      <c r="C61" s="1" t="s">
        <v>2450</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2504</v>
      </c>
      <c r="B62" s="1" t="s">
        <v>2455</v>
      </c>
      <c r="C62" s="1" t="s">
        <v>2450</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2505</v>
      </c>
      <c r="B63" s="1" t="s">
        <v>2457</v>
      </c>
      <c r="C63" s="1" t="s">
        <v>2450</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2492</v>
      </c>
      <c r="B64" s="1" t="s">
        <v>2506</v>
      </c>
      <c r="C64" s="1" t="s">
        <v>2512</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2493</v>
      </c>
      <c r="B65" s="1" t="s">
        <v>2464</v>
      </c>
      <c r="C65" s="1" t="s">
        <v>2450</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2507</v>
      </c>
      <c r="B66" s="1" t="s">
        <v>2468</v>
      </c>
      <c r="C66" s="1" t="s">
        <v>2450</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2508</v>
      </c>
      <c r="B67" s="1" t="s">
        <v>2468</v>
      </c>
      <c r="C67" s="1" t="s">
        <v>2450</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2509</v>
      </c>
      <c r="B68" s="1" t="s">
        <v>2474</v>
      </c>
      <c r="C68" s="1" t="s">
        <v>2450</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2498</v>
      </c>
      <c r="B69" s="1" t="s">
        <v>2480</v>
      </c>
      <c r="C69" s="1" t="s">
        <v>2450</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2491</v>
      </c>
      <c r="B70" s="1" t="s">
        <v>2452</v>
      </c>
      <c r="C70" s="1" t="s">
        <v>2450</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2505</v>
      </c>
      <c r="B71" s="1" t="s">
        <v>2457</v>
      </c>
      <c r="C71" s="1" t="s">
        <v>2450</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2492</v>
      </c>
      <c r="B72" s="1" t="s">
        <v>2459</v>
      </c>
      <c r="C72" s="1" t="s">
        <v>2450</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2507</v>
      </c>
      <c r="B73" s="1" t="s">
        <v>2468</v>
      </c>
      <c r="C73" s="1" t="s">
        <v>2450</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2508</v>
      </c>
      <c r="B74" s="1" t="s">
        <v>2468</v>
      </c>
      <c r="C74" s="1" t="s">
        <v>2450</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2492</v>
      </c>
      <c r="B75" s="1" t="s">
        <v>2455</v>
      </c>
      <c r="C75" s="1" t="s">
        <v>2450</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2510</v>
      </c>
      <c r="B76" s="1" t="s">
        <v>2462</v>
      </c>
      <c r="C76" s="1" t="s">
        <v>2450</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2507</v>
      </c>
      <c r="B77" s="1" t="s">
        <v>2468</v>
      </c>
      <c r="C77" s="1" t="s">
        <v>2450</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2508</v>
      </c>
      <c r="B78" s="1" t="s">
        <v>2468</v>
      </c>
      <c r="C78" s="1" t="s">
        <v>2450</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2490</v>
      </c>
      <c r="B79" s="1" t="s">
        <v>2452</v>
      </c>
      <c r="C79" s="1" t="s">
        <v>2450</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2492</v>
      </c>
      <c r="B80" s="1" t="s">
        <v>2455</v>
      </c>
      <c r="C80" s="1" t="s">
        <v>2450</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2507</v>
      </c>
      <c r="B81" s="1" t="s">
        <v>2468</v>
      </c>
      <c r="C81" s="1" t="s">
        <v>2450</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2508</v>
      </c>
      <c r="B82" s="1" t="s">
        <v>2468</v>
      </c>
      <c r="C82" s="1" t="s">
        <v>2450</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2492</v>
      </c>
      <c r="B83" s="1" t="s">
        <v>2455</v>
      </c>
      <c r="C83" s="1" t="s">
        <v>2450</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2510</v>
      </c>
      <c r="B84" s="1" t="s">
        <v>2462</v>
      </c>
      <c r="C84" s="1" t="s">
        <v>2450</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2507</v>
      </c>
      <c r="B85" s="1" t="s">
        <v>2468</v>
      </c>
      <c r="C85" s="1" t="s">
        <v>2450</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2508</v>
      </c>
      <c r="B86" s="1" t="s">
        <v>2468</v>
      </c>
      <c r="C86" s="1" t="s">
        <v>2450</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2496</v>
      </c>
      <c r="B87" s="1" t="s">
        <v>2476</v>
      </c>
      <c r="C87" s="1" t="s">
        <v>2450</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2505</v>
      </c>
      <c r="B88" s="1" t="s">
        <v>2457</v>
      </c>
      <c r="C88" s="1" t="s">
        <v>2450</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2510</v>
      </c>
      <c r="B89" s="1" t="s">
        <v>2462</v>
      </c>
      <c r="C89" s="1" t="s">
        <v>2450</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2493</v>
      </c>
      <c r="B90" s="1" t="s">
        <v>2464</v>
      </c>
      <c r="C90" s="1" t="s">
        <v>2450</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2495</v>
      </c>
      <c r="B91" s="1" t="s">
        <v>2480</v>
      </c>
      <c r="C91" s="1" t="s">
        <v>2450</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2496</v>
      </c>
      <c r="B92" s="1" t="s">
        <v>2476</v>
      </c>
      <c r="C92" s="1" t="s">
        <v>2450</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2497</v>
      </c>
      <c r="B93" s="1" t="s">
        <v>2455</v>
      </c>
      <c r="C93" s="1" t="s">
        <v>2450</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2498</v>
      </c>
      <c r="B94" s="1" t="s">
        <v>2480</v>
      </c>
      <c r="C94" s="1" t="s">
        <v>2450</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2504</v>
      </c>
      <c r="B95" s="1" t="s">
        <v>2455</v>
      </c>
      <c r="C95" s="1" t="s">
        <v>2450</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2505</v>
      </c>
      <c r="B96" s="1" t="s">
        <v>2457</v>
      </c>
      <c r="C96" s="1" t="s">
        <v>2450</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2492</v>
      </c>
      <c r="B97" s="1" t="s">
        <v>2459</v>
      </c>
      <c r="C97" s="1" t="s">
        <v>2450</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2493</v>
      </c>
      <c r="B98" s="1" t="s">
        <v>2464</v>
      </c>
      <c r="C98" s="1" t="s">
        <v>2450</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2499</v>
      </c>
      <c r="B99" s="1" t="s">
        <v>2462</v>
      </c>
      <c r="C99" s="1" t="s">
        <v>2450</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2495</v>
      </c>
      <c r="B100" s="1" t="s">
        <v>2480</v>
      </c>
      <c r="C100" s="1" t="s">
        <v>2450</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2496</v>
      </c>
      <c r="B101" s="1" t="s">
        <v>2476</v>
      </c>
      <c r="C101" s="1" t="s">
        <v>2450</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2497</v>
      </c>
      <c r="B102" s="1" t="s">
        <v>2455</v>
      </c>
      <c r="C102" s="1" t="s">
        <v>2450</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2498</v>
      </c>
      <c r="B103" s="1" t="s">
        <v>2480</v>
      </c>
      <c r="C103" s="1" t="s">
        <v>2450</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2510</v>
      </c>
      <c r="B104" s="1" t="s">
        <v>2462</v>
      </c>
      <c r="C104" s="1" t="s">
        <v>2450</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2510</v>
      </c>
      <c r="B105" s="1" t="s">
        <v>2462</v>
      </c>
      <c r="C105" s="1" t="s">
        <v>2450</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2510</v>
      </c>
      <c r="B106" s="1" t="s">
        <v>2462</v>
      </c>
      <c r="C106" s="1" t="s">
        <v>2450</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2510</v>
      </c>
      <c r="B107" s="1" t="s">
        <v>2462</v>
      </c>
      <c r="C107" s="1" t="s">
        <v>2450</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2510</v>
      </c>
      <c r="B108" s="1" t="s">
        <v>2462</v>
      </c>
      <c r="C108" s="1" t="s">
        <v>2450</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2510</v>
      </c>
      <c r="B109" s="1" t="s">
        <v>2462</v>
      </c>
      <c r="C109" s="1" t="s">
        <v>2450</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2496</v>
      </c>
      <c r="B110" s="1" t="s">
        <v>2476</v>
      </c>
      <c r="C110" s="1" t="s">
        <v>2450</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2510</v>
      </c>
      <c r="B111" s="1" t="s">
        <v>2462</v>
      </c>
      <c r="C111" s="1" t="s">
        <v>2450</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2510</v>
      </c>
      <c r="B112" s="1" t="s">
        <v>2462</v>
      </c>
      <c r="C112" s="1" t="s">
        <v>2450</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2510</v>
      </c>
      <c r="B113" s="1" t="s">
        <v>2462</v>
      </c>
      <c r="C113" s="1" t="s">
        <v>2450</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2510</v>
      </c>
      <c r="B114" s="1" t="s">
        <v>2462</v>
      </c>
      <c r="C114" s="1" t="s">
        <v>2450</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2510</v>
      </c>
      <c r="B115" s="1" t="s">
        <v>2462</v>
      </c>
      <c r="C115" s="1" t="s">
        <v>2450</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2510</v>
      </c>
      <c r="B116" s="1" t="s">
        <v>2462</v>
      </c>
      <c r="C116" s="1" t="s">
        <v>2450</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2510</v>
      </c>
      <c r="B117" s="1" t="s">
        <v>2462</v>
      </c>
      <c r="C117" s="1" t="s">
        <v>2450</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2496</v>
      </c>
      <c r="B118" s="1" t="s">
        <v>2476</v>
      </c>
      <c r="C118" s="1" t="s">
        <v>2450</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2510</v>
      </c>
      <c r="B119" s="1" t="s">
        <v>2462</v>
      </c>
      <c r="C119" s="1" t="s">
        <v>2450</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2496</v>
      </c>
      <c r="B120" s="1" t="s">
        <v>2476</v>
      </c>
      <c r="C120" s="1" t="s">
        <v>2450</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2510</v>
      </c>
      <c r="B121" s="1" t="s">
        <v>2462</v>
      </c>
      <c r="C121" s="1" t="s">
        <v>2450</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2510</v>
      </c>
      <c r="B122" s="1" t="s">
        <v>2462</v>
      </c>
      <c r="C122" s="1" t="s">
        <v>2450</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2510</v>
      </c>
      <c r="B123" s="1" t="s">
        <v>2462</v>
      </c>
      <c r="C123" s="1" t="s">
        <v>2450</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2496</v>
      </c>
      <c r="B124" s="1" t="s">
        <v>2476</v>
      </c>
      <c r="C124" s="1" t="s">
        <v>2450</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2500</v>
      </c>
      <c r="B125" s="1" t="s">
        <v>2476</v>
      </c>
      <c r="C125" s="1" t="s">
        <v>2450</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2496</v>
      </c>
      <c r="B126" s="1" t="s">
        <v>2476</v>
      </c>
      <c r="C126" s="1" t="s">
        <v>2450</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2510</v>
      </c>
      <c r="B127" s="1" t="s">
        <v>2462</v>
      </c>
      <c r="C127" s="1" t="s">
        <v>2450</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2510</v>
      </c>
      <c r="B128" s="1" t="s">
        <v>2462</v>
      </c>
      <c r="C128" s="1" t="s">
        <v>2450</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2496</v>
      </c>
      <c r="B129" s="1" t="s">
        <v>2476</v>
      </c>
      <c r="C129" s="1" t="s">
        <v>2450</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2510</v>
      </c>
      <c r="B130" s="1" t="s">
        <v>2462</v>
      </c>
      <c r="C130" s="1" t="s">
        <v>2450</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2510</v>
      </c>
      <c r="B131" s="1" t="s">
        <v>2462</v>
      </c>
      <c r="C131" s="1" t="s">
        <v>2450</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2510</v>
      </c>
      <c r="B132" s="1" t="s">
        <v>2462</v>
      </c>
      <c r="C132" s="1" t="s">
        <v>2450</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2510</v>
      </c>
      <c r="B133" s="1" t="s">
        <v>2462</v>
      </c>
      <c r="C133" s="1" t="s">
        <v>2450</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2510</v>
      </c>
      <c r="B134" s="1" t="s">
        <v>2462</v>
      </c>
      <c r="C134" s="1" t="s">
        <v>2450</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2510</v>
      </c>
      <c r="B135" s="1" t="s">
        <v>2462</v>
      </c>
      <c r="C135" s="1" t="s">
        <v>2450</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2496</v>
      </c>
      <c r="B136" s="1" t="s">
        <v>2476</v>
      </c>
      <c r="C136" s="1" t="s">
        <v>2450</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2510</v>
      </c>
      <c r="B137" s="1" t="s">
        <v>2462</v>
      </c>
      <c r="C137" s="1" t="s">
        <v>2450</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2510</v>
      </c>
      <c r="B138" s="1" t="s">
        <v>2462</v>
      </c>
      <c r="C138" s="1" t="s">
        <v>2450</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2510</v>
      </c>
      <c r="B139" s="1" t="s">
        <v>2462</v>
      </c>
      <c r="C139" s="1" t="s">
        <v>2450</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2510</v>
      </c>
      <c r="B140" s="1" t="s">
        <v>2462</v>
      </c>
      <c r="C140" s="1" t="s">
        <v>2450</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2496</v>
      </c>
      <c r="B141" s="1" t="s">
        <v>2476</v>
      </c>
      <c r="C141" s="1" t="s">
        <v>2450</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2510</v>
      </c>
      <c r="B142" s="1" t="s">
        <v>2462</v>
      </c>
      <c r="C142" s="1" t="s">
        <v>2450</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2510</v>
      </c>
      <c r="B143" s="1" t="s">
        <v>2462</v>
      </c>
      <c r="C143" s="1" t="s">
        <v>2450</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2510</v>
      </c>
      <c r="B144" s="1" t="s">
        <v>2462</v>
      </c>
      <c r="C144" s="1" t="s">
        <v>2450</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2510</v>
      </c>
      <c r="B145" s="1" t="s">
        <v>2462</v>
      </c>
      <c r="C145" s="1" t="s">
        <v>2450</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2510</v>
      </c>
      <c r="B146" s="1" t="s">
        <v>2462</v>
      </c>
      <c r="C146" s="1" t="s">
        <v>2450</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2510</v>
      </c>
      <c r="B147" s="1" t="s">
        <v>2462</v>
      </c>
      <c r="C147" s="1" t="s">
        <v>2450</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2510</v>
      </c>
      <c r="B148" s="1" t="s">
        <v>2462</v>
      </c>
      <c r="C148" s="1" t="s">
        <v>2450</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2510</v>
      </c>
      <c r="B149" s="1" t="s">
        <v>2462</v>
      </c>
      <c r="C149" s="1" t="s">
        <v>2450</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2510</v>
      </c>
      <c r="B150" s="1" t="s">
        <v>2462</v>
      </c>
      <c r="C150" s="1" t="s">
        <v>2450</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2510</v>
      </c>
      <c r="B151" s="1" t="s">
        <v>2462</v>
      </c>
      <c r="C151" s="1" t="s">
        <v>2450</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2510</v>
      </c>
      <c r="B152" s="1" t="s">
        <v>2462</v>
      </c>
      <c r="C152" s="1" t="s">
        <v>2450</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2510</v>
      </c>
      <c r="B153" s="1" t="s">
        <v>2462</v>
      </c>
      <c r="C153" s="1" t="s">
        <v>2450</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2510</v>
      </c>
      <c r="B154" s="1" t="s">
        <v>2462</v>
      </c>
      <c r="C154" s="1" t="s">
        <v>2450</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2510</v>
      </c>
      <c r="B155" s="1" t="s">
        <v>2462</v>
      </c>
      <c r="C155" s="1" t="s">
        <v>2450</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2510</v>
      </c>
      <c r="B156" s="1" t="s">
        <v>2462</v>
      </c>
      <c r="C156" s="1" t="s">
        <v>2450</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2510</v>
      </c>
      <c r="B157" s="1" t="s">
        <v>2462</v>
      </c>
      <c r="C157" s="1" t="s">
        <v>2450</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2510</v>
      </c>
      <c r="B158" s="1" t="s">
        <v>2462</v>
      </c>
      <c r="C158" s="1" t="s">
        <v>2450</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2510</v>
      </c>
      <c r="B159" s="1" t="s">
        <v>2462</v>
      </c>
      <c r="C159" s="1" t="s">
        <v>2450</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2510</v>
      </c>
      <c r="B160" s="1" t="s">
        <v>2462</v>
      </c>
      <c r="C160" s="1" t="s">
        <v>2450</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2510</v>
      </c>
      <c r="B161" s="1" t="s">
        <v>2462</v>
      </c>
      <c r="C161" s="1" t="s">
        <v>2450</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2510</v>
      </c>
      <c r="B162" s="1" t="s">
        <v>2462</v>
      </c>
      <c r="C162" s="1" t="s">
        <v>2450</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2510</v>
      </c>
      <c r="B163" s="1" t="s">
        <v>2462</v>
      </c>
      <c r="C163" s="1" t="s">
        <v>2450</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2510</v>
      </c>
      <c r="B164" s="1" t="s">
        <v>2462</v>
      </c>
      <c r="C164" s="1" t="s">
        <v>2450</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2496</v>
      </c>
      <c r="B165" s="1" t="s">
        <v>2476</v>
      </c>
      <c r="C165" s="1" t="s">
        <v>2450</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2510</v>
      </c>
      <c r="B166" s="1" t="s">
        <v>2462</v>
      </c>
      <c r="C166" s="1" t="s">
        <v>2450</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2510</v>
      </c>
      <c r="B167" s="1" t="s">
        <v>2462</v>
      </c>
      <c r="C167" s="1" t="s">
        <v>2450</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2510</v>
      </c>
      <c r="B168" s="1" t="s">
        <v>2462</v>
      </c>
      <c r="C168" s="1" t="s">
        <v>2450</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2507</v>
      </c>
      <c r="B169" s="1" t="s">
        <v>2468</v>
      </c>
      <c r="C169" s="1" t="s">
        <v>2450</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2508</v>
      </c>
      <c r="B170" s="1" t="s">
        <v>2468</v>
      </c>
      <c r="C170" s="1" t="s">
        <v>2450</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2505</v>
      </c>
      <c r="B171" s="1" t="s">
        <v>2457</v>
      </c>
      <c r="C171" s="1" t="s">
        <v>2450</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2510</v>
      </c>
      <c r="B172" s="1" t="s">
        <v>2462</v>
      </c>
      <c r="C172" s="1" t="s">
        <v>2450</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2493</v>
      </c>
      <c r="B173" s="1" t="s">
        <v>2464</v>
      </c>
      <c r="C173" s="1" t="s">
        <v>2450</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2496</v>
      </c>
      <c r="B174" s="1" t="s">
        <v>2476</v>
      </c>
      <c r="C174" s="1" t="s">
        <v>2450</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2505</v>
      </c>
      <c r="B175" s="1" t="s">
        <v>2457</v>
      </c>
      <c r="C175" s="1" t="s">
        <v>2450</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2510</v>
      </c>
      <c r="B176" s="1" t="s">
        <v>2462</v>
      </c>
      <c r="C176" s="1" t="s">
        <v>2450</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2493</v>
      </c>
      <c r="B177" s="1" t="s">
        <v>2464</v>
      </c>
      <c r="C177" s="1" t="s">
        <v>2450</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2496</v>
      </c>
      <c r="B178" s="1" t="s">
        <v>2476</v>
      </c>
      <c r="C178" s="1" t="s">
        <v>2450</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2505</v>
      </c>
      <c r="B179" s="1" t="s">
        <v>2457</v>
      </c>
      <c r="C179" s="1" t="s">
        <v>2450</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2510</v>
      </c>
      <c r="B180" s="1" t="s">
        <v>2462</v>
      </c>
      <c r="C180" s="1" t="s">
        <v>2450</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2493</v>
      </c>
      <c r="B181" s="1" t="s">
        <v>2464</v>
      </c>
      <c r="C181" s="1" t="s">
        <v>2450</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2505</v>
      </c>
      <c r="B182" s="1" t="s">
        <v>2457</v>
      </c>
      <c r="C182" s="1" t="s">
        <v>2450</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2510</v>
      </c>
      <c r="B183" s="1" t="s">
        <v>2462</v>
      </c>
      <c r="C183" s="1" t="s">
        <v>2450</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2493</v>
      </c>
      <c r="B184" s="1" t="s">
        <v>2464</v>
      </c>
      <c r="C184" s="1" t="s">
        <v>2450</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2496</v>
      </c>
      <c r="B185" s="1" t="s">
        <v>2476</v>
      </c>
      <c r="C185" s="1" t="s">
        <v>2450</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2505</v>
      </c>
      <c r="B186" s="1" t="s">
        <v>2457</v>
      </c>
      <c r="C186" s="1" t="s">
        <v>2450</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2510</v>
      </c>
      <c r="B187" s="1" t="s">
        <v>2462</v>
      </c>
      <c r="C187" s="1" t="s">
        <v>2450</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2493</v>
      </c>
      <c r="B188" s="1" t="s">
        <v>2464</v>
      </c>
      <c r="C188" s="1" t="s">
        <v>2450</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2505</v>
      </c>
      <c r="B189" s="1" t="s">
        <v>2457</v>
      </c>
      <c r="C189" s="1" t="s">
        <v>2450</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2510</v>
      </c>
      <c r="B190" s="1" t="s">
        <v>2462</v>
      </c>
      <c r="C190" s="1" t="s">
        <v>2450</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2493</v>
      </c>
      <c r="B191" s="1" t="s">
        <v>2464</v>
      </c>
      <c r="C191" s="1" t="s">
        <v>2450</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2496</v>
      </c>
      <c r="B192" s="1" t="s">
        <v>2476</v>
      </c>
      <c r="C192" s="1" t="s">
        <v>2450</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2505</v>
      </c>
      <c r="B193" s="1" t="s">
        <v>2457</v>
      </c>
      <c r="C193" s="1" t="s">
        <v>2450</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2510</v>
      </c>
      <c r="B194" s="1" t="s">
        <v>2462</v>
      </c>
      <c r="C194" s="1" t="s">
        <v>2450</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2493</v>
      </c>
      <c r="B195" s="1" t="s">
        <v>2464</v>
      </c>
      <c r="C195" s="1" t="s">
        <v>2450</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2496</v>
      </c>
      <c r="B196" s="1" t="s">
        <v>2476</v>
      </c>
      <c r="C196" s="1" t="s">
        <v>2450</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2505</v>
      </c>
      <c r="B197" s="1" t="s">
        <v>2457</v>
      </c>
      <c r="C197" s="1" t="s">
        <v>2450</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2510</v>
      </c>
      <c r="B198" s="1" t="s">
        <v>2462</v>
      </c>
      <c r="C198" s="1" t="s">
        <v>2450</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2493</v>
      </c>
      <c r="B199" s="1" t="s">
        <v>2464</v>
      </c>
      <c r="C199" s="1" t="s">
        <v>2450</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2496</v>
      </c>
      <c r="B200" s="1" t="s">
        <v>2476</v>
      </c>
      <c r="C200" s="1" t="s">
        <v>2450</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2505</v>
      </c>
      <c r="B201" s="1" t="s">
        <v>2457</v>
      </c>
      <c r="C201" s="1" t="s">
        <v>2450</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2510</v>
      </c>
      <c r="B202" s="1" t="s">
        <v>2462</v>
      </c>
      <c r="C202" s="1" t="s">
        <v>2450</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2493</v>
      </c>
      <c r="B203" s="1" t="s">
        <v>2464</v>
      </c>
      <c r="C203" s="1" t="s">
        <v>2450</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2496</v>
      </c>
      <c r="B204" s="1" t="s">
        <v>2476</v>
      </c>
      <c r="C204" s="1" t="s">
        <v>2450</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2505</v>
      </c>
      <c r="B205" s="1" t="s">
        <v>2457</v>
      </c>
      <c r="C205" s="1" t="s">
        <v>2450</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2510</v>
      </c>
      <c r="B206" s="1" t="s">
        <v>2462</v>
      </c>
      <c r="C206" s="1" t="s">
        <v>2450</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2493</v>
      </c>
      <c r="B207" s="1" t="s">
        <v>2464</v>
      </c>
      <c r="C207" s="1" t="s">
        <v>2450</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2505</v>
      </c>
      <c r="B208" s="1" t="s">
        <v>2457</v>
      </c>
      <c r="C208" s="1" t="s">
        <v>2450</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2510</v>
      </c>
      <c r="B209" s="1" t="s">
        <v>2462</v>
      </c>
      <c r="C209" s="1" t="s">
        <v>2450</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2493</v>
      </c>
      <c r="B210" s="1" t="s">
        <v>2464</v>
      </c>
      <c r="C210" s="1" t="s">
        <v>2450</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2505</v>
      </c>
      <c r="B211" s="1" t="s">
        <v>2457</v>
      </c>
      <c r="C211" s="1" t="s">
        <v>2450</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2510</v>
      </c>
      <c r="B212" s="1" t="s">
        <v>2462</v>
      </c>
      <c r="C212" s="1" t="s">
        <v>2450</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2493</v>
      </c>
      <c r="B213" s="1" t="s">
        <v>2464</v>
      </c>
      <c r="C213" s="1" t="s">
        <v>2450</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2505</v>
      </c>
      <c r="B214" s="1" t="s">
        <v>2457</v>
      </c>
      <c r="C214" s="1" t="s">
        <v>2450</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2510</v>
      </c>
      <c r="B215" s="1" t="s">
        <v>2462</v>
      </c>
      <c r="C215" s="1" t="s">
        <v>2450</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2493</v>
      </c>
      <c r="B216" s="1" t="s">
        <v>2464</v>
      </c>
      <c r="C216" s="1" t="s">
        <v>2450</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2496</v>
      </c>
      <c r="B217" s="1" t="s">
        <v>2476</v>
      </c>
      <c r="C217" s="1" t="s">
        <v>2450</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2505</v>
      </c>
      <c r="B218" s="1" t="s">
        <v>2457</v>
      </c>
      <c r="C218" s="1" t="s">
        <v>2450</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2510</v>
      </c>
      <c r="B219" s="1" t="s">
        <v>2462</v>
      </c>
      <c r="C219" s="1" t="s">
        <v>2450</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2493</v>
      </c>
      <c r="B220" s="1" t="s">
        <v>2464</v>
      </c>
      <c r="C220" s="1" t="s">
        <v>2450</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2496</v>
      </c>
      <c r="B221" s="1" t="s">
        <v>2476</v>
      </c>
      <c r="C221" s="1" t="s">
        <v>2450</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2505</v>
      </c>
      <c r="B222" s="1" t="s">
        <v>2457</v>
      </c>
      <c r="C222" s="1" t="s">
        <v>2450</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2510</v>
      </c>
      <c r="B223" s="1" t="s">
        <v>2462</v>
      </c>
      <c r="C223" s="1" t="s">
        <v>2450</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2493</v>
      </c>
      <c r="B224" s="1" t="s">
        <v>2464</v>
      </c>
      <c r="C224" s="1" t="s">
        <v>2450</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2496</v>
      </c>
      <c r="B225" s="1" t="s">
        <v>2476</v>
      </c>
      <c r="C225" s="1" t="s">
        <v>2450</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2505</v>
      </c>
      <c r="B226" s="1" t="s">
        <v>2457</v>
      </c>
      <c r="C226" s="1" t="s">
        <v>2450</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2510</v>
      </c>
      <c r="B227" s="1" t="s">
        <v>2462</v>
      </c>
      <c r="C227" s="1" t="s">
        <v>2450</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2493</v>
      </c>
      <c r="B228" s="1" t="s">
        <v>2464</v>
      </c>
      <c r="C228" s="1" t="s">
        <v>2450</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2505</v>
      </c>
      <c r="B229" s="1" t="s">
        <v>2457</v>
      </c>
      <c r="C229" s="1" t="s">
        <v>2450</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2510</v>
      </c>
      <c r="B230" s="1" t="s">
        <v>2462</v>
      </c>
      <c r="C230" s="1" t="s">
        <v>2450</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2493</v>
      </c>
      <c r="B231" s="1" t="s">
        <v>2464</v>
      </c>
      <c r="C231" s="1" t="s">
        <v>2450</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2505</v>
      </c>
      <c r="B232" s="1" t="s">
        <v>2457</v>
      </c>
      <c r="C232" s="1" t="s">
        <v>2450</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2510</v>
      </c>
      <c r="B233" s="1" t="s">
        <v>2462</v>
      </c>
      <c r="C233" s="1" t="s">
        <v>2450</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2493</v>
      </c>
      <c r="B234" s="1" t="s">
        <v>2464</v>
      </c>
      <c r="C234" s="1" t="s">
        <v>2450</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2505</v>
      </c>
      <c r="B235" s="1" t="s">
        <v>2457</v>
      </c>
      <c r="C235" s="1" t="s">
        <v>2450</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2510</v>
      </c>
      <c r="B236" s="1" t="s">
        <v>2462</v>
      </c>
      <c r="C236" s="1" t="s">
        <v>2450</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2493</v>
      </c>
      <c r="B237" s="1" t="s">
        <v>2464</v>
      </c>
      <c r="C237" s="1" t="s">
        <v>2450</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2496</v>
      </c>
      <c r="B238" s="1" t="s">
        <v>2476</v>
      </c>
      <c r="C238" s="1" t="s">
        <v>2450</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2505</v>
      </c>
      <c r="B239" s="1" t="s">
        <v>2457</v>
      </c>
      <c r="C239" s="1" t="s">
        <v>2450</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2510</v>
      </c>
      <c r="B240" s="1" t="s">
        <v>2462</v>
      </c>
      <c r="C240" s="1" t="s">
        <v>2450</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2493</v>
      </c>
      <c r="B241" s="1" t="s">
        <v>2464</v>
      </c>
      <c r="C241" s="1" t="s">
        <v>2450</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2496</v>
      </c>
      <c r="B242" s="1" t="s">
        <v>2476</v>
      </c>
      <c r="C242" s="1" t="s">
        <v>2450</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2505</v>
      </c>
      <c r="B243" s="1" t="s">
        <v>2457</v>
      </c>
      <c r="C243" s="1" t="s">
        <v>2450</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2510</v>
      </c>
      <c r="B244" s="1" t="s">
        <v>2462</v>
      </c>
      <c r="C244" s="1" t="s">
        <v>2450</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2493</v>
      </c>
      <c r="B245" s="1" t="s">
        <v>2464</v>
      </c>
      <c r="C245" s="1" t="s">
        <v>2450</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2496</v>
      </c>
      <c r="B246" s="1" t="s">
        <v>2476</v>
      </c>
      <c r="C246" s="1" t="s">
        <v>2450</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2505</v>
      </c>
      <c r="B247" s="1" t="s">
        <v>2457</v>
      </c>
      <c r="C247" s="1" t="s">
        <v>2450</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2510</v>
      </c>
      <c r="B248" s="1" t="s">
        <v>2462</v>
      </c>
      <c r="C248" s="1" t="s">
        <v>2450</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2493</v>
      </c>
      <c r="B249" s="1" t="s">
        <v>2464</v>
      </c>
      <c r="C249" s="1" t="s">
        <v>2450</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2496</v>
      </c>
      <c r="B250" s="1" t="s">
        <v>2476</v>
      </c>
      <c r="C250" s="1" t="s">
        <v>2450</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2505</v>
      </c>
      <c r="B251" s="1" t="s">
        <v>2457</v>
      </c>
      <c r="C251" s="1" t="s">
        <v>2450</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2510</v>
      </c>
      <c r="B252" s="1" t="s">
        <v>2462</v>
      </c>
      <c r="C252" s="1" t="s">
        <v>2450</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2493</v>
      </c>
      <c r="B253" s="1" t="s">
        <v>2464</v>
      </c>
      <c r="C253" s="1" t="s">
        <v>2450</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2496</v>
      </c>
      <c r="B254" s="1" t="s">
        <v>2476</v>
      </c>
      <c r="C254" s="1" t="s">
        <v>2450</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2505</v>
      </c>
      <c r="B255" s="1" t="s">
        <v>2457</v>
      </c>
      <c r="C255" s="1" t="s">
        <v>2450</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2510</v>
      </c>
      <c r="B256" s="1" t="s">
        <v>2462</v>
      </c>
      <c r="C256" s="1" t="s">
        <v>2450</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2493</v>
      </c>
      <c r="B257" s="1" t="s">
        <v>2464</v>
      </c>
      <c r="C257" s="1" t="s">
        <v>2450</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2496</v>
      </c>
      <c r="B258" s="1" t="s">
        <v>2476</v>
      </c>
      <c r="C258" s="1" t="s">
        <v>2450</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2505</v>
      </c>
      <c r="B259" s="1" t="s">
        <v>2457</v>
      </c>
      <c r="C259" s="1" t="s">
        <v>2450</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2510</v>
      </c>
      <c r="B260" s="1" t="s">
        <v>2462</v>
      </c>
      <c r="C260" s="1" t="s">
        <v>2450</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2505</v>
      </c>
      <c r="B261" s="1" t="s">
        <v>2457</v>
      </c>
      <c r="C261" s="1" t="s">
        <v>2450</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2510</v>
      </c>
      <c r="B262" s="1" t="s">
        <v>2462</v>
      </c>
      <c r="C262" s="1" t="s">
        <v>2450</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2493</v>
      </c>
      <c r="B263" s="1" t="s">
        <v>2464</v>
      </c>
      <c r="C263" s="1" t="s">
        <v>2450</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2496</v>
      </c>
      <c r="B264" s="1" t="s">
        <v>2476</v>
      </c>
      <c r="C264" s="1" t="s">
        <v>2450</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2505</v>
      </c>
      <c r="B265" s="1" t="s">
        <v>2457</v>
      </c>
      <c r="C265" s="1" t="s">
        <v>2450</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2510</v>
      </c>
      <c r="B266" s="1" t="s">
        <v>2462</v>
      </c>
      <c r="C266" s="1" t="s">
        <v>2450</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2493</v>
      </c>
      <c r="B267" s="1" t="s">
        <v>2464</v>
      </c>
      <c r="C267" s="1" t="s">
        <v>2450</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2496</v>
      </c>
      <c r="B268" s="1" t="s">
        <v>2476</v>
      </c>
      <c r="C268" s="1" t="s">
        <v>2450</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2505</v>
      </c>
      <c r="B269" s="1" t="s">
        <v>2457</v>
      </c>
      <c r="C269" s="1" t="s">
        <v>2450</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2510</v>
      </c>
      <c r="B270" s="1" t="s">
        <v>2462</v>
      </c>
      <c r="C270" s="1" t="s">
        <v>2450</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2493</v>
      </c>
      <c r="B271" s="1" t="s">
        <v>2464</v>
      </c>
      <c r="C271" s="1" t="s">
        <v>2450</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2496</v>
      </c>
      <c r="B272" s="1" t="s">
        <v>2476</v>
      </c>
      <c r="C272" s="1" t="s">
        <v>2450</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2510</v>
      </c>
      <c r="B273" s="1" t="s">
        <v>2462</v>
      </c>
      <c r="C273" s="1" t="s">
        <v>2450</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2496</v>
      </c>
      <c r="B274" s="1" t="s">
        <v>2476</v>
      </c>
      <c r="C274" s="1" t="s">
        <v>2450</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2507</v>
      </c>
      <c r="B275" s="1" t="s">
        <v>2468</v>
      </c>
      <c r="C275" s="1" t="s">
        <v>2450</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2500</v>
      </c>
      <c r="B276" s="1" t="s">
        <v>2476</v>
      </c>
      <c r="C276" s="1" t="s">
        <v>2450</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2507</v>
      </c>
      <c r="B277" s="1" t="s">
        <v>2468</v>
      </c>
      <c r="C277" s="1" t="s">
        <v>2450</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2508</v>
      </c>
      <c r="B278" s="1" t="s">
        <v>2468</v>
      </c>
      <c r="C278" s="1" t="s">
        <v>2450</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2511</v>
      </c>
      <c r="B279" s="1" t="s">
        <v>2480</v>
      </c>
      <c r="C279" s="1" t="s">
        <v>2450</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2505</v>
      </c>
      <c r="B280" s="1" t="s">
        <v>2457</v>
      </c>
      <c r="C280" s="1" t="s">
        <v>2450</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2510</v>
      </c>
      <c r="B281" s="1" t="s">
        <v>2462</v>
      </c>
      <c r="C281" s="1" t="s">
        <v>2450</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2493</v>
      </c>
      <c r="B282" s="1" t="s">
        <v>2464</v>
      </c>
      <c r="C282" s="1" t="s">
        <v>2450</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2505</v>
      </c>
      <c r="B283" s="1" t="s">
        <v>2457</v>
      </c>
      <c r="C283" s="1" t="s">
        <v>2450</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2510</v>
      </c>
      <c r="B284" s="1" t="s">
        <v>2462</v>
      </c>
      <c r="C284" s="1" t="s">
        <v>2450</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2493</v>
      </c>
      <c r="B285" s="1" t="s">
        <v>2464</v>
      </c>
      <c r="C285" s="1" t="s">
        <v>2450</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2505</v>
      </c>
      <c r="B286" s="1" t="s">
        <v>2457</v>
      </c>
      <c r="C286" s="1" t="s">
        <v>2450</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2510</v>
      </c>
      <c r="B287" s="1" t="s">
        <v>2462</v>
      </c>
      <c r="C287" s="1" t="s">
        <v>2450</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2493</v>
      </c>
      <c r="B288" s="1" t="s">
        <v>2464</v>
      </c>
      <c r="C288" s="1" t="s">
        <v>2450</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2492</v>
      </c>
      <c r="B289" s="1" t="s">
        <v>2459</v>
      </c>
      <c r="C289" s="1" t="s">
        <v>2450</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2493</v>
      </c>
      <c r="B290" s="1" t="s">
        <v>2466</v>
      </c>
      <c r="C290" s="1" t="s">
        <v>2450</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2499</v>
      </c>
      <c r="B291" s="1" t="s">
        <v>2462</v>
      </c>
      <c r="C291" s="1" t="s">
        <v>2450</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2500</v>
      </c>
      <c r="B292" s="1" t="s">
        <v>2476</v>
      </c>
      <c r="C292" s="1" t="s">
        <v>2450</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2501</v>
      </c>
      <c r="B293" s="1" t="s">
        <v>2478</v>
      </c>
      <c r="C293" s="1" t="s">
        <v>2450</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2502</v>
      </c>
      <c r="B294" s="1" t="s">
        <v>2466</v>
      </c>
      <c r="C294" s="1" t="s">
        <v>2450</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2503</v>
      </c>
      <c r="B295" s="1" t="s">
        <v>2459</v>
      </c>
      <c r="C295" s="1" t="s">
        <v>2450</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2491</v>
      </c>
      <c r="B296" s="1" t="s">
        <v>2452</v>
      </c>
      <c r="C296" s="1" t="s">
        <v>2450</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2505</v>
      </c>
      <c r="B297" s="1" t="s">
        <v>2457</v>
      </c>
      <c r="C297" s="1" t="s">
        <v>2450</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2510</v>
      </c>
      <c r="B298" s="1" t="s">
        <v>2462</v>
      </c>
      <c r="C298" s="1" t="s">
        <v>2450</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2493</v>
      </c>
      <c r="B299" s="1" t="s">
        <v>2464</v>
      </c>
      <c r="C299" s="1" t="s">
        <v>2450</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2491</v>
      </c>
      <c r="B300" s="1" t="s">
        <v>2452</v>
      </c>
      <c r="C300" s="1" t="s">
        <v>2450</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2505</v>
      </c>
      <c r="B301" s="1" t="s">
        <v>2457</v>
      </c>
      <c r="C301" s="1" t="s">
        <v>2450</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2510</v>
      </c>
      <c r="B302" s="1" t="s">
        <v>2462</v>
      </c>
      <c r="C302" s="1" t="s">
        <v>2450</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2493</v>
      </c>
      <c r="B303" s="1" t="s">
        <v>2464</v>
      </c>
      <c r="C303" s="1" t="s">
        <v>2450</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2505</v>
      </c>
      <c r="B304" s="1" t="s">
        <v>2457</v>
      </c>
      <c r="C304" s="1" t="s">
        <v>2450</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2510</v>
      </c>
      <c r="B305" s="1" t="s">
        <v>2462</v>
      </c>
      <c r="C305" s="1" t="s">
        <v>2450</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2493</v>
      </c>
      <c r="B306" s="1" t="s">
        <v>2464</v>
      </c>
      <c r="C306" s="1" t="s">
        <v>2450</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2505</v>
      </c>
      <c r="B307" s="1" t="s">
        <v>2457</v>
      </c>
      <c r="C307" s="1" t="s">
        <v>2450</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2510</v>
      </c>
      <c r="B308" s="1" t="s">
        <v>2462</v>
      </c>
      <c r="C308" s="1" t="s">
        <v>2450</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2493</v>
      </c>
      <c r="B309" s="1" t="s">
        <v>2464</v>
      </c>
      <c r="C309" s="1" t="s">
        <v>2450</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2505</v>
      </c>
      <c r="B310" s="1" t="s">
        <v>2457</v>
      </c>
      <c r="C310" s="1" t="s">
        <v>2450</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2510</v>
      </c>
      <c r="B311" s="1" t="s">
        <v>2462</v>
      </c>
      <c r="C311" s="1" t="s">
        <v>2450</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2493</v>
      </c>
      <c r="B312" s="1" t="s">
        <v>2464</v>
      </c>
      <c r="C312" s="1" t="s">
        <v>2450</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2505</v>
      </c>
      <c r="B313" s="1" t="s">
        <v>2457</v>
      </c>
      <c r="C313" s="1" t="s">
        <v>2450</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2510</v>
      </c>
      <c r="B314" s="1" t="s">
        <v>2462</v>
      </c>
      <c r="C314" s="1" t="s">
        <v>2450</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2493</v>
      </c>
      <c r="B315" s="1" t="s">
        <v>2464</v>
      </c>
      <c r="C315" s="1" t="s">
        <v>2450</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2505</v>
      </c>
      <c r="B316" s="1" t="s">
        <v>2457</v>
      </c>
      <c r="C316" s="1" t="s">
        <v>2450</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2510</v>
      </c>
      <c r="B317" s="1" t="s">
        <v>2462</v>
      </c>
      <c r="C317" s="1" t="s">
        <v>2450</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2493</v>
      </c>
      <c r="B318" s="1" t="s">
        <v>2464</v>
      </c>
      <c r="C318" s="1" t="s">
        <v>2450</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2510</v>
      </c>
      <c r="B319" s="1" t="s">
        <v>2462</v>
      </c>
      <c r="C319" s="1" t="s">
        <v>2450</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2510</v>
      </c>
      <c r="B320" s="1" t="s">
        <v>2462</v>
      </c>
      <c r="C320" s="1" t="s">
        <v>2450</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2510</v>
      </c>
      <c r="B321" s="1" t="s">
        <v>2462</v>
      </c>
      <c r="C321" s="1" t="s">
        <v>2450</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2510</v>
      </c>
      <c r="B322" s="1" t="s">
        <v>2462</v>
      </c>
      <c r="C322" s="1" t="s">
        <v>2450</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2510</v>
      </c>
      <c r="B323" s="1" t="s">
        <v>2462</v>
      </c>
      <c r="C323" s="1" t="s">
        <v>2450</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2510</v>
      </c>
      <c r="B324" s="1" t="s">
        <v>2462</v>
      </c>
      <c r="C324" s="1" t="s">
        <v>2450</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2510</v>
      </c>
      <c r="B325" s="1" t="s">
        <v>2462</v>
      </c>
      <c r="C325" s="1" t="s">
        <v>2450</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2510</v>
      </c>
      <c r="B326" s="1" t="s">
        <v>2462</v>
      </c>
      <c r="C326" s="1" t="s">
        <v>2450</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2496</v>
      </c>
      <c r="B327" s="1" t="s">
        <v>2476</v>
      </c>
      <c r="C327" s="1" t="s">
        <v>2450</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2510</v>
      </c>
      <c r="B328" s="1" t="s">
        <v>2462</v>
      </c>
      <c r="C328" s="1" t="s">
        <v>2450</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2510</v>
      </c>
      <c r="B329" s="1" t="s">
        <v>2462</v>
      </c>
      <c r="C329" s="1" t="s">
        <v>2450</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2510</v>
      </c>
      <c r="B330" s="1" t="s">
        <v>2462</v>
      </c>
      <c r="C330" s="1" t="s">
        <v>2450</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2510</v>
      </c>
      <c r="B331" s="1" t="s">
        <v>2462</v>
      </c>
      <c r="C331" s="1" t="s">
        <v>2450</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2510</v>
      </c>
      <c r="B332" s="1" t="s">
        <v>2462</v>
      </c>
      <c r="C332" s="1" t="s">
        <v>2450</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2510</v>
      </c>
      <c r="B333" s="1" t="s">
        <v>2462</v>
      </c>
      <c r="C333" s="1" t="s">
        <v>2450</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2510</v>
      </c>
      <c r="B334" s="1" t="s">
        <v>2462</v>
      </c>
      <c r="C334" s="1" t="s">
        <v>2450</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2510</v>
      </c>
      <c r="B335" s="1" t="s">
        <v>2462</v>
      </c>
      <c r="C335" s="1" t="s">
        <v>2450</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2510</v>
      </c>
      <c r="B336" s="1" t="s">
        <v>2462</v>
      </c>
      <c r="C336" s="1" t="s">
        <v>2450</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2510</v>
      </c>
      <c r="B337" s="1" t="s">
        <v>2462</v>
      </c>
      <c r="C337" s="1" t="s">
        <v>2450</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2510</v>
      </c>
      <c r="B338" s="1" t="s">
        <v>2462</v>
      </c>
      <c r="C338" s="1" t="s">
        <v>2450</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2510</v>
      </c>
      <c r="B339" s="1" t="s">
        <v>2462</v>
      </c>
      <c r="C339" s="1" t="s">
        <v>2450</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2510</v>
      </c>
      <c r="B340" s="1" t="s">
        <v>2462</v>
      </c>
      <c r="C340" s="1" t="s">
        <v>2450</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2496</v>
      </c>
      <c r="B341" s="1" t="s">
        <v>2476</v>
      </c>
      <c r="C341" s="1" t="s">
        <v>2450</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2510</v>
      </c>
      <c r="B342" s="1" t="s">
        <v>2462</v>
      </c>
      <c r="C342" s="1" t="s">
        <v>2450</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2510</v>
      </c>
      <c r="B343" s="1" t="s">
        <v>2462</v>
      </c>
      <c r="C343" s="1" t="s">
        <v>2450</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2496</v>
      </c>
      <c r="B344" s="1" t="s">
        <v>2476</v>
      </c>
      <c r="C344" s="1" t="s">
        <v>2450</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2510</v>
      </c>
      <c r="B345" s="1" t="s">
        <v>2462</v>
      </c>
      <c r="C345" s="1" t="s">
        <v>2450</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2507</v>
      </c>
      <c r="B346" s="1" t="s">
        <v>2468</v>
      </c>
      <c r="C346" s="1" t="s">
        <v>2450</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2508</v>
      </c>
      <c r="B347" s="1" t="s">
        <v>2468</v>
      </c>
      <c r="C347" s="1" t="s">
        <v>2450</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2511</v>
      </c>
      <c r="B348" s="1" t="s">
        <v>2480</v>
      </c>
      <c r="C348" s="1" t="s">
        <v>2450</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2510</v>
      </c>
      <c r="B349" s="1" t="s">
        <v>2462</v>
      </c>
      <c r="C349" s="1" t="s">
        <v>2450</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2511</v>
      </c>
      <c r="B350" s="1" t="s">
        <v>2480</v>
      </c>
      <c r="C350" s="1" t="s">
        <v>2450</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2510</v>
      </c>
      <c r="B351" s="1" t="s">
        <v>2462</v>
      </c>
      <c r="C351" s="1" t="s">
        <v>2450</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2510</v>
      </c>
      <c r="B352" s="1" t="s">
        <v>2462</v>
      </c>
      <c r="C352" s="1" t="s">
        <v>2450</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2496</v>
      </c>
      <c r="B353" s="1" t="s">
        <v>2476</v>
      </c>
      <c r="C353" s="1" t="s">
        <v>2450</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2510</v>
      </c>
      <c r="B354" s="1" t="s">
        <v>2462</v>
      </c>
      <c r="C354" s="1" t="s">
        <v>2450</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2493</v>
      </c>
      <c r="B355" s="1" t="s">
        <v>2464</v>
      </c>
      <c r="C355" s="1" t="s">
        <v>2450</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2496</v>
      </c>
      <c r="B356" s="1" t="s">
        <v>2476</v>
      </c>
      <c r="C356" s="1" t="s">
        <v>2450</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2493</v>
      </c>
      <c r="B357" s="1" t="s">
        <v>2464</v>
      </c>
      <c r="C357" s="1" t="s">
        <v>2450</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2493</v>
      </c>
      <c r="B358" s="1" t="s">
        <v>2464</v>
      </c>
      <c r="C358" s="1" t="s">
        <v>2450</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2493</v>
      </c>
      <c r="B359" s="1" t="s">
        <v>2464</v>
      </c>
      <c r="C359" s="1" t="s">
        <v>2450</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2493</v>
      </c>
      <c r="B360" s="1" t="s">
        <v>2464</v>
      </c>
      <c r="C360" s="1" t="s">
        <v>2450</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2496</v>
      </c>
      <c r="B361" s="1" t="s">
        <v>2476</v>
      </c>
      <c r="C361" s="1" t="s">
        <v>2450</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2493</v>
      </c>
      <c r="B362" s="1" t="s">
        <v>2464</v>
      </c>
      <c r="C362" s="1" t="s">
        <v>2450</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2496</v>
      </c>
      <c r="B363" s="1" t="s">
        <v>2476</v>
      </c>
      <c r="C363" s="1" t="s">
        <v>2450</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2493</v>
      </c>
      <c r="B364" s="1" t="s">
        <v>2464</v>
      </c>
      <c r="C364" s="1" t="s">
        <v>2450</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2496</v>
      </c>
      <c r="B365" s="1" t="s">
        <v>2476</v>
      </c>
      <c r="C365" s="1" t="s">
        <v>2450</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2493</v>
      </c>
      <c r="B366" s="1" t="s">
        <v>2464</v>
      </c>
      <c r="C366" s="1" t="s">
        <v>2450</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2493</v>
      </c>
      <c r="B367" s="1" t="s">
        <v>2464</v>
      </c>
      <c r="C367" s="1" t="s">
        <v>2450</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2496</v>
      </c>
      <c r="B368" s="1" t="s">
        <v>2476</v>
      </c>
      <c r="C368" s="1" t="s">
        <v>2450</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2493</v>
      </c>
      <c r="B369" s="1" t="s">
        <v>2464</v>
      </c>
      <c r="C369" s="1" t="s">
        <v>2450</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2496</v>
      </c>
      <c r="B370" s="1" t="s">
        <v>2476</v>
      </c>
      <c r="C370" s="1" t="s">
        <v>2450</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2493</v>
      </c>
      <c r="B371" s="1" t="s">
        <v>2464</v>
      </c>
      <c r="C371" s="1" t="s">
        <v>2450</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2496</v>
      </c>
      <c r="B372" s="1" t="s">
        <v>2476</v>
      </c>
      <c r="C372" s="1" t="s">
        <v>2450</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2493</v>
      </c>
      <c r="B373" s="1" t="s">
        <v>2464</v>
      </c>
      <c r="C373" s="1" t="s">
        <v>2450</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2493</v>
      </c>
      <c r="B374" s="1" t="s">
        <v>2464</v>
      </c>
      <c r="C374" s="1" t="s">
        <v>2450</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2493</v>
      </c>
      <c r="B375" s="1" t="s">
        <v>2464</v>
      </c>
      <c r="C375" s="1" t="s">
        <v>2450</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2496</v>
      </c>
      <c r="B376" s="1" t="s">
        <v>2476</v>
      </c>
      <c r="C376" s="1" t="s">
        <v>2450</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2493</v>
      </c>
      <c r="B377" s="1" t="s">
        <v>2464</v>
      </c>
      <c r="C377" s="1" t="s">
        <v>2450</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2496</v>
      </c>
      <c r="B378" s="1" t="s">
        <v>2476</v>
      </c>
      <c r="C378" s="1" t="s">
        <v>2450</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2493</v>
      </c>
      <c r="B379" s="1" t="s">
        <v>2464</v>
      </c>
      <c r="C379" s="1" t="s">
        <v>2450</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2496</v>
      </c>
      <c r="B380" s="1" t="s">
        <v>2476</v>
      </c>
      <c r="C380" s="1" t="s">
        <v>2450</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2493</v>
      </c>
      <c r="B381" s="1" t="s">
        <v>2464</v>
      </c>
      <c r="C381" s="1" t="s">
        <v>2450</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2496</v>
      </c>
      <c r="B382" s="1" t="s">
        <v>2476</v>
      </c>
      <c r="C382" s="1" t="s">
        <v>2450</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2493</v>
      </c>
      <c r="B383" s="1" t="s">
        <v>2464</v>
      </c>
      <c r="C383" s="1" t="s">
        <v>2450</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2493</v>
      </c>
      <c r="B384" s="1" t="s">
        <v>2464</v>
      </c>
      <c r="C384" s="1" t="s">
        <v>2450</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2496</v>
      </c>
      <c r="B385" s="1" t="s">
        <v>2476</v>
      </c>
      <c r="C385" s="1" t="s">
        <v>2450</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2493</v>
      </c>
      <c r="B386" s="1" t="s">
        <v>2464</v>
      </c>
      <c r="C386" s="1" t="s">
        <v>2450</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2493</v>
      </c>
      <c r="B387" s="1" t="s">
        <v>2464</v>
      </c>
      <c r="C387" s="1" t="s">
        <v>2450</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2496</v>
      </c>
      <c r="B388" s="1" t="s">
        <v>2476</v>
      </c>
      <c r="C388" s="1" t="s">
        <v>2450</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2493</v>
      </c>
      <c r="B389" s="1" t="s">
        <v>2464</v>
      </c>
      <c r="C389" s="1" t="s">
        <v>2450</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2496</v>
      </c>
      <c r="B390" s="1" t="s">
        <v>2476</v>
      </c>
      <c r="C390" s="1" t="s">
        <v>2450</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2493</v>
      </c>
      <c r="B391" s="1" t="s">
        <v>2464</v>
      </c>
      <c r="C391" s="1" t="s">
        <v>2450</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2496</v>
      </c>
      <c r="B392" s="1" t="s">
        <v>2476</v>
      </c>
      <c r="C392" s="1" t="s">
        <v>2450</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2493</v>
      </c>
      <c r="B393" s="1" t="s">
        <v>2464</v>
      </c>
      <c r="C393" s="1" t="s">
        <v>2450</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2493</v>
      </c>
      <c r="B394" s="1" t="s">
        <v>2464</v>
      </c>
      <c r="C394" s="1" t="s">
        <v>2450</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2496</v>
      </c>
      <c r="B395" s="1" t="s">
        <v>2476</v>
      </c>
      <c r="C395" s="1" t="s">
        <v>2450</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2493</v>
      </c>
      <c r="B396" s="1" t="s">
        <v>2464</v>
      </c>
      <c r="C396" s="1" t="s">
        <v>2450</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2493</v>
      </c>
      <c r="B397" s="1" t="s">
        <v>2464</v>
      </c>
      <c r="C397" s="1" t="s">
        <v>2450</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2496</v>
      </c>
      <c r="B398" s="1" t="s">
        <v>2476</v>
      </c>
      <c r="C398" s="1" t="s">
        <v>2450</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2493</v>
      </c>
      <c r="B399" s="1" t="s">
        <v>2464</v>
      </c>
      <c r="C399" s="1" t="s">
        <v>2450</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2496</v>
      </c>
      <c r="B400" s="1" t="s">
        <v>2476</v>
      </c>
      <c r="C400" s="1" t="s">
        <v>2450</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2493</v>
      </c>
      <c r="B401" s="1" t="s">
        <v>2464</v>
      </c>
      <c r="C401" s="1" t="s">
        <v>2450</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2493</v>
      </c>
      <c r="B402" s="1" t="s">
        <v>2464</v>
      </c>
      <c r="C402" s="1" t="s">
        <v>2450</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2496</v>
      </c>
      <c r="B403" s="1" t="s">
        <v>2476</v>
      </c>
      <c r="C403" s="1" t="s">
        <v>2450</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2493</v>
      </c>
      <c r="B404" s="1" t="s">
        <v>2464</v>
      </c>
      <c r="C404" s="1" t="s">
        <v>2450</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2496</v>
      </c>
      <c r="B405" s="1" t="s">
        <v>2476</v>
      </c>
      <c r="C405" s="1" t="s">
        <v>2450</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2493</v>
      </c>
      <c r="B406" s="1" t="s">
        <v>2464</v>
      </c>
      <c r="C406" s="1" t="s">
        <v>2450</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2493</v>
      </c>
      <c r="B407" s="1" t="s">
        <v>2464</v>
      </c>
      <c r="C407" s="1" t="s">
        <v>2450</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2496</v>
      </c>
      <c r="B408" s="1" t="s">
        <v>2476</v>
      </c>
      <c r="C408" s="1" t="s">
        <v>2450</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2493</v>
      </c>
      <c r="B409" s="1" t="s">
        <v>2464</v>
      </c>
      <c r="C409" s="1" t="s">
        <v>2450</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2496</v>
      </c>
      <c r="B410" s="1" t="s">
        <v>2476</v>
      </c>
      <c r="C410" s="1" t="s">
        <v>2450</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2493</v>
      </c>
      <c r="B411" s="1" t="s">
        <v>2464</v>
      </c>
      <c r="C411" s="1" t="s">
        <v>2450</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2496</v>
      </c>
      <c r="B412" s="1" t="s">
        <v>2476</v>
      </c>
      <c r="C412" s="1" t="s">
        <v>2450</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2493</v>
      </c>
      <c r="B413" s="1" t="s">
        <v>2464</v>
      </c>
      <c r="C413" s="1" t="s">
        <v>2450</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2496</v>
      </c>
      <c r="B414" s="1" t="s">
        <v>2476</v>
      </c>
      <c r="C414" s="1" t="s">
        <v>2450</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2493</v>
      </c>
      <c r="B415" s="1" t="s">
        <v>2464</v>
      </c>
      <c r="C415" s="1" t="s">
        <v>2450</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2496</v>
      </c>
      <c r="B416" s="1" t="s">
        <v>2476</v>
      </c>
      <c r="C416" s="1" t="s">
        <v>2450</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2493</v>
      </c>
      <c r="B417" s="1" t="s">
        <v>2464</v>
      </c>
      <c r="C417" s="1" t="s">
        <v>2450</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2493</v>
      </c>
      <c r="B418" s="1" t="s">
        <v>2464</v>
      </c>
      <c r="C418" s="1" t="s">
        <v>2450</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2496</v>
      </c>
      <c r="B419" s="1" t="s">
        <v>2476</v>
      </c>
      <c r="C419" s="1" t="s">
        <v>2450</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2493</v>
      </c>
      <c r="B420" s="1" t="s">
        <v>2464</v>
      </c>
      <c r="C420" s="1" t="s">
        <v>2450</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2496</v>
      </c>
      <c r="B421" s="1" t="s">
        <v>2476</v>
      </c>
      <c r="C421" s="1" t="s">
        <v>2450</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2493</v>
      </c>
      <c r="B422" s="1" t="s">
        <v>2464</v>
      </c>
      <c r="C422" s="1" t="s">
        <v>2450</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2496</v>
      </c>
      <c r="B423" s="1" t="s">
        <v>2476</v>
      </c>
      <c r="C423" s="1" t="s">
        <v>2450</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2493</v>
      </c>
      <c r="B424" s="1" t="s">
        <v>2464</v>
      </c>
      <c r="C424" s="1" t="s">
        <v>2450</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2496</v>
      </c>
      <c r="B425" s="1" t="s">
        <v>2476</v>
      </c>
      <c r="C425" s="1" t="s">
        <v>2450</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2493</v>
      </c>
      <c r="B426" s="1" t="s">
        <v>2464</v>
      </c>
      <c r="C426" s="1" t="s">
        <v>2450</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2496</v>
      </c>
      <c r="B427" s="1" t="s">
        <v>2476</v>
      </c>
      <c r="C427" s="1" t="s">
        <v>2450</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2493</v>
      </c>
      <c r="B428" s="1" t="s">
        <v>2464</v>
      </c>
      <c r="C428" s="1" t="s">
        <v>2450</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2496</v>
      </c>
      <c r="B429" s="1" t="s">
        <v>2476</v>
      </c>
      <c r="C429" s="1" t="s">
        <v>2450</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2493</v>
      </c>
      <c r="B430" s="1" t="s">
        <v>2464</v>
      </c>
      <c r="C430" s="1" t="s">
        <v>2450</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2496</v>
      </c>
      <c r="B431" s="1" t="s">
        <v>2476</v>
      </c>
      <c r="C431" s="1" t="s">
        <v>2450</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2493</v>
      </c>
      <c r="B432" s="1" t="s">
        <v>2464</v>
      </c>
      <c r="C432" s="1" t="s">
        <v>2450</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2493</v>
      </c>
      <c r="B433" s="1" t="s">
        <v>2464</v>
      </c>
      <c r="C433" s="1" t="s">
        <v>2450</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2496</v>
      </c>
      <c r="B434" s="1" t="s">
        <v>2476</v>
      </c>
      <c r="C434" s="1" t="s">
        <v>2450</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2493</v>
      </c>
      <c r="B435" s="1" t="s">
        <v>2464</v>
      </c>
      <c r="C435" s="1" t="s">
        <v>2450</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2496</v>
      </c>
      <c r="B436" s="1" t="s">
        <v>2476</v>
      </c>
      <c r="C436" s="1" t="s">
        <v>2450</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2493</v>
      </c>
      <c r="B437" s="1" t="s">
        <v>2464</v>
      </c>
      <c r="C437" s="1" t="s">
        <v>2450</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2496</v>
      </c>
      <c r="B438" s="1" t="s">
        <v>2476</v>
      </c>
      <c r="C438" s="1" t="s">
        <v>2450</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2493</v>
      </c>
      <c r="B439" s="1" t="s">
        <v>2464</v>
      </c>
      <c r="C439" s="1" t="s">
        <v>2450</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2496</v>
      </c>
      <c r="B440" s="1" t="s">
        <v>2476</v>
      </c>
      <c r="C440" s="1" t="s">
        <v>2450</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2493</v>
      </c>
      <c r="B441" s="1" t="s">
        <v>2464</v>
      </c>
      <c r="C441" s="1" t="s">
        <v>2450</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2496</v>
      </c>
      <c r="B442" s="1" t="s">
        <v>2476</v>
      </c>
      <c r="C442" s="1" t="s">
        <v>2450</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2493</v>
      </c>
      <c r="B443" s="1" t="s">
        <v>2464</v>
      </c>
      <c r="C443" s="1" t="s">
        <v>2450</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2496</v>
      </c>
      <c r="B444" s="1" t="s">
        <v>2476</v>
      </c>
      <c r="C444" s="1" t="s">
        <v>2450</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2493</v>
      </c>
      <c r="B445" s="1" t="s">
        <v>2464</v>
      </c>
      <c r="C445" s="1" t="s">
        <v>2450</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2496</v>
      </c>
      <c r="B446" s="1" t="s">
        <v>2476</v>
      </c>
      <c r="C446" s="1" t="s">
        <v>2450</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2493</v>
      </c>
      <c r="B447" s="1" t="s">
        <v>2464</v>
      </c>
      <c r="C447" s="1" t="s">
        <v>2450</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2496</v>
      </c>
      <c r="B448" s="1" t="s">
        <v>2476</v>
      </c>
      <c r="C448" s="1" t="s">
        <v>2450</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2493</v>
      </c>
      <c r="B449" s="1" t="s">
        <v>2464</v>
      </c>
      <c r="C449" s="1" t="s">
        <v>2450</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2496</v>
      </c>
      <c r="B450" s="1" t="s">
        <v>2476</v>
      </c>
      <c r="C450" s="1" t="s">
        <v>2450</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2493</v>
      </c>
      <c r="B451" s="1" t="s">
        <v>2464</v>
      </c>
      <c r="C451" s="1" t="s">
        <v>2450</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2496</v>
      </c>
      <c r="B452" s="1" t="s">
        <v>2476</v>
      </c>
      <c r="C452" s="1" t="s">
        <v>2450</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2493</v>
      </c>
      <c r="B453" s="1" t="s">
        <v>2464</v>
      </c>
      <c r="C453" s="1" t="s">
        <v>2450</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2493</v>
      </c>
      <c r="B454" s="1" t="s">
        <v>2464</v>
      </c>
      <c r="C454" s="1" t="s">
        <v>2450</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2507</v>
      </c>
      <c r="B455" s="1" t="s">
        <v>2468</v>
      </c>
      <c r="C455" s="1" t="s">
        <v>2450</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2508</v>
      </c>
      <c r="B456" s="1" t="s">
        <v>2468</v>
      </c>
      <c r="C456" s="1" t="s">
        <v>2450</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2493</v>
      </c>
      <c r="B457" s="1" t="s">
        <v>2464</v>
      </c>
      <c r="C457" s="1" t="s">
        <v>2450</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2496</v>
      </c>
      <c r="B458" s="1" t="s">
        <v>2476</v>
      </c>
      <c r="C458" s="1" t="s">
        <v>2450</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2493</v>
      </c>
      <c r="B459" s="1" t="s">
        <v>2464</v>
      </c>
      <c r="C459" s="1" t="s">
        <v>2450</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2493</v>
      </c>
      <c r="B460" s="1" t="s">
        <v>2464</v>
      </c>
      <c r="C460" s="1" t="s">
        <v>2450</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2496</v>
      </c>
      <c r="B461" s="1" t="s">
        <v>2476</v>
      </c>
      <c r="C461" s="1" t="s">
        <v>2450</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2493</v>
      </c>
      <c r="B462" s="1" t="s">
        <v>2466</v>
      </c>
      <c r="C462" s="1" t="s">
        <v>2450</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2496</v>
      </c>
      <c r="B463" s="1" t="s">
        <v>2476</v>
      </c>
      <c r="C463" s="1" t="s">
        <v>2450</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2507</v>
      </c>
      <c r="B464" s="1" t="s">
        <v>2468</v>
      </c>
      <c r="C464" s="1" t="s">
        <v>2450</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2507</v>
      </c>
      <c r="B465" s="1" t="s">
        <v>2468</v>
      </c>
      <c r="C465" s="1" t="s">
        <v>2450</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2495</v>
      </c>
      <c r="B466" s="1" t="s">
        <v>2480</v>
      </c>
      <c r="C466" s="1" t="s">
        <v>2450</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2507</v>
      </c>
      <c r="B467" s="1" t="s">
        <v>2468</v>
      </c>
      <c r="C467" s="1" t="s">
        <v>2450</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2496</v>
      </c>
      <c r="B468" s="1" t="s">
        <v>2476</v>
      </c>
      <c r="C468" s="1" t="s">
        <v>2450</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2507</v>
      </c>
      <c r="B469" s="1" t="s">
        <v>2468</v>
      </c>
      <c r="C469" s="1" t="s">
        <v>2450</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2508</v>
      </c>
      <c r="B470" s="1" t="s">
        <v>2468</v>
      </c>
      <c r="C470" s="1" t="s">
        <v>2450</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2496</v>
      </c>
      <c r="B471" s="1" t="s">
        <v>2476</v>
      </c>
      <c r="C471" s="1" t="s">
        <v>2450</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2500</v>
      </c>
      <c r="B472" s="1" t="s">
        <v>2476</v>
      </c>
      <c r="C472" s="1" t="s">
        <v>2450</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2500</v>
      </c>
      <c r="B473" s="1" t="s">
        <v>2476</v>
      </c>
      <c r="C473" s="1" t="s">
        <v>2450</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2500</v>
      </c>
      <c r="B474" s="1" t="s">
        <v>2476</v>
      </c>
      <c r="C474" s="1" t="s">
        <v>2450</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2496</v>
      </c>
      <c r="B475" s="1" t="s">
        <v>2476</v>
      </c>
      <c r="C475" s="1" t="s">
        <v>2450</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2496</v>
      </c>
      <c r="B476" s="1" t="s">
        <v>2476</v>
      </c>
      <c r="C476" s="1" t="s">
        <v>2450</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2496</v>
      </c>
      <c r="B477" s="1" t="s">
        <v>2476</v>
      </c>
      <c r="C477" s="1" t="s">
        <v>2450</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2496</v>
      </c>
      <c r="B478" s="1" t="s">
        <v>2476</v>
      </c>
      <c r="C478" s="1" t="s">
        <v>2450</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2496</v>
      </c>
      <c r="B479" s="1" t="s">
        <v>2476</v>
      </c>
      <c r="C479" s="1" t="s">
        <v>2450</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2496</v>
      </c>
      <c r="B480" s="1" t="s">
        <v>2476</v>
      </c>
      <c r="C480" s="1" t="s">
        <v>2450</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2496</v>
      </c>
      <c r="B481" s="1" t="s">
        <v>2476</v>
      </c>
      <c r="C481" s="1" t="s">
        <v>2450</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2496</v>
      </c>
      <c r="B482" s="1" t="s">
        <v>2476</v>
      </c>
      <c r="C482" s="1" t="s">
        <v>2450</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2496</v>
      </c>
      <c r="B483" s="1" t="s">
        <v>2476</v>
      </c>
      <c r="C483" s="1" t="s">
        <v>2450</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2496</v>
      </c>
      <c r="B484" s="1" t="s">
        <v>2476</v>
      </c>
      <c r="C484" s="1" t="s">
        <v>2450</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2496</v>
      </c>
      <c r="B485" s="1" t="s">
        <v>2476</v>
      </c>
      <c r="C485" s="1" t="s">
        <v>2450</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2496</v>
      </c>
      <c r="B486" s="1" t="s">
        <v>2476</v>
      </c>
      <c r="C486" s="1" t="s">
        <v>2450</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2496</v>
      </c>
      <c r="B487" s="1" t="s">
        <v>2476</v>
      </c>
      <c r="C487" s="1" t="s">
        <v>2450</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2496</v>
      </c>
      <c r="B488" s="1" t="s">
        <v>2476</v>
      </c>
      <c r="C488" s="1" t="s">
        <v>2450</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2496</v>
      </c>
      <c r="B489" s="1" t="s">
        <v>2476</v>
      </c>
      <c r="C489" s="1" t="s">
        <v>2450</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2496</v>
      </c>
      <c r="B490" s="1" t="s">
        <v>2476</v>
      </c>
      <c r="C490" s="1" t="s">
        <v>2450</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2496</v>
      </c>
      <c r="B491" s="1" t="s">
        <v>2476</v>
      </c>
      <c r="C491" s="1" t="s">
        <v>2450</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2496</v>
      </c>
      <c r="B492" s="1" t="s">
        <v>2476</v>
      </c>
      <c r="C492" s="1" t="s">
        <v>2450</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2496</v>
      </c>
      <c r="B493" s="1" t="s">
        <v>2476</v>
      </c>
      <c r="C493" s="1" t="s">
        <v>2450</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2496</v>
      </c>
      <c r="B494" s="1" t="s">
        <v>2476</v>
      </c>
      <c r="C494" s="1" t="s">
        <v>2450</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2496</v>
      </c>
      <c r="B495" s="1" t="s">
        <v>2476</v>
      </c>
      <c r="C495" s="1" t="s">
        <v>2450</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2496</v>
      </c>
      <c r="B496" s="1" t="s">
        <v>2476</v>
      </c>
      <c r="C496" s="1" t="s">
        <v>2450</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2496</v>
      </c>
      <c r="B497" s="1" t="s">
        <v>2476</v>
      </c>
      <c r="C497" s="1" t="s">
        <v>2450</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2496</v>
      </c>
      <c r="B498" s="1" t="s">
        <v>2476</v>
      </c>
      <c r="C498" s="1" t="s">
        <v>2450</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2496</v>
      </c>
      <c r="B499" s="1" t="s">
        <v>2476</v>
      </c>
      <c r="C499" s="1" t="s">
        <v>2450</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2496</v>
      </c>
      <c r="B500" s="1" t="s">
        <v>2476</v>
      </c>
      <c r="C500" s="1" t="s">
        <v>2450</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2496</v>
      </c>
      <c r="B501" s="1" t="s">
        <v>2476</v>
      </c>
      <c r="C501" s="1" t="s">
        <v>2450</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2496</v>
      </c>
      <c r="B502" s="1" t="s">
        <v>2476</v>
      </c>
      <c r="C502" s="1" t="s">
        <v>2450</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2496</v>
      </c>
      <c r="B503" s="1" t="s">
        <v>2476</v>
      </c>
      <c r="C503" s="1" t="s">
        <v>2450</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2496</v>
      </c>
      <c r="B504" s="1" t="s">
        <v>2476</v>
      </c>
      <c r="C504" s="1" t="s">
        <v>2450</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2496</v>
      </c>
      <c r="B505" s="1" t="s">
        <v>2476</v>
      </c>
      <c r="C505" s="1" t="s">
        <v>2450</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2496</v>
      </c>
      <c r="B506" s="1" t="s">
        <v>2476</v>
      </c>
      <c r="C506" s="1" t="s">
        <v>2450</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2496</v>
      </c>
      <c r="B507" s="1" t="s">
        <v>2476</v>
      </c>
      <c r="C507" s="1" t="s">
        <v>2450</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2496</v>
      </c>
      <c r="B508" s="1" t="s">
        <v>2476</v>
      </c>
      <c r="C508" s="1" t="s">
        <v>2450</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2496</v>
      </c>
      <c r="B509" s="1" t="s">
        <v>2476</v>
      </c>
      <c r="C509" s="1" t="s">
        <v>2450</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2496</v>
      </c>
      <c r="B510" s="1" t="s">
        <v>2476</v>
      </c>
      <c r="C510" s="1" t="s">
        <v>2450</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2496</v>
      </c>
      <c r="B511" s="1" t="s">
        <v>2476</v>
      </c>
      <c r="C511" s="1" t="s">
        <v>2450</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2496</v>
      </c>
      <c r="B512" s="1" t="s">
        <v>2476</v>
      </c>
      <c r="C512" s="1" t="s">
        <v>2450</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2496</v>
      </c>
      <c r="B513" s="1" t="s">
        <v>2476</v>
      </c>
      <c r="C513" s="1" t="s">
        <v>2450</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2496</v>
      </c>
      <c r="B514" s="1" t="s">
        <v>2476</v>
      </c>
      <c r="C514" s="1" t="s">
        <v>2450</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2496</v>
      </c>
      <c r="B515" s="1" t="s">
        <v>2476</v>
      </c>
      <c r="C515" s="1" t="s">
        <v>2450</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2496</v>
      </c>
      <c r="B516" s="1" t="s">
        <v>2476</v>
      </c>
      <c r="C516" s="1" t="s">
        <v>2450</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2496</v>
      </c>
      <c r="B517" s="1" t="s">
        <v>2476</v>
      </c>
      <c r="C517" s="1" t="s">
        <v>2450</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2496</v>
      </c>
      <c r="B518" s="1" t="s">
        <v>2476</v>
      </c>
      <c r="C518" s="1" t="s">
        <v>2450</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2496</v>
      </c>
      <c r="B519" s="1" t="s">
        <v>2476</v>
      </c>
      <c r="C519" s="1" t="s">
        <v>2450</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2496</v>
      </c>
      <c r="B520" s="1" t="s">
        <v>2476</v>
      </c>
      <c r="C520" s="1" t="s">
        <v>2450</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2496</v>
      </c>
      <c r="B521" s="1" t="s">
        <v>2476</v>
      </c>
      <c r="C521" s="1" t="s">
        <v>2450</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2496</v>
      </c>
      <c r="B522" s="1" t="s">
        <v>2476</v>
      </c>
      <c r="C522" s="1" t="s">
        <v>2450</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2496</v>
      </c>
      <c r="B523" s="1" t="s">
        <v>2476</v>
      </c>
      <c r="C523" s="1" t="s">
        <v>2450</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2496</v>
      </c>
      <c r="B524" s="1" t="s">
        <v>2476</v>
      </c>
      <c r="C524" s="1" t="s">
        <v>2450</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2496</v>
      </c>
      <c r="B525" s="1" t="s">
        <v>2476</v>
      </c>
      <c r="C525" s="1" t="s">
        <v>2450</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2496</v>
      </c>
      <c r="B526" s="1" t="s">
        <v>2476</v>
      </c>
      <c r="C526" s="1" t="s">
        <v>2450</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2496</v>
      </c>
      <c r="B527" s="1" t="s">
        <v>2476</v>
      </c>
      <c r="C527" s="1" t="s">
        <v>2450</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2496</v>
      </c>
      <c r="B528" s="1" t="s">
        <v>2476</v>
      </c>
      <c r="C528" s="1" t="s">
        <v>2450</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2496</v>
      </c>
      <c r="B529" s="1" t="s">
        <v>2476</v>
      </c>
      <c r="C529" s="1" t="s">
        <v>2450</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2496</v>
      </c>
      <c r="B530" s="1" t="s">
        <v>2476</v>
      </c>
      <c r="C530" s="1" t="s">
        <v>2450</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2508</v>
      </c>
      <c r="B531" s="1" t="s">
        <v>2468</v>
      </c>
      <c r="C531" s="1" t="s">
        <v>2450</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2508</v>
      </c>
      <c r="B532" s="1" t="s">
        <v>2468</v>
      </c>
      <c r="C532" s="1" t="s">
        <v>2450</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2511</v>
      </c>
      <c r="B533" s="1" t="s">
        <v>2480</v>
      </c>
      <c r="C533" s="1" t="s">
        <v>2450</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2508</v>
      </c>
      <c r="B534" s="1" t="s">
        <v>2468</v>
      </c>
      <c r="C534" s="1" t="s">
        <v>2450</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2511</v>
      </c>
      <c r="B535" s="1" t="s">
        <v>2480</v>
      </c>
      <c r="C535" s="1" t="s">
        <v>2450</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2499</v>
      </c>
      <c r="B536" s="1" t="s">
        <v>2462</v>
      </c>
      <c r="C536" s="1" t="s">
        <v>2450</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2499</v>
      </c>
      <c r="B537" s="1" t="s">
        <v>2462</v>
      </c>
      <c r="C537" s="1" t="s">
        <v>2450</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2509</v>
      </c>
      <c r="B538" s="1" t="s">
        <v>2474</v>
      </c>
      <c r="C538" s="1" t="s">
        <v>2450</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2496</v>
      </c>
      <c r="B539" s="1" t="s">
        <v>2476</v>
      </c>
      <c r="C539" s="1" t="s">
        <v>2450</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2509</v>
      </c>
      <c r="B540" s="1" t="s">
        <v>2474</v>
      </c>
      <c r="C540" s="1" t="s">
        <v>2450</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2500</v>
      </c>
      <c r="B541" s="1" t="s">
        <v>2476</v>
      </c>
      <c r="C541" s="1" t="s">
        <v>2450</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2511</v>
      </c>
      <c r="B542" s="1" t="s">
        <v>2480</v>
      </c>
      <c r="C542" s="1" t="s">
        <v>2450</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2500</v>
      </c>
      <c r="B543" s="1" t="s">
        <v>2476</v>
      </c>
      <c r="C543" s="1" t="s">
        <v>2450</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2511</v>
      </c>
      <c r="B544" s="1" t="s">
        <v>2480</v>
      </c>
      <c r="C544" s="1" t="s">
        <v>2450</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2511</v>
      </c>
      <c r="B545" s="1" t="s">
        <v>2480</v>
      </c>
      <c r="C545" s="1" t="s">
        <v>2450</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2511</v>
      </c>
      <c r="B546" s="1" t="s">
        <v>2480</v>
      </c>
      <c r="C546" s="1" t="s">
        <v>2450</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2511</v>
      </c>
      <c r="B547" s="1" t="s">
        <v>2480</v>
      </c>
      <c r="C547" s="1" t="s">
        <v>2450</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2511</v>
      </c>
      <c r="B548" s="1" t="s">
        <v>2480</v>
      </c>
      <c r="C548" s="1" t="s">
        <v>2450</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2511</v>
      </c>
      <c r="B549" s="1" t="s">
        <v>2480</v>
      </c>
      <c r="C549" s="1" t="s">
        <v>2450</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2511</v>
      </c>
      <c r="B550" s="1" t="s">
        <v>2480</v>
      </c>
      <c r="C550" s="1" t="s">
        <v>2450</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2511</v>
      </c>
      <c r="B551" s="1" t="s">
        <v>2480</v>
      </c>
      <c r="C551" s="1" t="s">
        <v>2450</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2511</v>
      </c>
      <c r="B552" s="1" t="s">
        <v>2480</v>
      </c>
      <c r="C552" s="1" t="s">
        <v>2450</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2511</v>
      </c>
      <c r="B553" s="1" t="s">
        <v>2480</v>
      </c>
      <c r="C553" s="1" t="s">
        <v>2450</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2511</v>
      </c>
      <c r="B554" s="1" t="s">
        <v>2480</v>
      </c>
      <c r="C554" s="1" t="s">
        <v>2450</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2511</v>
      </c>
      <c r="B555" s="1" t="s">
        <v>2480</v>
      </c>
      <c r="C555" s="1" t="s">
        <v>2450</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2495</v>
      </c>
      <c r="B556" s="1" t="s">
        <v>2480</v>
      </c>
      <c r="C556" s="1" t="s">
        <v>2450</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2501</v>
      </c>
      <c r="B557" s="1" t="s">
        <v>2478</v>
      </c>
      <c r="C557" s="1" t="s">
        <v>2450</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2496</v>
      </c>
      <c r="B558" s="1" t="s">
        <v>2476</v>
      </c>
      <c r="C558" s="1" t="s">
        <v>2450</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2495</v>
      </c>
      <c r="B559" s="1" t="s">
        <v>2480</v>
      </c>
      <c r="C559" s="1" t="s">
        <v>2450</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2496</v>
      </c>
      <c r="B560" s="1" t="s">
        <v>2476</v>
      </c>
      <c r="C560" s="1" t="s">
        <v>2450</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2497</v>
      </c>
      <c r="B561" s="1" t="s">
        <v>2455</v>
      </c>
      <c r="C561" s="1" t="s">
        <v>2450</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2498</v>
      </c>
      <c r="B562" s="1" t="s">
        <v>2480</v>
      </c>
      <c r="C562" s="1" t="s">
        <v>2450</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2496</v>
      </c>
      <c r="B563" s="1" t="s">
        <v>2476</v>
      </c>
      <c r="C563" s="1" t="s">
        <v>2450</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2496</v>
      </c>
      <c r="B564" s="1" t="s">
        <v>2476</v>
      </c>
      <c r="C564" s="1" t="s">
        <v>2450</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2496</v>
      </c>
      <c r="B565" s="1" t="s">
        <v>2476</v>
      </c>
      <c r="C565" s="1" t="s">
        <v>2450</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2503</v>
      </c>
      <c r="B566" s="1" t="s">
        <v>2459</v>
      </c>
      <c r="C566" s="1" t="s">
        <v>2450</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2503</v>
      </c>
      <c r="B567" s="1" t="s">
        <v>2459</v>
      </c>
      <c r="C567" s="1" t="s">
        <v>2450</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2498</v>
      </c>
      <c r="B568" s="1" t="s">
        <v>2480</v>
      </c>
      <c r="C568" s="1" t="s">
        <v>2450</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2498</v>
      </c>
      <c r="B569" s="1" t="s">
        <v>2480</v>
      </c>
      <c r="C569" s="1" t="s">
        <v>2450</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2498</v>
      </c>
      <c r="B570" s="1" t="s">
        <v>2480</v>
      </c>
      <c r="C570" s="1" t="s">
        <v>2450</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2513</v>
      </c>
    </row>
    <row r="2" spans="1:5" x14ac:dyDescent="0.3">
      <c r="A2" s="1" t="s">
        <v>2442</v>
      </c>
      <c r="B2" s="1" t="s">
        <v>119</v>
      </c>
      <c r="C2" s="1" t="s">
        <v>1097</v>
      </c>
      <c r="D2" s="1" t="s">
        <v>1094</v>
      </c>
      <c r="E2" s="1" t="str">
        <f>_xlfn.CONCAT(TEXT(Kills[[#This Row],[date]],"yyyy-mm-dd"),Kills[[#This Row],[pilotId]])</f>
        <v>3025-04-24a0e6e49a-8d1c-4e92-8eb7-36ff5a843d36</v>
      </c>
    </row>
    <row r="3" spans="1:5" x14ac:dyDescent="0.3">
      <c r="A3" s="1" t="s">
        <v>2442</v>
      </c>
      <c r="B3" s="1" t="s">
        <v>553</v>
      </c>
      <c r="C3" s="1" t="s">
        <v>1095</v>
      </c>
      <c r="D3" s="1" t="s">
        <v>1096</v>
      </c>
      <c r="E3" s="1" t="str">
        <f>_xlfn.CONCAT(TEXT(Kills[[#This Row],[date]],"yyyy-mm-dd"),Kills[[#This Row],[pilotId]])</f>
        <v>3025-04-2402bbcd6b-a5f6-48ac-a8d1-404436a1ac23</v>
      </c>
    </row>
    <row r="4" spans="1:5" x14ac:dyDescent="0.3">
      <c r="A4" s="1" t="s">
        <v>2442</v>
      </c>
      <c r="B4" s="1" t="s">
        <v>119</v>
      </c>
      <c r="C4" s="1" t="s">
        <v>1093</v>
      </c>
      <c r="D4" s="1" t="s">
        <v>1094</v>
      </c>
      <c r="E4" s="1" t="str">
        <f>_xlfn.CONCAT(TEXT(Kills[[#This Row],[date]],"yyyy-mm-dd"),Kills[[#This Row],[pilotId]])</f>
        <v>3025-04-24a0e6e49a-8d1c-4e92-8eb7-36ff5a843d36</v>
      </c>
    </row>
    <row r="5" spans="1:5" x14ac:dyDescent="0.3">
      <c r="A5" s="1" t="s">
        <v>2443</v>
      </c>
      <c r="B5" s="1" t="s">
        <v>119</v>
      </c>
      <c r="C5" s="1" t="s">
        <v>1103</v>
      </c>
      <c r="D5" s="1" t="s">
        <v>1094</v>
      </c>
      <c r="E5" s="1" t="str">
        <f>_xlfn.CONCAT(TEXT(Kills[[#This Row],[date]],"yyyy-mm-dd"),Kills[[#This Row],[pilotId]])</f>
        <v>3025-04-25a0e6e49a-8d1c-4e92-8eb7-36ff5a843d36</v>
      </c>
    </row>
    <row r="6" spans="1:5" x14ac:dyDescent="0.3">
      <c r="A6" s="1" t="s">
        <v>2443</v>
      </c>
      <c r="B6" s="1" t="s">
        <v>137</v>
      </c>
      <c r="C6" s="1" t="s">
        <v>1104</v>
      </c>
      <c r="D6" s="1" t="s">
        <v>1101</v>
      </c>
      <c r="E6" s="1" t="str">
        <f>_xlfn.CONCAT(TEXT(Kills[[#This Row],[date]],"yyyy-mm-dd"),Kills[[#This Row],[pilotId]])</f>
        <v>3025-04-250644fb9f-c8ed-4388-86dd-cc6f597bdaa2</v>
      </c>
    </row>
    <row r="7" spans="1:5" x14ac:dyDescent="0.3">
      <c r="A7" s="1" t="s">
        <v>2443</v>
      </c>
      <c r="B7" s="1" t="s">
        <v>553</v>
      </c>
      <c r="C7" s="1" t="s">
        <v>1095</v>
      </c>
      <c r="D7" s="1" t="s">
        <v>1096</v>
      </c>
      <c r="E7" s="1" t="str">
        <f>_xlfn.CONCAT(TEXT(Kills[[#This Row],[date]],"yyyy-mm-dd"),Kills[[#This Row],[pilotId]])</f>
        <v>3025-04-2502bbcd6b-a5f6-48ac-a8d1-404436a1ac23</v>
      </c>
    </row>
    <row r="8" spans="1:5" x14ac:dyDescent="0.3">
      <c r="A8" s="1" t="s">
        <v>2443</v>
      </c>
      <c r="B8" s="1" t="s">
        <v>531</v>
      </c>
      <c r="C8" s="1" t="s">
        <v>1098</v>
      </c>
      <c r="D8" s="1" t="s">
        <v>1099</v>
      </c>
      <c r="E8" s="1" t="str">
        <f>_xlfn.CONCAT(TEXT(Kills[[#This Row],[date]],"yyyy-mm-dd"),Kills[[#This Row],[pilotId]])</f>
        <v>3025-04-2532fe2cd3-0c2d-4c83-a364-3a440d12c678</v>
      </c>
    </row>
    <row r="9" spans="1:5" x14ac:dyDescent="0.3">
      <c r="A9" s="1" t="s">
        <v>2443</v>
      </c>
      <c r="B9" s="1" t="s">
        <v>137</v>
      </c>
      <c r="C9" s="1" t="s">
        <v>1100</v>
      </c>
      <c r="D9" s="1" t="s">
        <v>1101</v>
      </c>
      <c r="E9" s="1" t="str">
        <f>_xlfn.CONCAT(TEXT(Kills[[#This Row],[date]],"yyyy-mm-dd"),Kills[[#This Row],[pilotId]])</f>
        <v>3025-04-250644fb9f-c8ed-4388-86dd-cc6f597bdaa2</v>
      </c>
    </row>
    <row r="10" spans="1:5" x14ac:dyDescent="0.3">
      <c r="A10" s="1" t="s">
        <v>2443</v>
      </c>
      <c r="B10" s="1" t="s">
        <v>531</v>
      </c>
      <c r="C10" s="1" t="s">
        <v>1102</v>
      </c>
      <c r="D10" s="1" t="s">
        <v>1099</v>
      </c>
      <c r="E10" s="1" t="str">
        <f>_xlfn.CONCAT(TEXT(Kills[[#This Row],[date]],"yyyy-mm-dd"),Kills[[#This Row],[pilotId]])</f>
        <v>3025-04-2532fe2cd3-0c2d-4c83-a364-3a440d12c678</v>
      </c>
    </row>
    <row r="11" spans="1:5" x14ac:dyDescent="0.3">
      <c r="A11" s="1" t="s">
        <v>2444</v>
      </c>
      <c r="B11" s="1" t="s">
        <v>711</v>
      </c>
      <c r="C11" s="1" t="s">
        <v>1107</v>
      </c>
      <c r="D11" s="1" t="s">
        <v>1106</v>
      </c>
      <c r="E11" s="1" t="str">
        <f>_xlfn.CONCAT(TEXT(Kills[[#This Row],[date]],"yyyy-mm-dd"),Kills[[#This Row],[pilotId]])</f>
        <v>3025-05-06768d36b1-16c2-4e28-a75c-ce0a07e869ec</v>
      </c>
    </row>
    <row r="12" spans="1:5" x14ac:dyDescent="0.3">
      <c r="A12" s="1" t="s">
        <v>2444</v>
      </c>
      <c r="B12" s="1" t="s">
        <v>131</v>
      </c>
      <c r="C12" s="1" t="s">
        <v>1112</v>
      </c>
      <c r="D12" s="1" t="s">
        <v>1111</v>
      </c>
      <c r="E12" s="1" t="str">
        <f>_xlfn.CONCAT(TEXT(Kills[[#This Row],[date]],"yyyy-mm-dd"),Kills[[#This Row],[pilotId]])</f>
        <v>3025-05-061d051ad3-707f-49d1-a6f6-e52e05a049c3</v>
      </c>
    </row>
    <row r="13" spans="1:5" x14ac:dyDescent="0.3">
      <c r="A13" s="1" t="s">
        <v>2444</v>
      </c>
      <c r="B13" s="1" t="s">
        <v>131</v>
      </c>
      <c r="C13" s="1" t="s">
        <v>1110</v>
      </c>
      <c r="D13" s="1" t="s">
        <v>1111</v>
      </c>
      <c r="E13" s="1" t="str">
        <f>_xlfn.CONCAT(TEXT(Kills[[#This Row],[date]],"yyyy-mm-dd"),Kills[[#This Row],[pilotId]])</f>
        <v>3025-05-061d051ad3-707f-49d1-a6f6-e52e05a049c3</v>
      </c>
    </row>
    <row r="14" spans="1:5" x14ac:dyDescent="0.3">
      <c r="A14" s="1" t="s">
        <v>2444</v>
      </c>
      <c r="B14" s="1" t="s">
        <v>274</v>
      </c>
      <c r="C14" s="1" t="s">
        <v>1107</v>
      </c>
      <c r="D14" s="1" t="s">
        <v>1106</v>
      </c>
      <c r="E14" s="1" t="str">
        <f>_xlfn.CONCAT(TEXT(Kills[[#This Row],[date]],"yyyy-mm-dd"),Kills[[#This Row],[pilotId]])</f>
        <v>3025-05-06fbb93d98-c32e-4adc-a02f-8555998fb272</v>
      </c>
    </row>
    <row r="15" spans="1:5" x14ac:dyDescent="0.3">
      <c r="A15" s="1" t="s">
        <v>2444</v>
      </c>
      <c r="B15" s="1" t="s">
        <v>274</v>
      </c>
      <c r="C15" s="1" t="s">
        <v>1105</v>
      </c>
      <c r="D15" s="1" t="s">
        <v>1106</v>
      </c>
      <c r="E15" s="1" t="str">
        <f>_xlfn.CONCAT(TEXT(Kills[[#This Row],[date]],"yyyy-mm-dd"),Kills[[#This Row],[pilotId]])</f>
        <v>3025-05-06fbb93d98-c32e-4adc-a02f-8555998fb272</v>
      </c>
    </row>
    <row r="16" spans="1:5" x14ac:dyDescent="0.3">
      <c r="A16" s="1" t="s">
        <v>2444</v>
      </c>
      <c r="B16" s="1" t="s">
        <v>469</v>
      </c>
      <c r="C16" s="1" t="s">
        <v>1113</v>
      </c>
      <c r="D16" s="1" t="s">
        <v>1114</v>
      </c>
      <c r="E16" s="1" t="str">
        <f>_xlfn.CONCAT(TEXT(Kills[[#This Row],[date]],"yyyy-mm-dd"),Kills[[#This Row],[pilotId]])</f>
        <v>3025-05-06fbf73066-fc30-42cc-8e12-30784d3f1c7b</v>
      </c>
    </row>
    <row r="17" spans="1:5" x14ac:dyDescent="0.3">
      <c r="A17" s="1" t="s">
        <v>2444</v>
      </c>
      <c r="B17" s="1" t="s">
        <v>709</v>
      </c>
      <c r="C17" s="1" t="s">
        <v>1105</v>
      </c>
      <c r="D17" s="1" t="s">
        <v>1106</v>
      </c>
      <c r="E17" s="1" t="str">
        <f>_xlfn.CONCAT(TEXT(Kills[[#This Row],[date]],"yyyy-mm-dd"),Kills[[#This Row],[pilotId]])</f>
        <v>3025-05-0623e5c022-124e-422a-b6d4-0babde42642f</v>
      </c>
    </row>
    <row r="18" spans="1:5" x14ac:dyDescent="0.3">
      <c r="A18" s="1" t="s">
        <v>2444</v>
      </c>
      <c r="B18" s="1" t="s">
        <v>707</v>
      </c>
      <c r="C18" s="1" t="s">
        <v>1107</v>
      </c>
      <c r="D18" s="1" t="s">
        <v>1106</v>
      </c>
      <c r="E18" s="1" t="str">
        <f>_xlfn.CONCAT(TEXT(Kills[[#This Row],[date]],"yyyy-mm-dd"),Kills[[#This Row],[pilotId]])</f>
        <v>3025-05-0680c02e0e-b7af-4321-94d8-f9a2320c2602</v>
      </c>
    </row>
    <row r="19" spans="1:5" x14ac:dyDescent="0.3">
      <c r="A19" s="1" t="s">
        <v>2444</v>
      </c>
      <c r="B19" s="1" t="s">
        <v>713</v>
      </c>
      <c r="C19" s="1" t="s">
        <v>1105</v>
      </c>
      <c r="D19" s="1" t="s">
        <v>1106</v>
      </c>
      <c r="E19" s="1" t="str">
        <f>_xlfn.CONCAT(TEXT(Kills[[#This Row],[date]],"yyyy-mm-dd"),Kills[[#This Row],[pilotId]])</f>
        <v>3025-05-061808f27c-3f0e-44f2-8df1-1a94391850c7</v>
      </c>
    </row>
    <row r="20" spans="1:5" x14ac:dyDescent="0.3">
      <c r="A20" s="1" t="s">
        <v>2444</v>
      </c>
      <c r="B20" s="1" t="s">
        <v>713</v>
      </c>
      <c r="C20" s="1" t="s">
        <v>1107</v>
      </c>
      <c r="D20" s="1" t="s">
        <v>1106</v>
      </c>
      <c r="E20" s="1" t="str">
        <f>_xlfn.CONCAT(TEXT(Kills[[#This Row],[date]],"yyyy-mm-dd"),Kills[[#This Row],[pilotId]])</f>
        <v>3025-05-061808f27c-3f0e-44f2-8df1-1a94391850c7</v>
      </c>
    </row>
    <row r="21" spans="1:5" x14ac:dyDescent="0.3">
      <c r="A21" s="1" t="s">
        <v>2444</v>
      </c>
      <c r="B21" s="1" t="s">
        <v>709</v>
      </c>
      <c r="C21" s="1" t="s">
        <v>1107</v>
      </c>
      <c r="D21" s="1" t="s">
        <v>1106</v>
      </c>
      <c r="E21" s="1" t="str">
        <f>_xlfn.CONCAT(TEXT(Kills[[#This Row],[date]],"yyyy-mm-dd"),Kills[[#This Row],[pilotId]])</f>
        <v>3025-05-0623e5c022-124e-422a-b6d4-0babde42642f</v>
      </c>
    </row>
    <row r="22" spans="1:5" x14ac:dyDescent="0.3">
      <c r="A22" s="1" t="s">
        <v>2444</v>
      </c>
      <c r="B22" s="1" t="s">
        <v>711</v>
      </c>
      <c r="C22" s="1" t="s">
        <v>1105</v>
      </c>
      <c r="D22" s="1" t="s">
        <v>1106</v>
      </c>
      <c r="E22" s="1" t="str">
        <f>_xlfn.CONCAT(TEXT(Kills[[#This Row],[date]],"yyyy-mm-dd"),Kills[[#This Row],[pilotId]])</f>
        <v>3025-05-06768d36b1-16c2-4e28-a75c-ce0a07e869ec</v>
      </c>
    </row>
    <row r="23" spans="1:5" x14ac:dyDescent="0.3">
      <c r="A23" s="1" t="s">
        <v>2444</v>
      </c>
      <c r="B23" s="1" t="s">
        <v>707</v>
      </c>
      <c r="C23" s="1" t="s">
        <v>1105</v>
      </c>
      <c r="D23" s="1" t="s">
        <v>1106</v>
      </c>
      <c r="E23" s="1" t="str">
        <f>_xlfn.CONCAT(TEXT(Kills[[#This Row],[date]],"yyyy-mm-dd"),Kills[[#This Row],[pilotId]])</f>
        <v>3025-05-0680c02e0e-b7af-4321-94d8-f9a2320c2602</v>
      </c>
    </row>
    <row r="24" spans="1:5" x14ac:dyDescent="0.3">
      <c r="A24" s="1" t="s">
        <v>2444</v>
      </c>
      <c r="B24" s="1" t="s">
        <v>702</v>
      </c>
      <c r="C24" s="1" t="s">
        <v>1107</v>
      </c>
      <c r="D24" s="1" t="s">
        <v>1106</v>
      </c>
      <c r="E24" s="1" t="str">
        <f>_xlfn.CONCAT(TEXT(Kills[[#This Row],[date]],"yyyy-mm-dd"),Kills[[#This Row],[pilotId]])</f>
        <v>3025-05-0663826cbb-3aeb-4af3-9f89-40a2362d2021</v>
      </c>
    </row>
    <row r="25" spans="1:5" x14ac:dyDescent="0.3">
      <c r="A25" s="1" t="s">
        <v>2444</v>
      </c>
      <c r="B25" s="1" t="s">
        <v>704</v>
      </c>
      <c r="C25" s="1" t="s">
        <v>1107</v>
      </c>
      <c r="D25" s="1" t="s">
        <v>1106</v>
      </c>
      <c r="E25" s="1" t="str">
        <f>_xlfn.CONCAT(TEXT(Kills[[#This Row],[date]],"yyyy-mm-dd"),Kills[[#This Row],[pilotId]])</f>
        <v>3025-05-06fcf95bd2-1a8d-4bfe-a444-63f1c55c8b4e</v>
      </c>
    </row>
    <row r="26" spans="1:5" x14ac:dyDescent="0.3">
      <c r="A26" s="1" t="s">
        <v>2444</v>
      </c>
      <c r="B26" s="1" t="s">
        <v>128</v>
      </c>
      <c r="C26" s="1" t="s">
        <v>1108</v>
      </c>
      <c r="D26" s="1" t="s">
        <v>1109</v>
      </c>
      <c r="E26" s="1" t="str">
        <f>_xlfn.CONCAT(TEXT(Kills[[#This Row],[date]],"yyyy-mm-dd"),Kills[[#This Row],[pilotId]])</f>
        <v>3025-05-06d72d18e1-87c9-4a03-88a1-d92be416167e</v>
      </c>
    </row>
    <row r="27" spans="1:5" x14ac:dyDescent="0.3">
      <c r="A27" s="1" t="s">
        <v>2444</v>
      </c>
      <c r="B27" s="1" t="s">
        <v>702</v>
      </c>
      <c r="C27" s="1" t="s">
        <v>1105</v>
      </c>
      <c r="D27" s="1" t="s">
        <v>1106</v>
      </c>
      <c r="E27" s="1" t="str">
        <f>_xlfn.CONCAT(TEXT(Kills[[#This Row],[date]],"yyyy-mm-dd"),Kills[[#This Row],[pilotId]])</f>
        <v>3025-05-0663826cbb-3aeb-4af3-9f89-40a2362d2021</v>
      </c>
    </row>
    <row r="28" spans="1:5" x14ac:dyDescent="0.3">
      <c r="A28" s="1" t="s">
        <v>2444</v>
      </c>
      <c r="B28" s="1" t="s">
        <v>704</v>
      </c>
      <c r="C28" s="1" t="s">
        <v>1105</v>
      </c>
      <c r="D28" s="1" t="s">
        <v>1106</v>
      </c>
      <c r="E28" s="1" t="str">
        <f>_xlfn.CONCAT(TEXT(Kills[[#This Row],[date]],"yyyy-mm-dd"),Kills[[#This Row],[pilotId]])</f>
        <v>3025-05-06fcf95bd2-1a8d-4bfe-a444-63f1c55c8b4e</v>
      </c>
    </row>
    <row r="29" spans="1:5" x14ac:dyDescent="0.3">
      <c r="A29" s="1" t="s">
        <v>2445</v>
      </c>
      <c r="B29" s="1" t="s">
        <v>271</v>
      </c>
      <c r="C29" s="1" t="s">
        <v>1123</v>
      </c>
      <c r="D29" s="1" t="s">
        <v>1121</v>
      </c>
      <c r="E29" s="1" t="str">
        <f>_xlfn.CONCAT(TEXT(Kills[[#This Row],[date]],"yyyy-mm-dd"),Kills[[#This Row],[pilotId]])</f>
        <v>3025-05-096427a1f1-5f87-498c-a786-0f2ad43064ec</v>
      </c>
    </row>
    <row r="30" spans="1:5" x14ac:dyDescent="0.3">
      <c r="A30" s="1" t="s">
        <v>2445</v>
      </c>
      <c r="B30" s="1" t="s">
        <v>122</v>
      </c>
      <c r="C30" s="1" t="s">
        <v>1122</v>
      </c>
      <c r="D30" s="1" t="s">
        <v>1116</v>
      </c>
      <c r="E30" s="1" t="str">
        <f>_xlfn.CONCAT(TEXT(Kills[[#This Row],[date]],"yyyy-mm-dd"),Kills[[#This Row],[pilotId]])</f>
        <v>3025-05-091580f9ce-7951-4c01-854b-e28cef75b989</v>
      </c>
    </row>
    <row r="31" spans="1:5" x14ac:dyDescent="0.3">
      <c r="A31" s="1" t="s">
        <v>2445</v>
      </c>
      <c r="B31" s="1" t="s">
        <v>271</v>
      </c>
      <c r="C31" s="1" t="s">
        <v>1124</v>
      </c>
      <c r="D31" s="1" t="s">
        <v>1121</v>
      </c>
      <c r="E31" s="1" t="str">
        <f>_xlfn.CONCAT(TEXT(Kills[[#This Row],[date]],"yyyy-mm-dd"),Kills[[#This Row],[pilotId]])</f>
        <v>3025-05-096427a1f1-5f87-498c-a786-0f2ad43064ec</v>
      </c>
    </row>
    <row r="32" spans="1:5" x14ac:dyDescent="0.3">
      <c r="A32" s="1" t="s">
        <v>2445</v>
      </c>
      <c r="B32" s="1" t="s">
        <v>122</v>
      </c>
      <c r="C32" s="1" t="s">
        <v>1126</v>
      </c>
      <c r="D32" s="1" t="s">
        <v>1116</v>
      </c>
      <c r="E32" s="1" t="str">
        <f>_xlfn.CONCAT(TEXT(Kills[[#This Row],[date]],"yyyy-mm-dd"),Kills[[#This Row],[pilotId]])</f>
        <v>3025-05-091580f9ce-7951-4c01-854b-e28cef75b989</v>
      </c>
    </row>
    <row r="33" spans="1:5" x14ac:dyDescent="0.3">
      <c r="A33" s="1" t="s">
        <v>2445</v>
      </c>
      <c r="B33" s="1" t="s">
        <v>122</v>
      </c>
      <c r="C33" s="1" t="s">
        <v>1125</v>
      </c>
      <c r="D33" s="1" t="s">
        <v>1116</v>
      </c>
      <c r="E33" s="1" t="str">
        <f>_xlfn.CONCAT(TEXT(Kills[[#This Row],[date]],"yyyy-mm-dd"),Kills[[#This Row],[pilotId]])</f>
        <v>3025-05-091580f9ce-7951-4c01-854b-e28cef75b989</v>
      </c>
    </row>
    <row r="34" spans="1:5" x14ac:dyDescent="0.3">
      <c r="A34" s="1" t="s">
        <v>2445</v>
      </c>
      <c r="B34" s="1" t="s">
        <v>271</v>
      </c>
      <c r="C34" s="1" t="s">
        <v>1120</v>
      </c>
      <c r="D34" s="1" t="s">
        <v>1121</v>
      </c>
      <c r="E34" s="1" t="str">
        <f>_xlfn.CONCAT(TEXT(Kills[[#This Row],[date]],"yyyy-mm-dd"),Kills[[#This Row],[pilotId]])</f>
        <v>3025-05-096427a1f1-5f87-498c-a786-0f2ad43064ec</v>
      </c>
    </row>
    <row r="35" spans="1:5" x14ac:dyDescent="0.3">
      <c r="A35" s="1" t="s">
        <v>2445</v>
      </c>
      <c r="B35" s="1" t="s">
        <v>122</v>
      </c>
      <c r="C35" s="1" t="s">
        <v>1105</v>
      </c>
      <c r="D35" s="1" t="s">
        <v>1116</v>
      </c>
      <c r="E35" s="1" t="str">
        <f>_xlfn.CONCAT(TEXT(Kills[[#This Row],[date]],"yyyy-mm-dd"),Kills[[#This Row],[pilotId]])</f>
        <v>3025-05-091580f9ce-7951-4c01-854b-e28cef75b989</v>
      </c>
    </row>
    <row r="36" spans="1:5" x14ac:dyDescent="0.3">
      <c r="A36" s="1" t="s">
        <v>2445</v>
      </c>
      <c r="B36" s="1" t="s">
        <v>553</v>
      </c>
      <c r="C36" s="1" t="s">
        <v>1115</v>
      </c>
      <c r="D36" s="1" t="s">
        <v>1096</v>
      </c>
      <c r="E36" s="1" t="str">
        <f>_xlfn.CONCAT(TEXT(Kills[[#This Row],[date]],"yyyy-mm-dd"),Kills[[#This Row],[pilotId]])</f>
        <v>3025-05-0902bbcd6b-a5f6-48ac-a8d1-404436a1ac23</v>
      </c>
    </row>
    <row r="37" spans="1:5" x14ac:dyDescent="0.3">
      <c r="A37" s="1" t="s">
        <v>2445</v>
      </c>
      <c r="B37" s="1" t="s">
        <v>553</v>
      </c>
      <c r="C37" s="1" t="s">
        <v>1117</v>
      </c>
      <c r="D37" s="1" t="s">
        <v>1096</v>
      </c>
      <c r="E37" s="1" t="str">
        <f>_xlfn.CONCAT(TEXT(Kills[[#This Row],[date]],"yyyy-mm-dd"),Kills[[#This Row],[pilotId]])</f>
        <v>3025-05-0902bbcd6b-a5f6-48ac-a8d1-404436a1ac23</v>
      </c>
    </row>
    <row r="38" spans="1:5" x14ac:dyDescent="0.3">
      <c r="A38" s="1" t="s">
        <v>2445</v>
      </c>
      <c r="B38" s="1" t="s">
        <v>116</v>
      </c>
      <c r="C38" s="1" t="s">
        <v>1119</v>
      </c>
      <c r="D38" s="1" t="s">
        <v>1099</v>
      </c>
      <c r="E38" s="1" t="str">
        <f>_xlfn.CONCAT(TEXT(Kills[[#This Row],[date]],"yyyy-mm-dd"),Kills[[#This Row],[pilotId]])</f>
        <v>3025-05-091e706f6b-0787-4c9b-9942-de3977c81c87</v>
      </c>
    </row>
    <row r="39" spans="1:5" x14ac:dyDescent="0.3">
      <c r="A39" s="1" t="s">
        <v>2445</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2447</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2448</v>
      </c>
      <c r="B304" s="1" t="s">
        <v>119</v>
      </c>
      <c r="C304" s="1" t="s">
        <v>1113</v>
      </c>
      <c r="D304" s="1" t="s">
        <v>1094</v>
      </c>
      <c r="E304" s="1" t="str">
        <f>_xlfn.CONCAT(TEXT(Kills[[#This Row],[date]],"yyyy-mm-dd"),Kills[[#This Row],[pilotId]])</f>
        <v>3025-07-18a0e6e49a-8d1c-4e92-8eb7-36ff5a843d36</v>
      </c>
    </row>
    <row r="305" spans="1:5" x14ac:dyDescent="0.3">
      <c r="A305" s="1" t="s">
        <v>2448</v>
      </c>
      <c r="B305" s="1" t="s">
        <v>119</v>
      </c>
      <c r="C305" s="1" t="s">
        <v>1159</v>
      </c>
      <c r="D305" s="1" t="s">
        <v>1094</v>
      </c>
      <c r="E305" s="1" t="str">
        <f>_xlfn.CONCAT(TEXT(Kills[[#This Row],[date]],"yyyy-mm-dd"),Kills[[#This Row],[pilotId]])</f>
        <v>3025-07-18a0e6e49a-8d1c-4e92-8eb7-36ff5a843d36</v>
      </c>
    </row>
    <row r="306" spans="1:5" x14ac:dyDescent="0.3">
      <c r="A306" s="1" t="s">
        <v>2448</v>
      </c>
      <c r="B306" s="1" t="s">
        <v>553</v>
      </c>
      <c r="C306" s="1" t="s">
        <v>1095</v>
      </c>
      <c r="D306" s="1" t="s">
        <v>1121</v>
      </c>
      <c r="E306" s="1" t="str">
        <f>_xlfn.CONCAT(TEXT(Kills[[#This Row],[date]],"yyyy-mm-dd"),Kills[[#This Row],[pilotId]])</f>
        <v>3025-07-1802bbcd6b-a5f6-48ac-a8d1-404436a1ac23</v>
      </c>
    </row>
    <row r="307" spans="1:5" x14ac:dyDescent="0.3">
      <c r="A307" s="1" t="s">
        <v>2448</v>
      </c>
      <c r="B307" s="1" t="s">
        <v>553</v>
      </c>
      <c r="C307" s="1" t="s">
        <v>1217</v>
      </c>
      <c r="D307" s="1" t="s">
        <v>1121</v>
      </c>
      <c r="E307" s="1" t="str">
        <f>_xlfn.CONCAT(TEXT(Kills[[#This Row],[date]],"yyyy-mm-dd"),Kills[[#This Row],[pilotId]])</f>
        <v>3025-07-1802bbcd6b-a5f6-48ac-a8d1-404436a1ac23</v>
      </c>
    </row>
    <row r="308" spans="1:5" x14ac:dyDescent="0.3">
      <c r="A308" s="1" t="s">
        <v>2448</v>
      </c>
      <c r="B308" s="1" t="s">
        <v>116</v>
      </c>
      <c r="C308" s="1" t="s">
        <v>1098</v>
      </c>
      <c r="D308" s="1" t="s">
        <v>1099</v>
      </c>
      <c r="E308" s="1" t="str">
        <f>_xlfn.CONCAT(TEXT(Kills[[#This Row],[date]],"yyyy-mm-dd"),Kills[[#This Row],[pilotId]])</f>
        <v>3025-07-181e706f6b-0787-4c9b-9942-de3977c81c87</v>
      </c>
    </row>
    <row r="309" spans="1:5" x14ac:dyDescent="0.3">
      <c r="A309" s="1" t="s">
        <v>2448</v>
      </c>
      <c r="B309" s="1" t="s">
        <v>553</v>
      </c>
      <c r="C309" s="1" t="s">
        <v>1187</v>
      </c>
      <c r="D309" s="1" t="s">
        <v>1121</v>
      </c>
      <c r="E309" s="1" t="str">
        <f>_xlfn.CONCAT(TEXT(Kills[[#This Row],[date]],"yyyy-mm-dd"),Kills[[#This Row],[pilotId]])</f>
        <v>3025-07-1802bbcd6b-a5f6-48ac-a8d1-404436a1ac23</v>
      </c>
    </row>
    <row r="310" spans="1:5" x14ac:dyDescent="0.3">
      <c r="A310" s="1" t="s">
        <v>2448</v>
      </c>
      <c r="B310" s="1" t="s">
        <v>116</v>
      </c>
      <c r="C310" s="1" t="s">
        <v>1216</v>
      </c>
      <c r="D310" s="1" t="s">
        <v>1099</v>
      </c>
      <c r="E310" s="1" t="str">
        <f>_xlfn.CONCAT(TEXT(Kills[[#This Row],[date]],"yyyy-mm-dd"),Kills[[#This Row],[pilotId]])</f>
        <v>3025-07-181e706f6b-0787-4c9b-9942-de3977c81c87</v>
      </c>
    </row>
    <row r="311" spans="1:5" x14ac:dyDescent="0.3">
      <c r="A311" s="1" t="s">
        <v>2448</v>
      </c>
      <c r="B311" s="1" t="s">
        <v>119</v>
      </c>
      <c r="C311" s="1" t="s">
        <v>1202</v>
      </c>
      <c r="D311" s="1" t="s">
        <v>1094</v>
      </c>
      <c r="E311" s="1" t="str">
        <f>_xlfn.CONCAT(TEXT(Kills[[#This Row],[date]],"yyyy-mm-dd"),Kills[[#This Row],[pilotId]])</f>
        <v>3025-07-18a0e6e49a-8d1c-4e92-8eb7-36ff5a843d36</v>
      </c>
    </row>
    <row r="312" spans="1:5" x14ac:dyDescent="0.3">
      <c r="A312" s="1" t="s">
        <v>2448</v>
      </c>
      <c r="B312" s="1" t="s">
        <v>122</v>
      </c>
      <c r="C312" s="1" t="s">
        <v>1134</v>
      </c>
      <c r="D312" s="1" t="s">
        <v>1116</v>
      </c>
      <c r="E312" s="1" t="str">
        <f>_xlfn.CONCAT(TEXT(Kills[[#This Row],[date]],"yyyy-mm-dd"),Kills[[#This Row],[pilotId]])</f>
        <v>3025-07-181580f9ce-7951-4c01-854b-e28cef75b989</v>
      </c>
    </row>
    <row r="313" spans="1:5" x14ac:dyDescent="0.3">
      <c r="A313" s="1" t="s">
        <v>2449</v>
      </c>
      <c r="B313" s="1" t="s">
        <v>531</v>
      </c>
      <c r="C313" s="1" t="s">
        <v>1218</v>
      </c>
      <c r="D313" s="1" t="s">
        <v>1212</v>
      </c>
      <c r="E313" s="1" t="str">
        <f>_xlfn.CONCAT(TEXT(Kills[[#This Row],[date]],"yyyy-mm-dd"),Kills[[#This Row],[pilotId]])</f>
        <v>3025-07-1932fe2cd3-0c2d-4c83-a364-3a440d12c678</v>
      </c>
    </row>
    <row r="314" spans="1:5" x14ac:dyDescent="0.3">
      <c r="A314" s="1" t="s">
        <v>2449</v>
      </c>
      <c r="B314" s="1" t="s">
        <v>531</v>
      </c>
      <c r="C314" s="1" t="s">
        <v>1219</v>
      </c>
      <c r="D314" s="1" t="s">
        <v>1212</v>
      </c>
      <c r="E314" s="1" t="str">
        <f>_xlfn.CONCAT(TEXT(Kills[[#This Row],[date]],"yyyy-mm-dd"),Kills[[#This Row],[pilotId]])</f>
        <v>3025-07-1932fe2cd3-0c2d-4c83-a364-3a440d12c678</v>
      </c>
    </row>
    <row r="315" spans="1:5" x14ac:dyDescent="0.3">
      <c r="A315" s="1" t="s">
        <v>2449</v>
      </c>
      <c r="B315" s="1" t="s">
        <v>531</v>
      </c>
      <c r="C315" s="1" t="s">
        <v>1126</v>
      </c>
      <c r="D315" s="1" t="s">
        <v>1212</v>
      </c>
      <c r="E315" s="1" t="str">
        <f>_xlfn.CONCAT(TEXT(Kills[[#This Row],[date]],"yyyy-mm-dd"),Kills[[#This Row],[pilotId]])</f>
        <v>3025-07-1932fe2cd3-0c2d-4c83-a364-3a440d12c678</v>
      </c>
    </row>
    <row r="316" spans="1:5" x14ac:dyDescent="0.3">
      <c r="A316" s="1" t="s">
        <v>2449</v>
      </c>
      <c r="B316" s="1" t="s">
        <v>407</v>
      </c>
      <c r="C316" s="1" t="s">
        <v>1217</v>
      </c>
      <c r="D316" s="1" t="s">
        <v>1114</v>
      </c>
      <c r="E316" s="1" t="str">
        <f>_xlfn.CONCAT(TEXT(Kills[[#This Row],[date]],"yyyy-mm-dd"),Kills[[#This Row],[pilotId]])</f>
        <v>3025-07-19efd5c4b5-5b90-40cc-b82a-4c6e97e63914</v>
      </c>
    </row>
    <row r="317" spans="1:5" x14ac:dyDescent="0.3">
      <c r="A317" s="1" t="s">
        <v>2449</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69" bestFit="1" customWidth="1"/>
    <col min="2" max="2" width="8.33203125" style="69" bestFit="1" customWidth="1"/>
    <col min="3" max="3" width="6.21875" style="70" bestFit="1" customWidth="1"/>
    <col min="4" max="4" width="22.88671875" style="70" bestFit="1" customWidth="1"/>
    <col min="5" max="5" width="23.109375" style="69" bestFit="1" customWidth="1"/>
    <col min="6" max="6" width="9.88671875" style="69" bestFit="1" customWidth="1"/>
    <col min="7" max="7" width="7.77734375" style="69" bestFit="1" customWidth="1"/>
    <col min="8" max="8" width="8.77734375" style="69" bestFit="1" customWidth="1"/>
    <col min="9" max="9" width="21.88671875" style="69" customWidth="1"/>
    <col min="10" max="10" width="13" style="69" bestFit="1" customWidth="1"/>
    <col min="11" max="11" width="9.109375" style="69" hidden="1" customWidth="1"/>
    <col min="12" max="12" width="20.77734375" style="69" hidden="1" customWidth="1"/>
    <col min="13" max="13" width="3.21875" style="69" hidden="1" customWidth="1"/>
    <col min="14" max="14" width="6.88671875" style="69" hidden="1" customWidth="1"/>
    <col min="15" max="17" width="5.6640625" style="69" hidden="1" customWidth="1"/>
    <col min="18" max="19" width="5.44140625" style="69" hidden="1" customWidth="1"/>
    <col min="20" max="25" width="5.6640625" style="69" hidden="1" customWidth="1"/>
    <col min="26" max="28" width="8.88671875" style="69" hidden="1" customWidth="1"/>
    <col min="29" max="29" width="8.88671875" style="70" hidden="1" customWidth="1"/>
    <col min="30" max="30" width="8.88671875" style="69" hidden="1" customWidth="1"/>
    <col min="31" max="31" width="12.77734375" style="69" hidden="1" customWidth="1"/>
    <col min="32" max="32" width="8.88671875" style="69" hidden="1" customWidth="1"/>
    <col min="33" max="33" width="8.88671875" style="70" hidden="1" customWidth="1"/>
    <col min="34" max="34" width="12.77734375" style="69" hidden="1" customWidth="1"/>
    <col min="35" max="38" width="5.33203125" style="69" hidden="1" customWidth="1"/>
    <col min="39" max="39" width="14.33203125" style="69" hidden="1" customWidth="1"/>
    <col min="40" max="40" width="18.77734375" style="69" hidden="1" customWidth="1"/>
    <col min="41" max="41" width="22.88671875" style="69" hidden="1" customWidth="1"/>
    <col min="42" max="42" width="21.5546875" style="69" hidden="1" customWidth="1"/>
    <col min="43" max="43" width="14.6640625" style="69" hidden="1" customWidth="1"/>
    <col min="44" max="44" width="11" style="69" hidden="1" customWidth="1"/>
    <col min="45" max="45" width="6.88671875" style="69" hidden="1" customWidth="1"/>
    <col min="46" max="46" width="8.88671875" style="69" hidden="1" customWidth="1"/>
    <col min="47" max="16384" width="8.88671875" style="69"/>
  </cols>
  <sheetData>
    <row r="1" spans="1:36" ht="22.8" x14ac:dyDescent="0.4">
      <c r="A1" s="100" t="s">
        <v>2673</v>
      </c>
      <c r="B1" s="100"/>
      <c r="C1" s="100"/>
      <c r="D1" s="100"/>
      <c r="E1" s="100"/>
      <c r="F1" s="100"/>
      <c r="G1" s="100"/>
      <c r="H1" s="100"/>
      <c r="I1" s="100"/>
      <c r="J1" s="100"/>
    </row>
    <row r="2" spans="1:36" ht="15.6" x14ac:dyDescent="0.3">
      <c r="C2" s="98" t="s">
        <v>2674</v>
      </c>
      <c r="D2" s="98"/>
      <c r="E2" s="98"/>
      <c r="F2" s="98"/>
      <c r="G2" s="98"/>
      <c r="H2" s="98"/>
      <c r="I2" s="98"/>
      <c r="J2" s="98"/>
      <c r="AC2" s="69"/>
      <c r="AG2" s="69"/>
    </row>
    <row r="3" spans="1:36" ht="13.2" customHeight="1" x14ac:dyDescent="0.25">
      <c r="A3" s="69" t="s">
        <v>2583</v>
      </c>
      <c r="B3" s="71">
        <v>3055</v>
      </c>
      <c r="C3" s="99" t="str">
        <f ca="1">_xlfn.CONCAT("- Originally ",LOWER(L4)," from ",L3,".  ",CHAR(10),"- Education: ",L5,CHAR(10),"- 1st Assignment: ",L6,IF(L7="None","",_xlfn.CONCAT(CHAR(10),"- 2nd Assignment: ",L7,IF(L8="None","",_xlfn.CONCAT(CHAR(10),"- 3rd Assignment: ",L8)))),IF(L9&lt;&gt;"",_xlfn.CONCAT(CHAR(10),"- Secondary Skill: ",L9),""))</f>
        <v>- Originally white collar from Free Worlds League.  
- Education: Graduate
- 1st Assignment: Training Battalion
- 2nd Assignment: Paramilitary Service
- 3rd Assignment: Training Battalion</v>
      </c>
      <c r="D3" s="99"/>
      <c r="E3" s="99"/>
      <c r="F3" s="99"/>
      <c r="G3" s="99"/>
      <c r="H3" s="99"/>
      <c r="I3" s="99"/>
      <c r="J3" s="99"/>
      <c r="K3" s="69" t="s">
        <v>2584</v>
      </c>
      <c r="L3" s="69" t="str">
        <f ca="1">INDEX(INDIRECT("Affiliation["&amp;K3&amp;"]"),MATCH($B$4,Affiliation[Die]))</f>
        <v>Free Worlds League</v>
      </c>
      <c r="V3" s="72"/>
      <c r="W3" s="72"/>
      <c r="X3" s="72"/>
      <c r="Y3" s="72"/>
      <c r="Z3" s="72"/>
      <c r="AC3" s="69"/>
      <c r="AG3" s="69"/>
    </row>
    <row r="4" spans="1:36" ht="13.2" x14ac:dyDescent="0.25">
      <c r="A4" s="69" t="s">
        <v>2582</v>
      </c>
      <c r="B4" s="69">
        <f ca="1">RANDBETWEEN(1,Affiliation[[#Totals],[Shares]])</f>
        <v>40</v>
      </c>
      <c r="C4" s="99"/>
      <c r="D4" s="99"/>
      <c r="E4" s="99"/>
      <c r="F4" s="99"/>
      <c r="G4" s="99"/>
      <c r="H4" s="99"/>
      <c r="I4" s="99"/>
      <c r="J4" s="99"/>
      <c r="K4" s="69" t="s">
        <v>2585</v>
      </c>
      <c r="L4" s="69" t="str" cm="1">
        <f t="array" aca="1" ref="L4" ca="1">INDEX(Class[Origin],INDEX(INDIRECT("Affiliation["&amp;K4&amp;"]"),MATCH($B$4,Affiliation[Die])))</f>
        <v>White Collar</v>
      </c>
      <c r="V4" s="72"/>
      <c r="W4" s="72"/>
      <c r="X4" s="72"/>
      <c r="Y4" s="72"/>
      <c r="Z4" s="72"/>
      <c r="AC4" s="69"/>
      <c r="AG4" s="69"/>
    </row>
    <row r="5" spans="1:36" ht="13.2" x14ac:dyDescent="0.25">
      <c r="A5" s="69" t="s">
        <v>2591</v>
      </c>
      <c r="B5" s="69">
        <f ca="1">INDEX(INDIRECT("Affiliation["&amp;A5&amp;"]"),MATCH($B$4,Affiliation[Die]))</f>
        <v>5</v>
      </c>
      <c r="C5" s="99"/>
      <c r="D5" s="99"/>
      <c r="E5" s="99"/>
      <c r="F5" s="99"/>
      <c r="G5" s="99"/>
      <c r="H5" s="99"/>
      <c r="I5" s="99"/>
      <c r="J5" s="99"/>
      <c r="K5" s="69" t="s">
        <v>2586</v>
      </c>
      <c r="L5" s="69" t="str">
        <f ca="1">INDEX(INDIRECT("Affiliation["&amp;K5&amp;"]"),MATCH($B$4,Affiliation[Die]))</f>
        <v>Graduate</v>
      </c>
      <c r="V5" s="72"/>
      <c r="W5" s="72"/>
      <c r="X5" s="72"/>
      <c r="Y5" s="72"/>
      <c r="Z5" s="72"/>
      <c r="AC5" s="69"/>
      <c r="AG5" s="69"/>
    </row>
    <row r="6" spans="1:36" ht="13.2" x14ac:dyDescent="0.25">
      <c r="A6" s="69" t="s">
        <v>2309</v>
      </c>
      <c r="B6" s="69">
        <f ca="1">INDEX(INDIRECT("Affiliation["&amp;A6&amp;"]"),MATCH($B$4,Affiliation[Die]))</f>
        <v>5</v>
      </c>
      <c r="C6" s="99"/>
      <c r="D6" s="99"/>
      <c r="E6" s="99"/>
      <c r="F6" s="99"/>
      <c r="G6" s="99"/>
      <c r="H6" s="99"/>
      <c r="I6" s="99"/>
      <c r="J6" s="99"/>
      <c r="K6" s="69" t="s">
        <v>2587</v>
      </c>
      <c r="L6" s="69" t="str" cm="1">
        <f t="array" aca="1" ref="L6" ca="1">INDEX(Career[Career],INDEX(INDIRECT("Affiliation["&amp;K6&amp;"]"),MATCH($B$4,Affiliation[Die]))+1)</f>
        <v>Training Battalion</v>
      </c>
      <c r="V6" s="72"/>
      <c r="W6" s="72"/>
      <c r="X6" s="72"/>
      <c r="Y6" s="72"/>
      <c r="Z6" s="72"/>
      <c r="AC6" s="69"/>
      <c r="AG6" s="69"/>
    </row>
    <row r="7" spans="1:36" ht="13.2" x14ac:dyDescent="0.25">
      <c r="C7" s="99"/>
      <c r="D7" s="99"/>
      <c r="E7" s="99"/>
      <c r="F7" s="99"/>
      <c r="G7" s="99"/>
      <c r="H7" s="99"/>
      <c r="I7" s="99"/>
      <c r="J7" s="99"/>
      <c r="K7" s="69" t="s">
        <v>2588</v>
      </c>
      <c r="L7" s="69" t="str" cm="1">
        <f t="array" aca="1" ref="L7" ca="1">INDEX(Career[Career],INDEX(INDIRECT("Affiliation["&amp;K7&amp;"]"),MATCH($B$4,Affiliation[Die]))+1)</f>
        <v>Paramilitary Service</v>
      </c>
      <c r="V7" s="72"/>
      <c r="W7" s="72"/>
      <c r="X7" s="72"/>
      <c r="Y7" s="72"/>
      <c r="Z7" s="72"/>
      <c r="AC7" s="69"/>
      <c r="AG7" s="69"/>
    </row>
    <row r="8" spans="1:36" ht="13.2" x14ac:dyDescent="0.25">
      <c r="C8" s="99"/>
      <c r="D8" s="99"/>
      <c r="E8" s="99"/>
      <c r="F8" s="99"/>
      <c r="G8" s="99"/>
      <c r="H8" s="99"/>
      <c r="I8" s="99"/>
      <c r="J8" s="99"/>
      <c r="K8" s="69" t="s">
        <v>2589</v>
      </c>
      <c r="L8" s="69" t="str" cm="1">
        <f t="array" aca="1" ref="L8" ca="1">INDEX(Career[Career],INDEX(INDIRECT("Affiliation["&amp;K8&amp;"]"),MATCH($B$4,Affiliation[Die]))+1)</f>
        <v>Training Battalion</v>
      </c>
      <c r="V8" s="72"/>
      <c r="W8" s="72"/>
      <c r="X8" s="72"/>
      <c r="Y8" s="72"/>
      <c r="Z8" s="72"/>
      <c r="AC8" s="69"/>
      <c r="AG8" s="69"/>
    </row>
    <row r="9" spans="1:36" ht="13.2" x14ac:dyDescent="0.25">
      <c r="C9" s="99"/>
      <c r="D9" s="99"/>
      <c r="E9" s="99"/>
      <c r="F9" s="99"/>
      <c r="G9" s="99"/>
      <c r="H9" s="99"/>
      <c r="I9" s="99"/>
      <c r="J9" s="99"/>
      <c r="K9" s="69" t="s">
        <v>2590</v>
      </c>
      <c r="L9" s="69" t="str">
        <f ca="1">INDEX(INDIRECT("Affiliation["&amp;K9&amp;"]"),MATCH($B$4,Affiliation[Die]))</f>
        <v/>
      </c>
      <c r="V9" s="72"/>
      <c r="W9" s="72"/>
      <c r="X9" s="72"/>
      <c r="Y9" s="72"/>
      <c r="Z9" s="72"/>
      <c r="AC9" s="69"/>
      <c r="AG9" s="69"/>
    </row>
    <row r="10" spans="1:36" ht="13.2" x14ac:dyDescent="0.25">
      <c r="C10" s="99"/>
      <c r="D10" s="99"/>
      <c r="E10" s="99"/>
      <c r="F10" s="99"/>
      <c r="G10" s="99"/>
      <c r="H10" s="99"/>
      <c r="I10" s="99"/>
      <c r="J10" s="99"/>
      <c r="K10" s="69" t="s">
        <v>2592</v>
      </c>
      <c r="L10" s="69">
        <f ca="1">INDEX(INDIRECT("Affiliation["&amp;K10&amp;"]"),MATCH($B$4,Affiliation[Die]))</f>
        <v>2</v>
      </c>
      <c r="V10" s="72"/>
      <c r="W10" s="72"/>
      <c r="X10" s="72"/>
      <c r="Y10" s="72"/>
      <c r="Z10" s="72"/>
      <c r="AC10" s="69"/>
      <c r="AG10" s="69"/>
    </row>
    <row r="11" spans="1:36" ht="13.2" x14ac:dyDescent="0.25">
      <c r="C11" s="69"/>
      <c r="D11" s="69"/>
      <c r="AC11" s="69"/>
      <c r="AG11" s="69"/>
    </row>
    <row r="12" spans="1:36" ht="13.2" x14ac:dyDescent="0.25">
      <c r="A12" s="69" t="s">
        <v>2593</v>
      </c>
      <c r="C12" s="73" t="str">
        <f>_xlfn.CONCAT("1d",Affiliation[[#Totals],[Shares]])</f>
        <v>1d100</v>
      </c>
      <c r="D12" s="74"/>
      <c r="AC12" s="69"/>
      <c r="AG12" s="69"/>
    </row>
    <row r="13" spans="1:36" s="76" customFormat="1" ht="13.2" x14ac:dyDescent="0.25">
      <c r="A13" s="88" t="s">
        <v>2594</v>
      </c>
      <c r="B13" s="88" t="s">
        <v>2595</v>
      </c>
      <c r="C13" s="88" t="s">
        <v>2672</v>
      </c>
      <c r="D13" s="88" t="s">
        <v>2584</v>
      </c>
      <c r="E13" s="89" t="s">
        <v>2598</v>
      </c>
      <c r="F13" s="88" t="s">
        <v>2599</v>
      </c>
      <c r="G13" s="88" t="s">
        <v>2591</v>
      </c>
      <c r="H13" s="88" t="s">
        <v>2309</v>
      </c>
      <c r="I13" s="88" t="s">
        <v>2586</v>
      </c>
      <c r="J13" s="88" t="s">
        <v>2590</v>
      </c>
      <c r="K13" s="75" t="s">
        <v>2596</v>
      </c>
      <c r="L13" s="75" t="s">
        <v>2597</v>
      </c>
      <c r="M13" s="75" t="s">
        <v>2600</v>
      </c>
      <c r="N13" s="75" t="s">
        <v>2601</v>
      </c>
      <c r="O13" s="75" t="s">
        <v>2602</v>
      </c>
      <c r="P13" s="75" t="s">
        <v>2603</v>
      </c>
      <c r="Q13" s="75" t="s">
        <v>2604</v>
      </c>
      <c r="R13" s="75" t="s">
        <v>2605</v>
      </c>
      <c r="S13" s="75" t="s">
        <v>2606</v>
      </c>
      <c r="T13" s="75" t="s">
        <v>2607</v>
      </c>
      <c r="U13" s="75" t="s">
        <v>2608</v>
      </c>
      <c r="V13" s="75" t="s">
        <v>2609</v>
      </c>
      <c r="W13" s="75" t="s">
        <v>2610</v>
      </c>
      <c r="X13" s="75" t="s">
        <v>2611</v>
      </c>
      <c r="Y13" s="75" t="s">
        <v>2585</v>
      </c>
      <c r="Z13" s="75" t="s">
        <v>2612</v>
      </c>
      <c r="AA13" s="75" t="s">
        <v>2613</v>
      </c>
      <c r="AB13" s="75" t="s">
        <v>2587</v>
      </c>
      <c r="AC13" s="75" t="s">
        <v>2588</v>
      </c>
      <c r="AD13" s="75" t="s">
        <v>2589</v>
      </c>
      <c r="AE13" s="75" t="s">
        <v>2614</v>
      </c>
      <c r="AF13" s="75" t="s">
        <v>2615</v>
      </c>
      <c r="AG13" s="75" t="s">
        <v>2616</v>
      </c>
      <c r="AH13" s="75" t="s">
        <v>2617</v>
      </c>
      <c r="AI13" s="75" t="s">
        <v>2618</v>
      </c>
      <c r="AJ13" s="75" t="s">
        <v>2592</v>
      </c>
    </row>
    <row r="14" spans="1:36" x14ac:dyDescent="0.3">
      <c r="A14" s="90">
        <v>1</v>
      </c>
      <c r="B14" s="91">
        <f>Affiliation[[#This Row],[Shares]]/Affiliation[[#Totals],[Shares]]</f>
        <v>0.01</v>
      </c>
      <c r="C14" s="92">
        <f>IF(Affiliation[[#This Row],[Shares]]=1,Affiliation[[#This Row],[Die]],_xlfn.CONCAT(Affiliation[[#This Row],[Die]],"-",SUM(-1,Affiliation[[#This Row],[Die]],Affiliation[[#This Row],[Shares]])))</f>
        <v>1</v>
      </c>
      <c r="D14" s="86" t="s">
        <v>2619</v>
      </c>
      <c r="E14" s="93" t="s">
        <v>2620</v>
      </c>
      <c r="F14" s="87" t="s">
        <v>2621</v>
      </c>
      <c r="G14" s="87">
        <f ca="1">SUM(8,Affiliation[[#This Row],[P1]:[P6]])</f>
        <v>7</v>
      </c>
      <c r="H14" s="87">
        <f ca="1">SUM(8,Affiliation[[#This Row],[G1]:[G6]])</f>
        <v>6</v>
      </c>
      <c r="I14" s="86" t="str">
        <f ca="1">_xlfn.CONCAT(INDEX(Education[Education],SUM(Affiliation[[#This Row],[Ed Num]],1)),IF(Affiliation[[#This Row],[Ed Num]]=3,Affiliation[[#This Row],[College]],""))</f>
        <v>Dropout</v>
      </c>
      <c r="J14" s="86" t="str">
        <f ca="1">CHOOSE(SUM(Affiliation[[#This Row],[Green]],1),"",_xlfn.CONCAT("Green ",INDEX(Skill[Green Skill],RANDBETWEEN(1,6))),_xlfn.CONCAT("Reg ",INDEX(Skill[Green Skill],RANDBETWEEN(1,6))),_xlfn.CONCAT("Vet ",INDEX(Skill[Green Skill],RANDBETWEEN(1,6))))</f>
        <v/>
      </c>
      <c r="K14" s="78">
        <v>1</v>
      </c>
      <c r="L14" s="79">
        <v>1</v>
      </c>
      <c r="M14" s="69">
        <v>1</v>
      </c>
      <c r="N14" s="69" cm="1">
        <f t="array" aca="1" ref="N14" ca="1">INDEX(Class[P2],Affiliation[[#This Row],[Class]])</f>
        <v>0</v>
      </c>
      <c r="O14" s="69" cm="1">
        <f t="array" aca="1" ref="O14" ca="1">INDEX(Education[P3],SUM(Affiliation[[#This Row],[Ed Num]],1))</f>
        <v>-1</v>
      </c>
      <c r="P14" s="69">
        <f ca="1">CHOOSE(SUM(Affiliation[[#This Row],[Career1]],1),0,RANDBETWEEN(-1,0),IF(SUM(Affiliation[[#This Row],[P1]:[P3]])&gt;SUM(Affiliation[[#This Row],[G1]:[G3]]),-1,0),-1,-1)</f>
        <v>0</v>
      </c>
      <c r="Q14" s="69">
        <f ca="1">CHOOSE(SUM(Affiliation[[#This Row],[Career2]],1),0,RANDBETWEEN(-1,0),IF(SUM(Affiliation[[#This Row],[P1]:[P4]])&gt;SUM(Affiliation[[#This Row],[G1]:[G4]]),-1,0),-1,-1)</f>
        <v>-1</v>
      </c>
      <c r="R14" s="69">
        <f ca="1">CHOOSE(SUM(Affiliation[[#This Row],[Career3]],1),0,RANDBETWEEN(-1,0),IF(SUM(Affiliation[[#This Row],[P1]:[P5]])&gt;SUM(Affiliation[[#This Row],[G1]:[G5]]),-1,0),-1,-1)</f>
        <v>0</v>
      </c>
      <c r="S14" s="69">
        <v>1</v>
      </c>
      <c r="T14" s="69" cm="1">
        <f t="array" aca="1" ref="T14" ca="1">INDEX(Class[G2],Affiliation[[#This Row],[Class]])</f>
        <v>0</v>
      </c>
      <c r="U14" s="69" cm="1">
        <f t="array" aca="1" ref="U14" ca="1">INDEX(Education[G3],Affiliation[[#This Row],[Ed Num]]+1)</f>
        <v>-1</v>
      </c>
      <c r="V14" s="69">
        <f ca="1">CHOOSE(SUM(Affiliation[[#This Row],[Career1]],1),0,IF(Affiliation[[#This Row],[P4]],0,-1),IF(Affiliation[[#This Row],[P4]],0,-1),-1,-1)</f>
        <v>-1</v>
      </c>
      <c r="W14" s="69">
        <f ca="1">CHOOSE(SUM(Affiliation[[#This Row],[Career2]],1),0,IF(Affiliation[[#This Row],[P5]],0,-1),IF(Affiliation[[#This Row],[P5]],0,-1),-1,-1)</f>
        <v>0</v>
      </c>
      <c r="X14" s="69">
        <f ca="1">CHOOSE(SUM(Affiliation[[#This Row],[Career3]],1),0,IF(Affiliation[[#This Row],[P6]],0,-1),IF(Affiliation[[#This Row],[P6]],0,-1),-1,-1)</f>
        <v>-1</v>
      </c>
      <c r="Y14" s="69">
        <f ca="1">IF(Affiliation[[#This Row],[Origin]]="Mercenary",4,RANDBETWEEN(1,6))</f>
        <v>1</v>
      </c>
      <c r="Z14" s="69">
        <f ca="1">RANDBETWEEN(1,6)</f>
        <v>4</v>
      </c>
      <c r="AA14" s="69">
        <f ca="1">INDEX(EdRoll[],MATCH(Affiliation[[#This Row],[Ed Roll]],EdRoll[1d6],0),MATCH(TEXT(Affiliation[[#This Row],[Class]],"0"),EdRoll[#Headers]))</f>
        <v>0</v>
      </c>
      <c r="AB14" s="69">
        <f ca="1">INDEX(CareerRoll[],MATCH(RANDBETWEEN(1,6),CareerRoll[1d6],0),MATCH(TEXT(Affiliation[[#This Row],[Ed Num]],"0"),CareerRoll[#Headers],0))</f>
        <v>2</v>
      </c>
      <c r="AC14" s="69">
        <f ca="1">INDEX(CareerRoll[],MATCH(RANDBETWEEN(0,5),CareerRoll[1d6],0),MATCH(TEXT(Affiliation[[#This Row],[Ed Num]],"0"),CareerRoll[#Headers],0))</f>
        <v>1</v>
      </c>
      <c r="AD14" s="69">
        <f ca="1">IF(Affiliation[[#This Row],[Career2]]&gt;0,INDEX(CareerRoll[],MATCH(MAX(RANDBETWEEN(-1,4),0),CareerRoll[1d6],0),MATCH(TEXT(Affiliation[[#This Row],[Ed Num]],"0"),CareerRoll[#Headers],0)),0)</f>
        <v>2</v>
      </c>
      <c r="AE14" s="69">
        <f ca="1">COUNTIF(Affiliation[[#This Row],[Career1]:[Career3]],4)</f>
        <v>0</v>
      </c>
      <c r="AF14" s="69">
        <f ca="1">INDEX(Education[Years],MATCH(Affiliation[[#This Row],[Ed Num]],Education[Ed Num],0))</f>
        <v>-1</v>
      </c>
      <c r="AG14" s="69">
        <f ca="1">INDEX(Career[Years],MATCH(Affiliation[[#This Row],[Career1]],Career[Career Num],0))</f>
        <v>1</v>
      </c>
      <c r="AH14" s="69">
        <f ca="1">INDEX(Career[Years],MATCH(Affiliation[[#This Row],[Career2]],Career[Career Num],0))</f>
        <v>0</v>
      </c>
      <c r="AI14" s="69">
        <f ca="1">INDEX(Career[Years],MATCH(Affiliation[[#This Row],[Career3]],Career[Career Num],0))</f>
        <v>1</v>
      </c>
      <c r="AJ14" s="69">
        <f ca="1">SUM(Affiliation[[#This Row],[Y1]:[Y4]])</f>
        <v>1</v>
      </c>
    </row>
    <row r="15" spans="1:36" x14ac:dyDescent="0.3">
      <c r="A15" s="90">
        <v>1</v>
      </c>
      <c r="B15" s="91">
        <f>Affiliation[[#This Row],[Shares]]/Affiliation[[#Totals],[Shares]]</f>
        <v>0.01</v>
      </c>
      <c r="C15" s="92">
        <f>IF(Affiliation[[#This Row],[Shares]]=1,Affiliation[[#This Row],[Die]],_xlfn.CONCAT(Affiliation[[#This Row],[Die]],"-",SUM(-1,Affiliation[[#This Row],[Die]],Affiliation[[#This Row],[Shares]])))</f>
        <v>2</v>
      </c>
      <c r="D15" s="86" t="s">
        <v>2622</v>
      </c>
      <c r="E15" s="93" t="s">
        <v>2620</v>
      </c>
      <c r="F15" s="87" t="s">
        <v>2621</v>
      </c>
      <c r="G15" s="87">
        <f ca="1">SUM(8,Affiliation[[#This Row],[P1]:[P6]])</f>
        <v>5</v>
      </c>
      <c r="H15" s="87">
        <f ca="1">SUM(8,Affiliation[[#This Row],[G1]:[G6]])</f>
        <v>5</v>
      </c>
      <c r="I15" s="86" t="str">
        <f ca="1">_xlfn.CONCAT(INDEX(Education[Education],SUM(Affiliation[[#This Row],[Ed Num]],1)),IF(Affiliation[[#This Row],[Ed Num]]=3,Affiliation[[#This Row],[College]],""))</f>
        <v>Graduate</v>
      </c>
      <c r="J15" s="86" t="str">
        <f ca="1">CHOOSE(SUM(Affiliation[[#This Row],[Green]],1),"",_xlfn.CONCAT("Green ",INDEX(Skill[Green Skill],RANDBETWEEN(1,6))),_xlfn.CONCAT("Reg ",INDEX(Skill[Green Skill],RANDBETWEEN(1,6))),_xlfn.CONCAT("Vet ",INDEX(Skill[Green Skill],RANDBETWEEN(1,6))))</f>
        <v>Green Doctor</v>
      </c>
      <c r="K15" s="78">
        <v>2</v>
      </c>
      <c r="L15" s="79">
        <f t="shared" ref="L15:L28" si="0">L14+A14</f>
        <v>2</v>
      </c>
      <c r="M15" s="69">
        <v>1</v>
      </c>
      <c r="N15" s="69" cm="1">
        <f t="array" aca="1" ref="N15" ca="1">INDEX(Class[P2],Affiliation[[#This Row],[Class]])</f>
        <v>0</v>
      </c>
      <c r="O15" s="69" cm="1">
        <f t="array" aca="1" ref="O15" ca="1">INDEX(Education[P3],SUM(Affiliation[[#This Row],[Ed Num]],1))</f>
        <v>-1</v>
      </c>
      <c r="P15" s="69">
        <f ca="1">CHOOSE(SUM(Affiliation[[#This Row],[Career1]],1),0,RANDBETWEEN(-1,0),IF(SUM(Affiliation[[#This Row],[P1]:[P3]])&gt;SUM(Affiliation[[#This Row],[G1]:[G3]]),-1,0),-1,-1)</f>
        <v>-1</v>
      </c>
      <c r="Q15" s="69">
        <f ca="1">CHOOSE(SUM(Affiliation[[#This Row],[Career2]],1),0,RANDBETWEEN(-1,0),IF(SUM(Affiliation[[#This Row],[P1]:[P4]])&gt;SUM(Affiliation[[#This Row],[G1]:[G4]]),-1,0),-1,-1)</f>
        <v>-1</v>
      </c>
      <c r="R15" s="69">
        <f ca="1">CHOOSE(SUM(Affiliation[[#This Row],[Career3]],1),0,RANDBETWEEN(-1,0),IF(SUM(Affiliation[[#This Row],[P1]:[P5]])&gt;SUM(Affiliation[[#This Row],[G1]:[G5]]),-1,0),-1,-1)</f>
        <v>-1</v>
      </c>
      <c r="S15" s="69">
        <v>0</v>
      </c>
      <c r="T15" s="69" cm="1">
        <f t="array" aca="1" ref="T15" ca="1">INDEX(Class[G2],Affiliation[[#This Row],[Class]])</f>
        <v>0</v>
      </c>
      <c r="U15" s="69" cm="1">
        <f t="array" aca="1" ref="U15" ca="1">INDEX(Education[G3],Affiliation[[#This Row],[Ed Num]]+1)</f>
        <v>-2</v>
      </c>
      <c r="V15" s="69">
        <f ca="1">CHOOSE(SUM(Affiliation[[#This Row],[Career1]],1),0,IF(Affiliation[[#This Row],[P4]],0,-1),IF(Affiliation[[#This Row],[P4]],0,-1),-1,-1)</f>
        <v>-1</v>
      </c>
      <c r="W15" s="69">
        <f ca="1">CHOOSE(SUM(Affiliation[[#This Row],[Career2]],1),0,IF(Affiliation[[#This Row],[P5]],0,-1),IF(Affiliation[[#This Row],[P5]],0,-1),-1,-1)</f>
        <v>0</v>
      </c>
      <c r="X15" s="69">
        <f ca="1">CHOOSE(SUM(Affiliation[[#This Row],[Career3]],1),0,IF(Affiliation[[#This Row],[P6]],0,-1),IF(Affiliation[[#This Row],[P6]],0,-1),-1,-1)</f>
        <v>0</v>
      </c>
      <c r="Y15" s="69">
        <f ca="1">IF(Affiliation[[#This Row],[Origin]]="Mercenary",4,RANDBETWEEN(1,6))</f>
        <v>3</v>
      </c>
      <c r="Z15" s="69">
        <f t="shared" ref="Z15:Z28" ca="1" si="1">RANDBETWEEN(1,6)</f>
        <v>4</v>
      </c>
      <c r="AA15" s="69">
        <f ca="1">INDEX(EdRoll[],MATCH(Affiliation[[#This Row],[Ed Roll]],EdRoll[1d6],0),MATCH(TEXT(Affiliation[[#This Row],[Class]],"0"),EdRoll[#Headers]))</f>
        <v>1</v>
      </c>
      <c r="AB15" s="69">
        <f ca="1">INDEX(CareerRoll[],MATCH(RANDBETWEEN(1,6),CareerRoll[1d6],0),MATCH(TEXT(Affiliation[[#This Row],[Ed Num]],"0"),CareerRoll[#Headers],0))</f>
        <v>4</v>
      </c>
      <c r="AC15" s="69">
        <f ca="1">INDEX(CareerRoll[],MATCH(RANDBETWEEN(0,5),CareerRoll[1d6],0),MATCH(TEXT(Affiliation[[#This Row],[Ed Num]],"0"),CareerRoll[#Headers],0))</f>
        <v>1</v>
      </c>
      <c r="AD15" s="69">
        <f ca="1">IF(Affiliation[[#This Row],[Career2]]&gt;0,INDEX(CareerRoll[],MATCH(MAX(RANDBETWEEN(-1,4),0),CareerRoll[1d6],0),MATCH(TEXT(Affiliation[[#This Row],[Ed Num]],"0"),CareerRoll[#Headers],0)),0)</f>
        <v>2</v>
      </c>
      <c r="AE15" s="69">
        <f ca="1">COUNTIF(Affiliation[[#This Row],[Career1]:[Career3]],4)</f>
        <v>1</v>
      </c>
      <c r="AF15" s="69">
        <f ca="1">INDEX(Education[Years],MATCH(Affiliation[[#This Row],[Ed Num]],Education[Ed Num],0))</f>
        <v>0</v>
      </c>
      <c r="AG15" s="69">
        <f ca="1">INDEX(Career[Years],MATCH(Affiliation[[#This Row],[Career1]],Career[Career Num],0))</f>
        <v>2</v>
      </c>
      <c r="AH15" s="69">
        <f ca="1">INDEX(Career[Years],MATCH(Affiliation[[#This Row],[Career2]],Career[Career Num],0))</f>
        <v>0</v>
      </c>
      <c r="AI15" s="69">
        <f ca="1">INDEX(Career[Years],MATCH(Affiliation[[#This Row],[Career3]],Career[Career Num],0))</f>
        <v>1</v>
      </c>
      <c r="AJ15" s="69">
        <f ca="1">SUM(Affiliation[[#This Row],[Y1]:[Y4]])</f>
        <v>3</v>
      </c>
    </row>
    <row r="16" spans="1:36" x14ac:dyDescent="0.3">
      <c r="A16" s="90">
        <v>1</v>
      </c>
      <c r="B16" s="91">
        <f>Affiliation[[#This Row],[Shares]]/Affiliation[[#Totals],[Shares]]</f>
        <v>0.01</v>
      </c>
      <c r="C16" s="92">
        <f>IF(Affiliation[[#This Row],[Shares]]=1,Affiliation[[#This Row],[Die]],_xlfn.CONCAT(Affiliation[[#This Row],[Die]],"-",SUM(-1,Affiliation[[#This Row],[Die]],Affiliation[[#This Row],[Shares]])))</f>
        <v>3</v>
      </c>
      <c r="D16" s="86" t="s">
        <v>2623</v>
      </c>
      <c r="E16" s="93" t="s">
        <v>2620</v>
      </c>
      <c r="F16" s="87" t="s">
        <v>2621</v>
      </c>
      <c r="G16" s="87">
        <f ca="1">SUM(8,Affiliation[[#This Row],[P1]:[P6]])</f>
        <v>6</v>
      </c>
      <c r="H16" s="87">
        <f ca="1">SUM(8,Affiliation[[#This Row],[G1]:[G6]])</f>
        <v>6</v>
      </c>
      <c r="I16" s="86" t="str">
        <f ca="1">_xlfn.CONCAT(INDEX(Education[Education],SUM(Affiliation[[#This Row],[Ed Num]],1)),IF(Affiliation[[#This Row],[Ed Num]]=3,Affiliation[[#This Row],[College]],""))</f>
        <v>Dropout</v>
      </c>
      <c r="J16" s="86" t="str">
        <f ca="1">CHOOSE(SUM(Affiliation[[#This Row],[Green]],1),"",_xlfn.CONCAT("Green ",INDEX(Skill[Green Skill],RANDBETWEEN(1,6))),_xlfn.CONCAT("Reg ",INDEX(Skill[Green Skill],RANDBETWEEN(1,6))),_xlfn.CONCAT("Vet ",INDEX(Skill[Green Skill],RANDBETWEEN(1,6))))</f>
        <v/>
      </c>
      <c r="K16" s="78">
        <v>3</v>
      </c>
      <c r="L16" s="79">
        <f t="shared" si="0"/>
        <v>3</v>
      </c>
      <c r="M16" s="69">
        <v>1</v>
      </c>
      <c r="N16" s="69" cm="1">
        <f t="array" aca="1" ref="N16" ca="1">INDEX(Class[P2],Affiliation[[#This Row],[Class]])</f>
        <v>0</v>
      </c>
      <c r="O16" s="69" cm="1">
        <f t="array" aca="1" ref="O16" ca="1">INDEX(Education[P3],SUM(Affiliation[[#This Row],[Ed Num]],1))</f>
        <v>-1</v>
      </c>
      <c r="P16" s="69">
        <f ca="1">CHOOSE(SUM(Affiliation[[#This Row],[Career1]],1),0,RANDBETWEEN(-1,0),IF(SUM(Affiliation[[#This Row],[P1]:[P3]])&gt;SUM(Affiliation[[#This Row],[G1]:[G3]]),-1,0),-1,-1)</f>
        <v>0</v>
      </c>
      <c r="Q16" s="69">
        <f ca="1">CHOOSE(SUM(Affiliation[[#This Row],[Career2]],1),0,RANDBETWEEN(-1,0),IF(SUM(Affiliation[[#This Row],[P1]:[P4]])&gt;SUM(Affiliation[[#This Row],[G1]:[G4]]),-1,0),-1,-1)</f>
        <v>-1</v>
      </c>
      <c r="R16" s="69">
        <f ca="1">CHOOSE(SUM(Affiliation[[#This Row],[Career3]],1),0,RANDBETWEEN(-1,0),IF(SUM(Affiliation[[#This Row],[P1]:[P5]])&gt;SUM(Affiliation[[#This Row],[G1]:[G5]]),-1,0),-1,-1)</f>
        <v>-1</v>
      </c>
      <c r="S16" s="69">
        <v>0</v>
      </c>
      <c r="T16" s="69" cm="1">
        <f t="array" aca="1" ref="T16" ca="1">INDEX(Class[G2],Affiliation[[#This Row],[Class]])</f>
        <v>0</v>
      </c>
      <c r="U16" s="69" cm="1">
        <f t="array" aca="1" ref="U16" ca="1">INDEX(Education[G3],Affiliation[[#This Row],[Ed Num]]+1)</f>
        <v>-1</v>
      </c>
      <c r="V16" s="69">
        <f ca="1">CHOOSE(SUM(Affiliation[[#This Row],[Career1]],1),0,IF(Affiliation[[#This Row],[P4]],0,-1),IF(Affiliation[[#This Row],[P4]],0,-1),-1,-1)</f>
        <v>-1</v>
      </c>
      <c r="W16" s="69">
        <f ca="1">CHOOSE(SUM(Affiliation[[#This Row],[Career2]],1),0,IF(Affiliation[[#This Row],[P5]],0,-1),IF(Affiliation[[#This Row],[P5]],0,-1),-1,-1)</f>
        <v>0</v>
      </c>
      <c r="X16" s="69">
        <f ca="1">CHOOSE(SUM(Affiliation[[#This Row],[Career3]],1),0,IF(Affiliation[[#This Row],[P6]],0,-1),IF(Affiliation[[#This Row],[P6]],0,-1),-1,-1)</f>
        <v>0</v>
      </c>
      <c r="Y16" s="69">
        <f ca="1">IF(Affiliation[[#This Row],[Origin]]="Mercenary",4,RANDBETWEEN(1,6))</f>
        <v>2</v>
      </c>
      <c r="Z16" s="69">
        <f t="shared" ca="1" si="1"/>
        <v>3</v>
      </c>
      <c r="AA16" s="69">
        <f ca="1">INDEX(EdRoll[],MATCH(Affiliation[[#This Row],[Ed Roll]],EdRoll[1d6],0),MATCH(TEXT(Affiliation[[#This Row],[Class]],"0"),EdRoll[#Headers]))</f>
        <v>0</v>
      </c>
      <c r="AB16" s="69">
        <f ca="1">INDEX(CareerRoll[],MATCH(RANDBETWEEN(1,6),CareerRoll[1d6],0),MATCH(TEXT(Affiliation[[#This Row],[Ed Num]],"0"),CareerRoll[#Headers],0))</f>
        <v>1</v>
      </c>
      <c r="AC16" s="69">
        <f ca="1">INDEX(CareerRoll[],MATCH(RANDBETWEEN(0,5),CareerRoll[1d6],0),MATCH(TEXT(Affiliation[[#This Row],[Ed Num]],"0"),CareerRoll[#Headers],0))</f>
        <v>1</v>
      </c>
      <c r="AD16" s="69">
        <f ca="1">IF(Affiliation[[#This Row],[Career2]]&gt;0,INDEX(CareerRoll[],MATCH(MAX(RANDBETWEEN(-1,4),0),CareerRoll[1d6],0),MATCH(TEXT(Affiliation[[#This Row],[Ed Num]],"0"),CareerRoll[#Headers],0)),0)</f>
        <v>2</v>
      </c>
      <c r="AE16" s="69">
        <f ca="1">COUNTIF(Affiliation[[#This Row],[Career1]:[Career3]],4)</f>
        <v>0</v>
      </c>
      <c r="AF16" s="69">
        <f ca="1">INDEX(Education[Years],MATCH(Affiliation[[#This Row],[Ed Num]],Education[Ed Num],0))</f>
        <v>-1</v>
      </c>
      <c r="AG16" s="69">
        <f ca="1">INDEX(Career[Years],MATCH(Affiliation[[#This Row],[Career1]],Career[Career Num],0))</f>
        <v>0</v>
      </c>
      <c r="AH16" s="69">
        <f ca="1">INDEX(Career[Years],MATCH(Affiliation[[#This Row],[Career2]],Career[Career Num],0))</f>
        <v>0</v>
      </c>
      <c r="AI16" s="69">
        <f ca="1">INDEX(Career[Years],MATCH(Affiliation[[#This Row],[Career3]],Career[Career Num],0))</f>
        <v>1</v>
      </c>
      <c r="AJ16" s="69">
        <f ca="1">SUM(Affiliation[[#This Row],[Y1]:[Y4]])</f>
        <v>0</v>
      </c>
    </row>
    <row r="17" spans="1:46" x14ac:dyDescent="0.3">
      <c r="A17" s="90">
        <v>1</v>
      </c>
      <c r="B17" s="91">
        <f>Affiliation[[#This Row],[Shares]]/Affiliation[[#Totals],[Shares]]</f>
        <v>0.01</v>
      </c>
      <c r="C17" s="92">
        <f>IF(Affiliation[[#This Row],[Shares]]=1,Affiliation[[#This Row],[Die]],_xlfn.CONCAT(Affiliation[[#This Row],[Die]],"-",SUM(-1,Affiliation[[#This Row],[Die]],Affiliation[[#This Row],[Shares]])))</f>
        <v>4</v>
      </c>
      <c r="D17" s="86" t="s">
        <v>2624</v>
      </c>
      <c r="E17" s="93" t="s">
        <v>2620</v>
      </c>
      <c r="F17" s="87" t="s">
        <v>2621</v>
      </c>
      <c r="G17" s="87">
        <f ca="1">SUM(8,Affiliation[[#This Row],[P1]:[P6]])</f>
        <v>6</v>
      </c>
      <c r="H17" s="87">
        <f ca="1">SUM(8,Affiliation[[#This Row],[G1]:[G6]])</f>
        <v>5</v>
      </c>
      <c r="I17" s="86" t="str">
        <f ca="1">_xlfn.CONCAT(INDEX(Education[Education],SUM(Affiliation[[#This Row],[Ed Num]],1)),IF(Affiliation[[#This Row],[Ed Num]]=3,Affiliation[[#This Row],[College]],""))</f>
        <v>Graduate</v>
      </c>
      <c r="J17" s="86" t="str">
        <f ca="1">CHOOSE(SUM(Affiliation[[#This Row],[Green]],1),"",_xlfn.CONCAT("Green ",INDEX(Skill[Green Skill],RANDBETWEEN(1,6))),_xlfn.CONCAT("Reg ",INDEX(Skill[Green Skill],RANDBETWEEN(1,6))),_xlfn.CONCAT("Vet ",INDEX(Skill[Green Skill],RANDBETWEEN(1,6))))</f>
        <v/>
      </c>
      <c r="K17" s="78">
        <v>4</v>
      </c>
      <c r="L17" s="79">
        <f t="shared" si="0"/>
        <v>4</v>
      </c>
      <c r="M17" s="69">
        <v>1</v>
      </c>
      <c r="N17" s="69" cm="1">
        <f t="array" aca="1" ref="N17" ca="1">INDEX(Class[P2],Affiliation[[#This Row],[Class]])</f>
        <v>0</v>
      </c>
      <c r="O17" s="69" cm="1">
        <f t="array" aca="1" ref="O17" ca="1">INDEX(Education[P3],SUM(Affiliation[[#This Row],[Ed Num]],1))</f>
        <v>-1</v>
      </c>
      <c r="P17" s="69">
        <f ca="1">CHOOSE(SUM(Affiliation[[#This Row],[Career1]],1),0,RANDBETWEEN(-1,0),IF(SUM(Affiliation[[#This Row],[P1]:[P3]])&gt;SUM(Affiliation[[#This Row],[G1]:[G3]]),-1,0),-1,-1)</f>
        <v>-1</v>
      </c>
      <c r="Q17" s="69">
        <f ca="1">CHOOSE(SUM(Affiliation[[#This Row],[Career2]],1),0,RANDBETWEEN(-1,0),IF(SUM(Affiliation[[#This Row],[P1]:[P4]])&gt;SUM(Affiliation[[#This Row],[G1]:[G4]]),-1,0),-1,-1)</f>
        <v>-1</v>
      </c>
      <c r="R17" s="69">
        <f ca="1">CHOOSE(SUM(Affiliation[[#This Row],[Career3]],1),0,RANDBETWEEN(-1,0),IF(SUM(Affiliation[[#This Row],[P1]:[P5]])&gt;SUM(Affiliation[[#This Row],[G1]:[G5]]),-1,0),-1,-1)</f>
        <v>0</v>
      </c>
      <c r="S17" s="69">
        <v>0</v>
      </c>
      <c r="T17" s="69" cm="1">
        <f t="array" aca="1" ref="T17" ca="1">INDEX(Class[G2],Affiliation[[#This Row],[Class]])</f>
        <v>0</v>
      </c>
      <c r="U17" s="69" cm="1">
        <f t="array" aca="1" ref="U17" ca="1">INDEX(Education[G3],Affiliation[[#This Row],[Ed Num]]+1)</f>
        <v>-2</v>
      </c>
      <c r="V17" s="69">
        <f ca="1">CHOOSE(SUM(Affiliation[[#This Row],[Career1]],1),0,IF(Affiliation[[#This Row],[P4]],0,-1),IF(Affiliation[[#This Row],[P4]],0,-1),-1,-1)</f>
        <v>0</v>
      </c>
      <c r="W17" s="69">
        <f ca="1">CHOOSE(SUM(Affiliation[[#This Row],[Career2]],1),0,IF(Affiliation[[#This Row],[P5]],0,-1),IF(Affiliation[[#This Row],[P5]],0,-1),-1,-1)</f>
        <v>-1</v>
      </c>
      <c r="X17" s="69">
        <f ca="1">CHOOSE(SUM(Affiliation[[#This Row],[Career3]],1),0,IF(Affiliation[[#This Row],[P6]],0,-1),IF(Affiliation[[#This Row],[P6]],0,-1),-1,-1)</f>
        <v>0</v>
      </c>
      <c r="Y17" s="69">
        <f ca="1">IF(Affiliation[[#This Row],[Origin]]="Mercenary",4,RANDBETWEEN(1,6))</f>
        <v>1</v>
      </c>
      <c r="Z17" s="69">
        <f t="shared" ca="1" si="1"/>
        <v>6</v>
      </c>
      <c r="AA17" s="69">
        <f ca="1">INDEX(EdRoll[],MATCH(Affiliation[[#This Row],[Ed Roll]],EdRoll[1d6],0),MATCH(TEXT(Affiliation[[#This Row],[Class]],"0"),EdRoll[#Headers]))</f>
        <v>1</v>
      </c>
      <c r="AB17" s="69">
        <f ca="1">INDEX(CareerRoll[],MATCH(RANDBETWEEN(1,6),CareerRoll[1d6],0),MATCH(TEXT(Affiliation[[#This Row],[Ed Num]],"0"),CareerRoll[#Headers],0))</f>
        <v>1</v>
      </c>
      <c r="AC17" s="69">
        <f ca="1">INDEX(CareerRoll[],MATCH(RANDBETWEEN(0,5),CareerRoll[1d6],0),MATCH(TEXT(Affiliation[[#This Row],[Ed Num]],"0"),CareerRoll[#Headers],0))</f>
        <v>3</v>
      </c>
      <c r="AD17" s="69">
        <f ca="1">IF(Affiliation[[#This Row],[Career2]]&gt;0,INDEX(CareerRoll[],MATCH(MAX(RANDBETWEEN(-1,4),0),CareerRoll[1d6],0),MATCH(TEXT(Affiliation[[#This Row],[Ed Num]],"0"),CareerRoll[#Headers],0)),0)</f>
        <v>0</v>
      </c>
      <c r="AE17" s="69">
        <f ca="1">COUNTIF(Affiliation[[#This Row],[Career1]:[Career3]],4)</f>
        <v>0</v>
      </c>
      <c r="AF17" s="69">
        <f ca="1">INDEX(Education[Years],MATCH(Affiliation[[#This Row],[Ed Num]],Education[Ed Num],0))</f>
        <v>0</v>
      </c>
      <c r="AG17" s="69">
        <f ca="1">INDEX(Career[Years],MATCH(Affiliation[[#This Row],[Career1]],Career[Career Num],0))</f>
        <v>0</v>
      </c>
      <c r="AH17" s="69">
        <f ca="1">INDEX(Career[Years],MATCH(Affiliation[[#This Row],[Career2]],Career[Career Num],0))</f>
        <v>1</v>
      </c>
      <c r="AI17" s="69">
        <f ca="1">INDEX(Career[Years],MATCH(Affiliation[[#This Row],[Career3]],Career[Career Num],0))</f>
        <v>0</v>
      </c>
      <c r="AJ17" s="69">
        <f ca="1">SUM(Affiliation[[#This Row],[Y1]:[Y4]])</f>
        <v>1</v>
      </c>
    </row>
    <row r="18" spans="1:46" x14ac:dyDescent="0.3">
      <c r="A18" s="90">
        <v>1</v>
      </c>
      <c r="B18" s="91">
        <f>Affiliation[[#This Row],[Shares]]/Affiliation[[#Totals],[Shares]]</f>
        <v>0.01</v>
      </c>
      <c r="C18" s="92">
        <f>IF(Affiliation[[#This Row],[Shares]]=1,Affiliation[[#This Row],[Die]],_xlfn.CONCAT(Affiliation[[#This Row],[Die]],"-",SUM(-1,Affiliation[[#This Row],[Die]],Affiliation[[#This Row],[Shares]])))</f>
        <v>5</v>
      </c>
      <c r="D18" s="86" t="s">
        <v>2625</v>
      </c>
      <c r="E18" s="93" t="s">
        <v>2620</v>
      </c>
      <c r="F18" s="87" t="s">
        <v>2621</v>
      </c>
      <c r="G18" s="87">
        <f ca="1">SUM(8,Affiliation[[#This Row],[P1]:[P6]])</f>
        <v>4</v>
      </c>
      <c r="H18" s="87">
        <f ca="1">SUM(8,Affiliation[[#This Row],[G1]:[G6]])</f>
        <v>5</v>
      </c>
      <c r="I18" s="86" t="str">
        <f ca="1">_xlfn.CONCAT(INDEX(Education[Education],SUM(Affiliation[[#This Row],[Ed Num]],1)),IF(Affiliation[[#This Row],[Ed Num]]=3,Affiliation[[#This Row],[College]],""))</f>
        <v>Graduate</v>
      </c>
      <c r="J18" s="86" t="str">
        <f ca="1">CHOOSE(SUM(Affiliation[[#This Row],[Green]],1),"",_xlfn.CONCAT("Green ",INDEX(Skill[Green Skill],RANDBETWEEN(1,6))),_xlfn.CONCAT("Reg ",INDEX(Skill[Green Skill],RANDBETWEEN(1,6))),_xlfn.CONCAT("Vet ",INDEX(Skill[Green Skill],RANDBETWEEN(1,6))))</f>
        <v/>
      </c>
      <c r="K18" s="78">
        <v>5</v>
      </c>
      <c r="L18" s="79">
        <f t="shared" si="0"/>
        <v>5</v>
      </c>
      <c r="M18" s="69">
        <v>1</v>
      </c>
      <c r="N18" s="69" cm="1">
        <f t="array" aca="1" ref="N18" ca="1">INDEX(Class[P2],Affiliation[[#This Row],[Class]])</f>
        <v>-1</v>
      </c>
      <c r="O18" s="69" cm="1">
        <f t="array" aca="1" ref="O18" ca="1">INDEX(Education[P3],SUM(Affiliation[[#This Row],[Ed Num]],1))</f>
        <v>-1</v>
      </c>
      <c r="P18" s="69">
        <f ca="1">CHOOSE(SUM(Affiliation[[#This Row],[Career1]],1),0,RANDBETWEEN(-1,0),IF(SUM(Affiliation[[#This Row],[P1]:[P3]])&gt;SUM(Affiliation[[#This Row],[G1]:[G3]]),-1,0),-1,-1)</f>
        <v>-1</v>
      </c>
      <c r="Q18" s="69">
        <f ca="1">CHOOSE(SUM(Affiliation[[#This Row],[Career2]],1),0,RANDBETWEEN(-1,0),IF(SUM(Affiliation[[#This Row],[P1]:[P4]])&gt;SUM(Affiliation[[#This Row],[G1]:[G4]]),-1,0),-1,-1)</f>
        <v>-1</v>
      </c>
      <c r="R18" s="69">
        <f ca="1">CHOOSE(SUM(Affiliation[[#This Row],[Career3]],1),0,RANDBETWEEN(-1,0),IF(SUM(Affiliation[[#This Row],[P1]:[P5]])&gt;SUM(Affiliation[[#This Row],[G1]:[G5]]),-1,0),-1,-1)</f>
        <v>-1</v>
      </c>
      <c r="S18" s="69">
        <v>0</v>
      </c>
      <c r="T18" s="69" cm="1">
        <f t="array" aca="1" ref="T18" ca="1">INDEX(Class[G2],Affiliation[[#This Row],[Class]])</f>
        <v>0</v>
      </c>
      <c r="U18" s="69" cm="1">
        <f t="array" aca="1" ref="U18" ca="1">INDEX(Education[G3],Affiliation[[#This Row],[Ed Num]]+1)</f>
        <v>-2</v>
      </c>
      <c r="V18" s="69">
        <f ca="1">CHOOSE(SUM(Affiliation[[#This Row],[Career1]],1),0,IF(Affiliation[[#This Row],[P4]],0,-1),IF(Affiliation[[#This Row],[P4]],0,-1),-1,-1)</f>
        <v>0</v>
      </c>
      <c r="W18" s="69">
        <f ca="1">CHOOSE(SUM(Affiliation[[#This Row],[Career2]],1),0,IF(Affiliation[[#This Row],[P5]],0,-1),IF(Affiliation[[#This Row],[P5]],0,-1),-1,-1)</f>
        <v>-1</v>
      </c>
      <c r="X18" s="69">
        <f ca="1">CHOOSE(SUM(Affiliation[[#This Row],[Career3]],1),0,IF(Affiliation[[#This Row],[P6]],0,-1),IF(Affiliation[[#This Row],[P6]],0,-1),-1,-1)</f>
        <v>0</v>
      </c>
      <c r="Y18" s="69">
        <f ca="1">IF(Affiliation[[#This Row],[Origin]]="Mercenary",4,RANDBETWEEN(1,6))</f>
        <v>4</v>
      </c>
      <c r="Z18" s="69">
        <f t="shared" ca="1" si="1"/>
        <v>3</v>
      </c>
      <c r="AA18" s="69">
        <f ca="1">INDEX(EdRoll[],MATCH(Affiliation[[#This Row],[Ed Roll]],EdRoll[1d6],0),MATCH(TEXT(Affiliation[[#This Row],[Class]],"0"),EdRoll[#Headers]))</f>
        <v>1</v>
      </c>
      <c r="AB18" s="69">
        <f ca="1">INDEX(CareerRoll[],MATCH(RANDBETWEEN(1,6),CareerRoll[1d6],0),MATCH(TEXT(Affiliation[[#This Row],[Ed Num]],"0"),CareerRoll[#Headers],0))</f>
        <v>2</v>
      </c>
      <c r="AC18" s="69">
        <f ca="1">INDEX(CareerRoll[],MATCH(RANDBETWEEN(0,5),CareerRoll[1d6],0),MATCH(TEXT(Affiliation[[#This Row],[Ed Num]],"0"),CareerRoll[#Headers],0))</f>
        <v>3</v>
      </c>
      <c r="AD18" s="69">
        <f ca="1">IF(Affiliation[[#This Row],[Career2]]&gt;0,INDEX(CareerRoll[],MATCH(MAX(RANDBETWEEN(-1,4),0),CareerRoll[1d6],0),MATCH(TEXT(Affiliation[[#This Row],[Ed Num]],"0"),CareerRoll[#Headers],0)),0)</f>
        <v>1</v>
      </c>
      <c r="AE18" s="69">
        <f ca="1">COUNTIF(Affiliation[[#This Row],[Career1]:[Career3]],4)</f>
        <v>0</v>
      </c>
      <c r="AF18" s="69">
        <f ca="1">INDEX(Education[Years],MATCH(Affiliation[[#This Row],[Ed Num]],Education[Ed Num],0))</f>
        <v>0</v>
      </c>
      <c r="AG18" s="69">
        <f ca="1">INDEX(Career[Years],MATCH(Affiliation[[#This Row],[Career1]],Career[Career Num],0))</f>
        <v>1</v>
      </c>
      <c r="AH18" s="69">
        <f ca="1">INDEX(Career[Years],MATCH(Affiliation[[#This Row],[Career2]],Career[Career Num],0))</f>
        <v>1</v>
      </c>
      <c r="AI18" s="69">
        <f ca="1">INDEX(Career[Years],MATCH(Affiliation[[#This Row],[Career3]],Career[Career Num],0))</f>
        <v>0</v>
      </c>
      <c r="AJ18" s="69">
        <f ca="1">SUM(Affiliation[[#This Row],[Y1]:[Y4]])</f>
        <v>2</v>
      </c>
    </row>
    <row r="19" spans="1:46" x14ac:dyDescent="0.3">
      <c r="A19" s="90">
        <v>1</v>
      </c>
      <c r="B19" s="91">
        <f>Affiliation[[#This Row],[Shares]]/Affiliation[[#Totals],[Shares]]</f>
        <v>0.01</v>
      </c>
      <c r="C19" s="92">
        <f>IF(Affiliation[[#This Row],[Shares]]=1,Affiliation[[#This Row],[Die]],_xlfn.CONCAT(Affiliation[[#This Row],[Die]],"-",SUM(-1,Affiliation[[#This Row],[Die]],Affiliation[[#This Row],[Shares]])))</f>
        <v>6</v>
      </c>
      <c r="D19" s="86" t="s">
        <v>2626</v>
      </c>
      <c r="E19" s="93" t="s">
        <v>2620</v>
      </c>
      <c r="F19" s="87" t="s">
        <v>2621</v>
      </c>
      <c r="G19" s="87">
        <f ca="1">SUM(8,Affiliation[[#This Row],[P1]:[P6]])</f>
        <v>4</v>
      </c>
      <c r="H19" s="87">
        <f ca="1">SUM(8,Affiliation[[#This Row],[G1]:[G6]])</f>
        <v>5</v>
      </c>
      <c r="I19" s="86" t="str">
        <f ca="1">_xlfn.CONCAT(INDEX(Education[Education],SUM(Affiliation[[#This Row],[Ed Num]],1)),IF(Affiliation[[#This Row],[Ed Num]]=3,Affiliation[[#This Row],[College]],""))</f>
        <v>Dropout</v>
      </c>
      <c r="J19" s="86" t="str">
        <f ca="1">CHOOSE(SUM(Affiliation[[#This Row],[Green]],1),"",_xlfn.CONCAT("Green ",INDEX(Skill[Green Skill],RANDBETWEEN(1,6))),_xlfn.CONCAT("Reg ",INDEX(Skill[Green Skill],RANDBETWEEN(1,6))),_xlfn.CONCAT("Vet ",INDEX(Skill[Green Skill],RANDBETWEEN(1,6))))</f>
        <v/>
      </c>
      <c r="K19" s="78">
        <v>6</v>
      </c>
      <c r="L19" s="79">
        <f t="shared" si="0"/>
        <v>6</v>
      </c>
      <c r="M19" s="69">
        <v>0</v>
      </c>
      <c r="N19" s="69" cm="1">
        <f t="array" aca="1" ref="N19" ca="1">INDEX(Class[P2],Affiliation[[#This Row],[Class]])</f>
        <v>-1</v>
      </c>
      <c r="O19" s="69" cm="1">
        <f t="array" aca="1" ref="O19" ca="1">INDEX(Education[P3],SUM(Affiliation[[#This Row],[Ed Num]],1))</f>
        <v>-1</v>
      </c>
      <c r="P19" s="69">
        <f ca="1">CHOOSE(SUM(Affiliation[[#This Row],[Career1]],1),0,RANDBETWEEN(-1,0),IF(SUM(Affiliation[[#This Row],[P1]:[P3]])&gt;SUM(Affiliation[[#This Row],[G1]:[G3]]),-1,0),-1,-1)</f>
        <v>-1</v>
      </c>
      <c r="Q19" s="69">
        <f ca="1">CHOOSE(SUM(Affiliation[[#This Row],[Career2]],1),0,RANDBETWEEN(-1,0),IF(SUM(Affiliation[[#This Row],[P1]:[P4]])&gt;SUM(Affiliation[[#This Row],[G1]:[G4]]),-1,0),-1,-1)</f>
        <v>-1</v>
      </c>
      <c r="R19" s="69">
        <f ca="1">CHOOSE(SUM(Affiliation[[#This Row],[Career3]],1),0,RANDBETWEEN(-1,0),IF(SUM(Affiliation[[#This Row],[P1]:[P5]])&gt;SUM(Affiliation[[#This Row],[G1]:[G5]]),-1,0),-1,-1)</f>
        <v>0</v>
      </c>
      <c r="S19" s="69">
        <v>0</v>
      </c>
      <c r="T19" s="69" cm="1">
        <f t="array" aca="1" ref="T19" ca="1">INDEX(Class[G2],Affiliation[[#This Row],[Class]])</f>
        <v>0</v>
      </c>
      <c r="U19" s="69" cm="1">
        <f t="array" aca="1" ref="U19" ca="1">INDEX(Education[G3],Affiliation[[#This Row],[Ed Num]]+1)</f>
        <v>-1</v>
      </c>
      <c r="V19" s="69">
        <f ca="1">CHOOSE(SUM(Affiliation[[#This Row],[Career1]],1),0,IF(Affiliation[[#This Row],[P4]],0,-1),IF(Affiliation[[#This Row],[P4]],0,-1),-1,-1)</f>
        <v>-1</v>
      </c>
      <c r="W19" s="69">
        <f ca="1">CHOOSE(SUM(Affiliation[[#This Row],[Career2]],1),0,IF(Affiliation[[#This Row],[P5]],0,-1),IF(Affiliation[[#This Row],[P5]],0,-1),-1,-1)</f>
        <v>0</v>
      </c>
      <c r="X19" s="69">
        <f ca="1">CHOOSE(SUM(Affiliation[[#This Row],[Career3]],1),0,IF(Affiliation[[#This Row],[P6]],0,-1),IF(Affiliation[[#This Row],[P6]],0,-1),-1,-1)</f>
        <v>-1</v>
      </c>
      <c r="Y19" s="69">
        <f ca="1">IF(Affiliation[[#This Row],[Origin]]="Mercenary",4,RANDBETWEEN(1,6))</f>
        <v>4</v>
      </c>
      <c r="Z19" s="69">
        <f t="shared" ca="1" si="1"/>
        <v>1</v>
      </c>
      <c r="AA19" s="69">
        <f ca="1">INDEX(EdRoll[],MATCH(Affiliation[[#This Row],[Ed Roll]],EdRoll[1d6],0),MATCH(TEXT(Affiliation[[#This Row],[Class]],"0"),EdRoll[#Headers]))</f>
        <v>0</v>
      </c>
      <c r="AB19" s="69">
        <f ca="1">INDEX(CareerRoll[],MATCH(RANDBETWEEN(1,6),CareerRoll[1d6],0),MATCH(TEXT(Affiliation[[#This Row],[Ed Num]],"0"),CareerRoll[#Headers],0))</f>
        <v>3</v>
      </c>
      <c r="AC19" s="69">
        <f ca="1">INDEX(CareerRoll[],MATCH(RANDBETWEEN(0,5),CareerRoll[1d6],0),MATCH(TEXT(Affiliation[[#This Row],[Ed Num]],"0"),CareerRoll[#Headers],0))</f>
        <v>1</v>
      </c>
      <c r="AD19" s="69">
        <f ca="1">IF(Affiliation[[#This Row],[Career2]]&gt;0,INDEX(CareerRoll[],MATCH(MAX(RANDBETWEEN(-1,4),0),CareerRoll[1d6],0),MATCH(TEXT(Affiliation[[#This Row],[Ed Num]],"0"),CareerRoll[#Headers],0)),0)</f>
        <v>2</v>
      </c>
      <c r="AE19" s="69">
        <f ca="1">COUNTIF(Affiliation[[#This Row],[Career1]:[Career3]],4)</f>
        <v>0</v>
      </c>
      <c r="AF19" s="69">
        <f ca="1">INDEX(Education[Years],MATCH(Affiliation[[#This Row],[Ed Num]],Education[Ed Num],0))</f>
        <v>-1</v>
      </c>
      <c r="AG19" s="69">
        <f ca="1">INDEX(Career[Years],MATCH(Affiliation[[#This Row],[Career1]],Career[Career Num],0))</f>
        <v>1</v>
      </c>
      <c r="AH19" s="69">
        <f ca="1">INDEX(Career[Years],MATCH(Affiliation[[#This Row],[Career2]],Career[Career Num],0))</f>
        <v>0</v>
      </c>
      <c r="AI19" s="69">
        <f ca="1">INDEX(Career[Years],MATCH(Affiliation[[#This Row],[Career3]],Career[Career Num],0))</f>
        <v>1</v>
      </c>
      <c r="AJ19" s="69">
        <f ca="1">SUM(Affiliation[[#This Row],[Y1]:[Y4]])</f>
        <v>1</v>
      </c>
    </row>
    <row r="20" spans="1:46" x14ac:dyDescent="0.3">
      <c r="A20" s="90">
        <v>1</v>
      </c>
      <c r="B20" s="91">
        <f>Affiliation[[#This Row],[Shares]]/Affiliation[[#Totals],[Shares]]</f>
        <v>0.01</v>
      </c>
      <c r="C20" s="92">
        <f>IF(Affiliation[[#This Row],[Shares]]=1,Affiliation[[#This Row],[Die]],_xlfn.CONCAT(Affiliation[[#This Row],[Die]],"-",SUM(-1,Affiliation[[#This Row],[Die]],Affiliation[[#This Row],[Shares]])))</f>
        <v>7</v>
      </c>
      <c r="D20" s="93" t="s">
        <v>2627</v>
      </c>
      <c r="E20" s="93" t="s">
        <v>2628</v>
      </c>
      <c r="F20" s="87" t="s">
        <v>2621</v>
      </c>
      <c r="G20" s="87">
        <f ca="1">SUM(8,Affiliation[[#This Row],[P1]:[P6]])</f>
        <v>7</v>
      </c>
      <c r="H20" s="87">
        <f ca="1">SUM(8,Affiliation[[#This Row],[G1]:[G6]])</f>
        <v>6</v>
      </c>
      <c r="I20" s="86" t="str">
        <f ca="1">_xlfn.CONCAT(INDEX(Education[Education],SUM(Affiliation[[#This Row],[Ed Num]],1)),IF(Affiliation[[#This Row],[Ed Num]]=3,Affiliation[[#This Row],[College]],""))</f>
        <v>Dropout</v>
      </c>
      <c r="J20" s="86" t="str">
        <f ca="1">CHOOSE(SUM(Affiliation[[#This Row],[Green]],1),"",_xlfn.CONCAT("Green ",INDEX(Skill[Green Skill],RANDBETWEEN(1,6))),_xlfn.CONCAT("Reg ",INDEX(Skill[Green Skill],RANDBETWEEN(1,6))),_xlfn.CONCAT("Vet ",INDEX(Skill[Green Skill],RANDBETWEEN(1,6))))</f>
        <v/>
      </c>
      <c r="K20" s="78">
        <v>7</v>
      </c>
      <c r="L20" s="79">
        <f t="shared" si="0"/>
        <v>7</v>
      </c>
      <c r="M20" s="69">
        <v>1</v>
      </c>
      <c r="N20" s="69" cm="1">
        <f t="array" aca="1" ref="N20" ca="1">INDEX(Class[P2],Affiliation[[#This Row],[Class]])</f>
        <v>0</v>
      </c>
      <c r="O20" s="69" cm="1">
        <f t="array" aca="1" ref="O20" ca="1">INDEX(Education[P3],SUM(Affiliation[[#This Row],[Ed Num]],1))</f>
        <v>-1</v>
      </c>
      <c r="P20" s="69">
        <f ca="1">CHOOSE(SUM(Affiliation[[#This Row],[Career1]],1),0,RANDBETWEEN(-1,0),IF(SUM(Affiliation[[#This Row],[P1]:[P3]])&gt;SUM(Affiliation[[#This Row],[G1]:[G3]]),-1,0),-1,-1)</f>
        <v>0</v>
      </c>
      <c r="Q20" s="69">
        <f ca="1">CHOOSE(SUM(Affiliation[[#This Row],[Career2]],1),0,RANDBETWEEN(-1,0),IF(SUM(Affiliation[[#This Row],[P1]:[P4]])&gt;SUM(Affiliation[[#This Row],[G1]:[G4]]),-1,0),-1,-1)</f>
        <v>-1</v>
      </c>
      <c r="R20" s="69">
        <f ca="1">CHOOSE(SUM(Affiliation[[#This Row],[Career3]],1),0,RANDBETWEEN(-1,0),IF(SUM(Affiliation[[#This Row],[P1]:[P5]])&gt;SUM(Affiliation[[#This Row],[G1]:[G5]]),-1,0),-1,-1)</f>
        <v>0</v>
      </c>
      <c r="S20" s="69">
        <v>0</v>
      </c>
      <c r="T20" s="69" cm="1">
        <f t="array" aca="1" ref="T20" ca="1">INDEX(Class[G2],Affiliation[[#This Row],[Class]])</f>
        <v>0</v>
      </c>
      <c r="U20" s="69" cm="1">
        <f t="array" aca="1" ref="U20" ca="1">INDEX(Education[G3],Affiliation[[#This Row],[Ed Num]]+1)</f>
        <v>-1</v>
      </c>
      <c r="V20" s="69">
        <f ca="1">CHOOSE(SUM(Affiliation[[#This Row],[Career1]],1),0,IF(Affiliation[[#This Row],[P4]],0,-1),IF(Affiliation[[#This Row],[P4]],0,-1),-1,-1)</f>
        <v>-1</v>
      </c>
      <c r="W20" s="69">
        <f ca="1">CHOOSE(SUM(Affiliation[[#This Row],[Career2]],1),0,IF(Affiliation[[#This Row],[P5]],0,-1),IF(Affiliation[[#This Row],[P5]],0,-1),-1,-1)</f>
        <v>0</v>
      </c>
      <c r="X20" s="69">
        <f ca="1">CHOOSE(SUM(Affiliation[[#This Row],[Career3]],1),0,IF(Affiliation[[#This Row],[P6]],0,-1),IF(Affiliation[[#This Row],[P6]],0,-1),-1,-1)</f>
        <v>0</v>
      </c>
      <c r="Y20" s="69">
        <f ca="1">IF(Affiliation[[#This Row],[Origin]]="Mercenary",4,RANDBETWEEN(1,6))</f>
        <v>1</v>
      </c>
      <c r="Z20" s="69">
        <f t="shared" ca="1" si="1"/>
        <v>4</v>
      </c>
      <c r="AA20" s="69">
        <f ca="1">INDEX(EdRoll[],MATCH(Affiliation[[#This Row],[Ed Roll]],EdRoll[1d6],0),MATCH(TEXT(Affiliation[[#This Row],[Class]],"0"),EdRoll[#Headers]))</f>
        <v>0</v>
      </c>
      <c r="AB20" s="69">
        <f ca="1">INDEX(CareerRoll[],MATCH(RANDBETWEEN(1,6),CareerRoll[1d6],0),MATCH(TEXT(Affiliation[[#This Row],[Ed Num]],"0"),CareerRoll[#Headers],0))</f>
        <v>1</v>
      </c>
      <c r="AC20" s="69">
        <f ca="1">INDEX(CareerRoll[],MATCH(RANDBETWEEN(0,5),CareerRoll[1d6],0),MATCH(TEXT(Affiliation[[#This Row],[Ed Num]],"0"),CareerRoll[#Headers],0))</f>
        <v>2</v>
      </c>
      <c r="AD20" s="69">
        <f ca="1">IF(Affiliation[[#This Row],[Career2]]&gt;0,INDEX(CareerRoll[],MATCH(MAX(RANDBETWEEN(-1,4),0),CareerRoll[1d6],0),MATCH(TEXT(Affiliation[[#This Row],[Ed Num]],"0"),CareerRoll[#Headers],0)),0)</f>
        <v>0</v>
      </c>
      <c r="AE20" s="69">
        <f ca="1">COUNTIF(Affiliation[[#This Row],[Career1]:[Career3]],4)</f>
        <v>0</v>
      </c>
      <c r="AF20" s="69">
        <f ca="1">INDEX(Education[Years],MATCH(Affiliation[[#This Row],[Ed Num]],Education[Ed Num],0))</f>
        <v>-1</v>
      </c>
      <c r="AG20" s="69">
        <f ca="1">INDEX(Career[Years],MATCH(Affiliation[[#This Row],[Career1]],Career[Career Num],0))</f>
        <v>0</v>
      </c>
      <c r="AH20" s="69">
        <f ca="1">INDEX(Career[Years],MATCH(Affiliation[[#This Row],[Career2]],Career[Career Num],0))</f>
        <v>1</v>
      </c>
      <c r="AI20" s="69">
        <f ca="1">INDEX(Career[Years],MATCH(Affiliation[[#This Row],[Career3]],Career[Career Num],0))</f>
        <v>0</v>
      </c>
      <c r="AJ20" s="69">
        <f ca="1">SUM(Affiliation[[#This Row],[Y1]:[Y4]])</f>
        <v>0</v>
      </c>
    </row>
    <row r="21" spans="1:46" x14ac:dyDescent="0.3">
      <c r="A21" s="90">
        <v>1</v>
      </c>
      <c r="B21" s="91">
        <f>Affiliation[[#This Row],[Shares]]/Affiliation[[#Totals],[Shares]]</f>
        <v>0.01</v>
      </c>
      <c r="C21" s="92">
        <f>IF(Affiliation[[#This Row],[Shares]]=1,Affiliation[[#This Row],[Die]],_xlfn.CONCAT(Affiliation[[#This Row],[Die]],"-",SUM(-1,Affiliation[[#This Row],[Die]],Affiliation[[#This Row],[Shares]])))</f>
        <v>8</v>
      </c>
      <c r="D21" s="93" t="s">
        <v>2626</v>
      </c>
      <c r="E21" s="93" t="s">
        <v>2629</v>
      </c>
      <c r="F21" s="87" t="s">
        <v>2621</v>
      </c>
      <c r="G21" s="87">
        <f ca="1">SUM(8,Affiliation[[#This Row],[P1]:[P6]])</f>
        <v>5</v>
      </c>
      <c r="H21" s="87">
        <f ca="1">SUM(8,Affiliation[[#This Row],[G1]:[G6]])</f>
        <v>5</v>
      </c>
      <c r="I21" s="86" t="str">
        <f ca="1">_xlfn.CONCAT(INDEX(Education[Education],SUM(Affiliation[[#This Row],[Ed Num]],1)),IF(Affiliation[[#This Row],[Ed Num]]=3,Affiliation[[#This Row],[College]],""))</f>
        <v>Graduate</v>
      </c>
      <c r="J21" s="86" t="str">
        <f ca="1">CHOOSE(SUM(Affiliation[[#This Row],[Green]],1),"",_xlfn.CONCAT("Green ",INDEX(Skill[Green Skill],RANDBETWEEN(1,6))),_xlfn.CONCAT("Reg ",INDEX(Skill[Green Skill],RANDBETWEEN(1,6))),_xlfn.CONCAT("Vet ",INDEX(Skill[Green Skill],RANDBETWEEN(1,6))))</f>
        <v>Green Tech</v>
      </c>
      <c r="K21" s="78">
        <v>8</v>
      </c>
      <c r="L21" s="79">
        <f t="shared" si="0"/>
        <v>8</v>
      </c>
      <c r="M21" s="69">
        <v>0</v>
      </c>
      <c r="N21" s="69" cm="1">
        <f t="array" aca="1" ref="N21" ca="1">INDEX(Class[P2],Affiliation[[#This Row],[Class]])</f>
        <v>-1</v>
      </c>
      <c r="O21" s="69" cm="1">
        <f t="array" aca="1" ref="O21" ca="1">INDEX(Education[P3],SUM(Affiliation[[#This Row],[Ed Num]],1))</f>
        <v>-1</v>
      </c>
      <c r="P21" s="69">
        <f ca="1">CHOOSE(SUM(Affiliation[[#This Row],[Career1]],1),0,RANDBETWEEN(-1,0),IF(SUM(Affiliation[[#This Row],[P1]:[P3]])&gt;SUM(Affiliation[[#This Row],[G1]:[G3]]),-1,0),-1,-1)</f>
        <v>-1</v>
      </c>
      <c r="Q21" s="69">
        <f ca="1">CHOOSE(SUM(Affiliation[[#This Row],[Career2]],1),0,RANDBETWEEN(-1,0),IF(SUM(Affiliation[[#This Row],[P1]:[P4]])&gt;SUM(Affiliation[[#This Row],[G1]:[G4]]),-1,0),-1,-1)</f>
        <v>0</v>
      </c>
      <c r="R21" s="69">
        <f ca="1">CHOOSE(SUM(Affiliation[[#This Row],[Career3]],1),0,RANDBETWEEN(-1,0),IF(SUM(Affiliation[[#This Row],[P1]:[P5]])&gt;SUM(Affiliation[[#This Row],[G1]:[G5]]),-1,0),-1,-1)</f>
        <v>0</v>
      </c>
      <c r="S21" s="69">
        <v>0</v>
      </c>
      <c r="T21" s="69" cm="1">
        <f t="array" aca="1" ref="T21" ca="1">INDEX(Class[G2],Affiliation[[#This Row],[Class]])</f>
        <v>0</v>
      </c>
      <c r="U21" s="69" cm="1">
        <f t="array" aca="1" ref="U21" ca="1">INDEX(Education[G3],Affiliation[[#This Row],[Ed Num]]+1)</f>
        <v>-2</v>
      </c>
      <c r="V21" s="69">
        <f ca="1">CHOOSE(SUM(Affiliation[[#This Row],[Career1]],1),0,IF(Affiliation[[#This Row],[P4]],0,-1),IF(Affiliation[[#This Row],[P4]],0,-1),-1,-1)</f>
        <v>-1</v>
      </c>
      <c r="W21" s="69">
        <f ca="1">CHOOSE(SUM(Affiliation[[#This Row],[Career2]],1),0,IF(Affiliation[[#This Row],[P5]],0,-1),IF(Affiliation[[#This Row],[P5]],0,-1),-1,-1)</f>
        <v>0</v>
      </c>
      <c r="X21" s="69">
        <f ca="1">CHOOSE(SUM(Affiliation[[#This Row],[Career3]],1),0,IF(Affiliation[[#This Row],[P6]],0,-1),IF(Affiliation[[#This Row],[P6]],0,-1),-1,-1)</f>
        <v>0</v>
      </c>
      <c r="Y21" s="69">
        <f ca="1">IF(Affiliation[[#This Row],[Origin]]="Mercenary",4,RANDBETWEEN(1,6))</f>
        <v>4</v>
      </c>
      <c r="Z21" s="69">
        <f t="shared" ca="1" si="1"/>
        <v>4</v>
      </c>
      <c r="AA21" s="69">
        <f ca="1">INDEX(EdRoll[],MATCH(Affiliation[[#This Row],[Ed Roll]],EdRoll[1d6],0),MATCH(TEXT(Affiliation[[#This Row],[Class]],"0"),EdRoll[#Headers]))</f>
        <v>1</v>
      </c>
      <c r="AB21" s="69">
        <f ca="1">INDEX(CareerRoll[],MATCH(RANDBETWEEN(1,6),CareerRoll[1d6],0),MATCH(TEXT(Affiliation[[#This Row],[Ed Num]],"0"),CareerRoll[#Headers],0))</f>
        <v>4</v>
      </c>
      <c r="AC21" s="69">
        <f ca="1">INDEX(CareerRoll[],MATCH(RANDBETWEEN(0,5),CareerRoll[1d6],0),MATCH(TEXT(Affiliation[[#This Row],[Ed Num]],"0"),CareerRoll[#Headers],0))</f>
        <v>0</v>
      </c>
      <c r="AD21" s="69">
        <f ca="1">IF(Affiliation[[#This Row],[Career2]]&gt;0,INDEX(CareerRoll[],MATCH(MAX(RANDBETWEEN(-1,4),0),CareerRoll[1d6],0),MATCH(TEXT(Affiliation[[#This Row],[Ed Num]],"0"),CareerRoll[#Headers],0)),0)</f>
        <v>0</v>
      </c>
      <c r="AE21" s="69">
        <f ca="1">COUNTIF(Affiliation[[#This Row],[Career1]:[Career3]],4)</f>
        <v>1</v>
      </c>
      <c r="AF21" s="69">
        <f ca="1">INDEX(Education[Years],MATCH(Affiliation[[#This Row],[Ed Num]],Education[Ed Num],0))</f>
        <v>0</v>
      </c>
      <c r="AG21" s="69">
        <f ca="1">INDEX(Career[Years],MATCH(Affiliation[[#This Row],[Career1]],Career[Career Num],0))</f>
        <v>2</v>
      </c>
      <c r="AH21" s="69">
        <f ca="1">INDEX(Career[Years],MATCH(Affiliation[[#This Row],[Career2]],Career[Career Num],0))</f>
        <v>0</v>
      </c>
      <c r="AI21" s="69">
        <f ca="1">INDEX(Career[Years],MATCH(Affiliation[[#This Row],[Career3]],Career[Career Num],0))</f>
        <v>0</v>
      </c>
      <c r="AJ21" s="69">
        <f ca="1">SUM(Affiliation[[#This Row],[Y1]:[Y4]])</f>
        <v>2</v>
      </c>
    </row>
    <row r="22" spans="1:46" x14ac:dyDescent="0.3">
      <c r="A22" s="90">
        <v>18</v>
      </c>
      <c r="B22" s="91">
        <f>Affiliation[[#This Row],[Shares]]/Affiliation[[#Totals],[Shares]]</f>
        <v>0.18</v>
      </c>
      <c r="C22" s="92" t="str">
        <f>IF(Affiliation[[#This Row],[Shares]]=1,Affiliation[[#This Row],[Die]],_xlfn.CONCAT(Affiliation[[#This Row],[Die]],"-",SUM(-1,Affiliation[[#This Row],[Die]],Affiliation[[#This Row],[Shares]])))</f>
        <v>9-26</v>
      </c>
      <c r="D22" s="93" t="str">
        <f t="array" ref="D22">INDEX($AM$33:$AP$38,MATCH(1,($AM$33:$AM$38=$K22)*($AN$33:$AN$38=$B$3),0),MATCH(D$13,$AM$32:$AP$32,0))</f>
        <v>Lyran Alliance</v>
      </c>
      <c r="E22" s="93" t="s">
        <v>2630</v>
      </c>
      <c r="F22" s="87" t="s">
        <v>2621</v>
      </c>
      <c r="G22" s="87">
        <f ca="1">SUM(8,Affiliation[[#This Row],[P1]:[P6]])</f>
        <v>6</v>
      </c>
      <c r="H22" s="87">
        <f ca="1">SUM(8,Affiliation[[#This Row],[G1]:[G6]])</f>
        <v>5</v>
      </c>
      <c r="I22" s="86" t="str">
        <f ca="1">_xlfn.CONCAT(INDEX(Education[Education],SUM(Affiliation[[#This Row],[Ed Num]],1)),IF(Affiliation[[#This Row],[Ed Num]]=3,Affiliation[[#This Row],[College]],""))</f>
        <v>Dropout</v>
      </c>
      <c r="J22" s="86" t="str">
        <f ca="1">CHOOSE(SUM(Affiliation[[#This Row],[Green]],1),"",_xlfn.CONCAT("Green ",INDEX(Skill[Green Skill],RANDBETWEEN(1,6))),_xlfn.CONCAT("Reg ",INDEX(Skill[Green Skill],RANDBETWEEN(1,6))),_xlfn.CONCAT("Vet ",INDEX(Skill[Green Skill],RANDBETWEEN(1,6))))</f>
        <v/>
      </c>
      <c r="K22" s="78">
        <v>9</v>
      </c>
      <c r="L22" s="79">
        <f t="shared" si="0"/>
        <v>9</v>
      </c>
      <c r="M22" s="69">
        <v>0</v>
      </c>
      <c r="N22" s="69" cm="1">
        <f t="array" aca="1" ref="N22" ca="1">INDEX(Class[P2],Affiliation[[#This Row],[Class]])</f>
        <v>0</v>
      </c>
      <c r="O22" s="69" cm="1">
        <f t="array" aca="1" ref="O22" ca="1">INDEX(Education[P3],SUM(Affiliation[[#This Row],[Ed Num]],1))</f>
        <v>-1</v>
      </c>
      <c r="P22" s="69">
        <f ca="1">CHOOSE(SUM(Affiliation[[#This Row],[Career1]],1),0,RANDBETWEEN(-1,0),IF(SUM(Affiliation[[#This Row],[P1]:[P3]])&gt;SUM(Affiliation[[#This Row],[G1]:[G3]]),-1,0),-1,-1)</f>
        <v>-1</v>
      </c>
      <c r="Q22" s="69">
        <f ca="1">CHOOSE(SUM(Affiliation[[#This Row],[Career2]],1),0,RANDBETWEEN(-1,0),IF(SUM(Affiliation[[#This Row],[P1]:[P4]])&gt;SUM(Affiliation[[#This Row],[G1]:[G4]]),-1,0),-1,-1)</f>
        <v>0</v>
      </c>
      <c r="R22" s="69">
        <f ca="1">CHOOSE(SUM(Affiliation[[#This Row],[Career3]],1),0,RANDBETWEEN(-1,0),IF(SUM(Affiliation[[#This Row],[P1]:[P5]])&gt;SUM(Affiliation[[#This Row],[G1]:[G5]]),-1,0),-1,-1)</f>
        <v>0</v>
      </c>
      <c r="S22" s="69">
        <v>0</v>
      </c>
      <c r="T22" s="69" cm="1">
        <f t="array" aca="1" ref="T22" ca="1">INDEX(Class[G2],Affiliation[[#This Row],[Class]])</f>
        <v>0</v>
      </c>
      <c r="U22" s="69" cm="1">
        <f t="array" aca="1" ref="U22" ca="1">INDEX(Education[G3],Affiliation[[#This Row],[Ed Num]]+1)</f>
        <v>-1</v>
      </c>
      <c r="V22" s="69">
        <f ca="1">CHOOSE(SUM(Affiliation[[#This Row],[Career1]],1),0,IF(Affiliation[[#This Row],[P4]],0,-1),IF(Affiliation[[#This Row],[P4]],0,-1),-1,-1)</f>
        <v>0</v>
      </c>
      <c r="W22" s="69">
        <f ca="1">CHOOSE(SUM(Affiliation[[#This Row],[Career2]],1),0,IF(Affiliation[[#This Row],[P5]],0,-1),IF(Affiliation[[#This Row],[P5]],0,-1),-1,-1)</f>
        <v>-1</v>
      </c>
      <c r="X22" s="69">
        <f ca="1">CHOOSE(SUM(Affiliation[[#This Row],[Career3]],1),0,IF(Affiliation[[#This Row],[P6]],0,-1),IF(Affiliation[[#This Row],[P6]],0,-1),-1,-1)</f>
        <v>-1</v>
      </c>
      <c r="Y22" s="69">
        <f ca="1">IF(Affiliation[[#This Row],[Origin]]="Mercenary",4,RANDBETWEEN(1,6))</f>
        <v>3</v>
      </c>
      <c r="Z22" s="69">
        <f t="shared" ca="1" si="1"/>
        <v>2</v>
      </c>
      <c r="AA22" s="69">
        <f ca="1">INDEX(EdRoll[],MATCH(Affiliation[[#This Row],[Ed Roll]],EdRoll[1d6],0),MATCH(TEXT(Affiliation[[#This Row],[Class]],"0"),EdRoll[#Headers]))</f>
        <v>0</v>
      </c>
      <c r="AB22" s="69">
        <f ca="1">INDEX(CareerRoll[],MATCH(RANDBETWEEN(1,6),CareerRoll[1d6],0),MATCH(TEXT(Affiliation[[#This Row],[Ed Num]],"0"),CareerRoll[#Headers],0))</f>
        <v>1</v>
      </c>
      <c r="AC22" s="69">
        <f ca="1">INDEX(CareerRoll[],MATCH(RANDBETWEEN(0,5),CareerRoll[1d6],0),MATCH(TEXT(Affiliation[[#This Row],[Ed Num]],"0"),CareerRoll[#Headers],0))</f>
        <v>2</v>
      </c>
      <c r="AD22" s="69">
        <f ca="1">IF(Affiliation[[#This Row],[Career2]]&gt;0,INDEX(CareerRoll[],MATCH(MAX(RANDBETWEEN(-1,4),0),CareerRoll[1d6],0),MATCH(TEXT(Affiliation[[#This Row],[Ed Num]],"0"),CareerRoll[#Headers],0)),0)</f>
        <v>1</v>
      </c>
      <c r="AE22" s="69">
        <f ca="1">COUNTIF(Affiliation[[#This Row],[Career1]:[Career3]],4)</f>
        <v>0</v>
      </c>
      <c r="AF22" s="69">
        <f ca="1">INDEX(Education[Years],MATCH(Affiliation[[#This Row],[Ed Num]],Education[Ed Num],0))</f>
        <v>-1</v>
      </c>
      <c r="AG22" s="69">
        <f ca="1">INDEX(Career[Years],MATCH(Affiliation[[#This Row],[Career1]],Career[Career Num],0))</f>
        <v>0</v>
      </c>
      <c r="AH22" s="69">
        <f ca="1">INDEX(Career[Years],MATCH(Affiliation[[#This Row],[Career2]],Career[Career Num],0))</f>
        <v>1</v>
      </c>
      <c r="AI22" s="69">
        <f ca="1">INDEX(Career[Years],MATCH(Affiliation[[#This Row],[Career3]],Career[Career Num],0))</f>
        <v>0</v>
      </c>
      <c r="AJ22" s="69">
        <f ca="1">SUM(Affiliation[[#This Row],[Y1]:[Y4]])</f>
        <v>0</v>
      </c>
    </row>
    <row r="23" spans="1:46" x14ac:dyDescent="0.3">
      <c r="A23" s="90">
        <v>18</v>
      </c>
      <c r="B23" s="91">
        <f>Affiliation[[#This Row],[Shares]]/Affiliation[[#Totals],[Shares]]</f>
        <v>0.18</v>
      </c>
      <c r="C23" s="92" t="str">
        <f>IF(Affiliation[[#This Row],[Shares]]=1,Affiliation[[#This Row],[Die]],_xlfn.CONCAT(Affiliation[[#This Row],[Die]],"-",SUM(-1,Affiliation[[#This Row],[Die]],Affiliation[[#This Row],[Shares]])))</f>
        <v>27-44</v>
      </c>
      <c r="D23" s="93" t="s">
        <v>2631</v>
      </c>
      <c r="E23" s="93" t="s">
        <v>2632</v>
      </c>
      <c r="F23" s="87" t="s">
        <v>2621</v>
      </c>
      <c r="G23" s="87">
        <f ca="1">SUM(8,Affiliation[[#This Row],[P1]:[P6]])</f>
        <v>5</v>
      </c>
      <c r="H23" s="87">
        <f ca="1">SUM(8,Affiliation[[#This Row],[G1]:[G6]])</f>
        <v>5</v>
      </c>
      <c r="I23" s="86" t="str">
        <f ca="1">_xlfn.CONCAT(INDEX(Education[Education],SUM(Affiliation[[#This Row],[Ed Num]],1)),IF(Affiliation[[#This Row],[Ed Num]]=3,Affiliation[[#This Row],[College]],""))</f>
        <v>Graduate</v>
      </c>
      <c r="J23" s="86" t="str">
        <f ca="1">CHOOSE(SUM(Affiliation[[#This Row],[Green]],1),"",_xlfn.CONCAT("Green ",INDEX(Skill[Green Skill],RANDBETWEEN(1,6))),_xlfn.CONCAT("Reg ",INDEX(Skill[Green Skill],RANDBETWEEN(1,6))),_xlfn.CONCAT("Vet ",INDEX(Skill[Green Skill],RANDBETWEEN(1,6))))</f>
        <v/>
      </c>
      <c r="K23" s="78">
        <v>10</v>
      </c>
      <c r="L23" s="79">
        <f t="shared" si="0"/>
        <v>27</v>
      </c>
      <c r="M23" s="69">
        <v>0</v>
      </c>
      <c r="N23" s="69" cm="1">
        <f t="array" aca="1" ref="N23" ca="1">INDEX(Class[P2],Affiliation[[#This Row],[Class]])</f>
        <v>0</v>
      </c>
      <c r="O23" s="69" cm="1">
        <f t="array" aca="1" ref="O23" ca="1">INDEX(Education[P3],SUM(Affiliation[[#This Row],[Ed Num]],1))</f>
        <v>-1</v>
      </c>
      <c r="P23" s="69">
        <f ca="1">CHOOSE(SUM(Affiliation[[#This Row],[Career1]],1),0,RANDBETWEEN(-1,0),IF(SUM(Affiliation[[#This Row],[P1]:[P3]])&gt;SUM(Affiliation[[#This Row],[G1]:[G3]]),-1,0),-1,-1)</f>
        <v>-1</v>
      </c>
      <c r="Q23" s="69">
        <f ca="1">CHOOSE(SUM(Affiliation[[#This Row],[Career2]],1),0,RANDBETWEEN(-1,0),IF(SUM(Affiliation[[#This Row],[P1]:[P4]])&gt;SUM(Affiliation[[#This Row],[G1]:[G4]]),-1,0),-1,-1)</f>
        <v>-1</v>
      </c>
      <c r="R23" s="69">
        <f ca="1">CHOOSE(SUM(Affiliation[[#This Row],[Career3]],1),0,RANDBETWEEN(-1,0),IF(SUM(Affiliation[[#This Row],[P1]:[P5]])&gt;SUM(Affiliation[[#This Row],[G1]:[G5]]),-1,0),-1,-1)</f>
        <v>0</v>
      </c>
      <c r="S23" s="69">
        <v>0</v>
      </c>
      <c r="T23" s="69" cm="1">
        <f t="array" aca="1" ref="T23" ca="1">INDEX(Class[G2],Affiliation[[#This Row],[Class]])</f>
        <v>0</v>
      </c>
      <c r="U23" s="69" cm="1">
        <f t="array" aca="1" ref="U23" ca="1">INDEX(Education[G3],Affiliation[[#This Row],[Ed Num]]+1)</f>
        <v>-2</v>
      </c>
      <c r="V23" s="69">
        <f ca="1">CHOOSE(SUM(Affiliation[[#This Row],[Career1]],1),0,IF(Affiliation[[#This Row],[P4]],0,-1),IF(Affiliation[[#This Row],[P4]],0,-1),-1,-1)</f>
        <v>0</v>
      </c>
      <c r="W23" s="69">
        <f ca="1">CHOOSE(SUM(Affiliation[[#This Row],[Career2]],1),0,IF(Affiliation[[#This Row],[P5]],0,-1),IF(Affiliation[[#This Row],[P5]],0,-1),-1,-1)</f>
        <v>0</v>
      </c>
      <c r="X23" s="69">
        <f ca="1">CHOOSE(SUM(Affiliation[[#This Row],[Career3]],1),0,IF(Affiliation[[#This Row],[P6]],0,-1),IF(Affiliation[[#This Row],[P6]],0,-1),-1,-1)</f>
        <v>-1</v>
      </c>
      <c r="Y23" s="69">
        <f ca="1">IF(Affiliation[[#This Row],[Origin]]="Mercenary",4,RANDBETWEEN(1,6))</f>
        <v>5</v>
      </c>
      <c r="Z23" s="69">
        <f t="shared" ca="1" si="1"/>
        <v>4</v>
      </c>
      <c r="AA23" s="69">
        <f ca="1">INDEX(EdRoll[],MATCH(Affiliation[[#This Row],[Ed Roll]],EdRoll[1d6],0),MATCH(TEXT(Affiliation[[#This Row],[Class]],"0"),EdRoll[#Headers]))</f>
        <v>1</v>
      </c>
      <c r="AB23" s="69">
        <f ca="1">INDEX(CareerRoll[],MATCH(RANDBETWEEN(1,6),CareerRoll[1d6],0),MATCH(TEXT(Affiliation[[#This Row],[Ed Num]],"0"),CareerRoll[#Headers],0))</f>
        <v>2</v>
      </c>
      <c r="AC23" s="69">
        <f ca="1">INDEX(CareerRoll[],MATCH(RANDBETWEEN(0,5),CareerRoll[1d6],0),MATCH(TEXT(Affiliation[[#This Row],[Ed Num]],"0"),CareerRoll[#Headers],0))</f>
        <v>1</v>
      </c>
      <c r="AD23" s="69">
        <f ca="1">IF(Affiliation[[#This Row],[Career2]]&gt;0,INDEX(CareerRoll[],MATCH(MAX(RANDBETWEEN(-1,4),0),CareerRoll[1d6],0),MATCH(TEXT(Affiliation[[#This Row],[Ed Num]],"0"),CareerRoll[#Headers],0)),0)</f>
        <v>2</v>
      </c>
      <c r="AE23" s="69">
        <f ca="1">COUNTIF(Affiliation[[#This Row],[Career1]:[Career3]],4)</f>
        <v>0</v>
      </c>
      <c r="AF23" s="69">
        <f ca="1">INDEX(Education[Years],MATCH(Affiliation[[#This Row],[Ed Num]],Education[Ed Num],0))</f>
        <v>0</v>
      </c>
      <c r="AG23" s="69">
        <f ca="1">INDEX(Career[Years],MATCH(Affiliation[[#This Row],[Career1]],Career[Career Num],0))</f>
        <v>1</v>
      </c>
      <c r="AH23" s="69">
        <f ca="1">INDEX(Career[Years],MATCH(Affiliation[[#This Row],[Career2]],Career[Career Num],0))</f>
        <v>0</v>
      </c>
      <c r="AI23" s="69">
        <f ca="1">INDEX(Career[Years],MATCH(Affiliation[[#This Row],[Career3]],Career[Career Num],0))</f>
        <v>1</v>
      </c>
      <c r="AJ23" s="69">
        <f ca="1">SUM(Affiliation[[#This Row],[Y1]:[Y4]])</f>
        <v>2</v>
      </c>
    </row>
    <row r="24" spans="1:46" x14ac:dyDescent="0.3">
      <c r="A24" s="90">
        <v>18</v>
      </c>
      <c r="B24" s="91">
        <f>Affiliation[[#This Row],[Shares]]/Affiliation[[#Totals],[Shares]]</f>
        <v>0.18</v>
      </c>
      <c r="C24" s="92" t="str">
        <f>IF(Affiliation[[#This Row],[Shares]]=1,Affiliation[[#This Row],[Die]],_xlfn.CONCAT(Affiliation[[#This Row],[Die]],"-",SUM(-1,Affiliation[[#This Row],[Die]],Affiliation[[#This Row],[Shares]])))</f>
        <v>45-62</v>
      </c>
      <c r="D24" s="93" t="s">
        <v>2633</v>
      </c>
      <c r="E24" s="93" t="s">
        <v>2634</v>
      </c>
      <c r="F24" s="87" t="s">
        <v>2621</v>
      </c>
      <c r="G24" s="87">
        <f ca="1">SUM(8,Affiliation[[#This Row],[P1]:[P6]])</f>
        <v>5</v>
      </c>
      <c r="H24" s="87">
        <f ca="1">SUM(8,Affiliation[[#This Row],[G1]:[G6]])</f>
        <v>5</v>
      </c>
      <c r="I24" s="86" t="str">
        <f ca="1">_xlfn.CONCAT(INDEX(Education[Education],SUM(Affiliation[[#This Row],[Ed Num]],1)),IF(Affiliation[[#This Row],[Ed Num]]=3,Affiliation[[#This Row],[College]],""))</f>
        <v>Graduate</v>
      </c>
      <c r="J24" s="86" t="str">
        <f ca="1">CHOOSE(SUM(Affiliation[[#This Row],[Green]],1),"",_xlfn.CONCAT("Green ",INDEX(Skill[Green Skill],RANDBETWEEN(1,6))),_xlfn.CONCAT("Reg ",INDEX(Skill[Green Skill],RANDBETWEEN(1,6))),_xlfn.CONCAT("Vet ",INDEX(Skill[Green Skill],RANDBETWEEN(1,6))))</f>
        <v/>
      </c>
      <c r="K24" s="78">
        <v>11</v>
      </c>
      <c r="L24" s="79">
        <f t="shared" si="0"/>
        <v>45</v>
      </c>
      <c r="M24" s="69">
        <v>0</v>
      </c>
      <c r="N24" s="69" cm="1">
        <f t="array" aca="1" ref="N24" ca="1">INDEX(Class[P2],Affiliation[[#This Row],[Class]])</f>
        <v>-1</v>
      </c>
      <c r="O24" s="69" cm="1">
        <f t="array" aca="1" ref="O24" ca="1">INDEX(Education[P3],SUM(Affiliation[[#This Row],[Ed Num]],1))</f>
        <v>-1</v>
      </c>
      <c r="P24" s="69">
        <f ca="1">CHOOSE(SUM(Affiliation[[#This Row],[Career1]],1),0,RANDBETWEEN(-1,0),IF(SUM(Affiliation[[#This Row],[P1]:[P3]])&gt;SUM(Affiliation[[#This Row],[G1]:[G3]]),-1,0),-1,-1)</f>
        <v>-1</v>
      </c>
      <c r="Q24" s="69">
        <f ca="1">CHOOSE(SUM(Affiliation[[#This Row],[Career2]],1),0,RANDBETWEEN(-1,0),IF(SUM(Affiliation[[#This Row],[P1]:[P4]])&gt;SUM(Affiliation[[#This Row],[G1]:[G4]]),-1,0),-1,-1)</f>
        <v>0</v>
      </c>
      <c r="R24" s="69">
        <f ca="1">CHOOSE(SUM(Affiliation[[#This Row],[Career3]],1),0,RANDBETWEEN(-1,0),IF(SUM(Affiliation[[#This Row],[P1]:[P5]])&gt;SUM(Affiliation[[#This Row],[G1]:[G5]]),-1,0),-1,-1)</f>
        <v>0</v>
      </c>
      <c r="S24" s="69">
        <v>0</v>
      </c>
      <c r="T24" s="69" cm="1">
        <f t="array" aca="1" ref="T24" ca="1">INDEX(Class[G2],Affiliation[[#This Row],[Class]])</f>
        <v>0</v>
      </c>
      <c r="U24" s="69" cm="1">
        <f t="array" aca="1" ref="U24" ca="1">INDEX(Education[G3],Affiliation[[#This Row],[Ed Num]]+1)</f>
        <v>-2</v>
      </c>
      <c r="V24" s="69">
        <f ca="1">CHOOSE(SUM(Affiliation[[#This Row],[Career1]],1),0,IF(Affiliation[[#This Row],[P4]],0,-1),IF(Affiliation[[#This Row],[P4]],0,-1),-1,-1)</f>
        <v>-1</v>
      </c>
      <c r="W24" s="69">
        <f ca="1">CHOOSE(SUM(Affiliation[[#This Row],[Career2]],1),0,IF(Affiliation[[#This Row],[P5]],0,-1),IF(Affiliation[[#This Row],[P5]],0,-1),-1,-1)</f>
        <v>0</v>
      </c>
      <c r="X24" s="69">
        <f ca="1">CHOOSE(SUM(Affiliation[[#This Row],[Career3]],1),0,IF(Affiliation[[#This Row],[P6]],0,-1),IF(Affiliation[[#This Row],[P6]],0,-1),-1,-1)</f>
        <v>0</v>
      </c>
      <c r="Y24" s="69">
        <f ca="1">IF(Affiliation[[#This Row],[Origin]]="Mercenary",4,RANDBETWEEN(1,6))</f>
        <v>4</v>
      </c>
      <c r="Z24" s="69">
        <f t="shared" ca="1" si="1"/>
        <v>4</v>
      </c>
      <c r="AA24" s="69">
        <f ca="1">INDEX(EdRoll[],MATCH(Affiliation[[#This Row],[Ed Roll]],EdRoll[1d6],0),MATCH(TEXT(Affiliation[[#This Row],[Class]],"0"),EdRoll[#Headers]))</f>
        <v>1</v>
      </c>
      <c r="AB24" s="69">
        <f ca="1">INDEX(CareerRoll[],MATCH(RANDBETWEEN(1,6),CareerRoll[1d6],0),MATCH(TEXT(Affiliation[[#This Row],[Ed Num]],"0"),CareerRoll[#Headers],0))</f>
        <v>3</v>
      </c>
      <c r="AC24" s="69">
        <f ca="1">INDEX(CareerRoll[],MATCH(RANDBETWEEN(0,5),CareerRoll[1d6],0),MATCH(TEXT(Affiliation[[#This Row],[Ed Num]],"0"),CareerRoll[#Headers],0))</f>
        <v>0</v>
      </c>
      <c r="AD24" s="69">
        <f ca="1">IF(Affiliation[[#This Row],[Career2]]&gt;0,INDEX(CareerRoll[],MATCH(MAX(RANDBETWEEN(-1,4),0),CareerRoll[1d6],0),MATCH(TEXT(Affiliation[[#This Row],[Ed Num]],"0"),CareerRoll[#Headers],0)),0)</f>
        <v>0</v>
      </c>
      <c r="AE24" s="69">
        <f ca="1">COUNTIF(Affiliation[[#This Row],[Career1]:[Career3]],4)</f>
        <v>0</v>
      </c>
      <c r="AF24" s="69">
        <f ca="1">INDEX(Education[Years],MATCH(Affiliation[[#This Row],[Ed Num]],Education[Ed Num],0))</f>
        <v>0</v>
      </c>
      <c r="AG24" s="69">
        <f ca="1">INDEX(Career[Years],MATCH(Affiliation[[#This Row],[Career1]],Career[Career Num],0))</f>
        <v>1</v>
      </c>
      <c r="AH24" s="69">
        <f ca="1">INDEX(Career[Years],MATCH(Affiliation[[#This Row],[Career2]],Career[Career Num],0))</f>
        <v>0</v>
      </c>
      <c r="AI24" s="69">
        <f ca="1">INDEX(Career[Years],MATCH(Affiliation[[#This Row],[Career3]],Career[Career Num],0))</f>
        <v>0</v>
      </c>
      <c r="AJ24" s="69">
        <f ca="1">SUM(Affiliation[[#This Row],[Y1]:[Y4]])</f>
        <v>1</v>
      </c>
    </row>
    <row r="25" spans="1:46" x14ac:dyDescent="0.3">
      <c r="A25" s="90">
        <v>18</v>
      </c>
      <c r="B25" s="91">
        <f>Affiliation[[#This Row],[Shares]]/Affiliation[[#Totals],[Shares]]</f>
        <v>0.18</v>
      </c>
      <c r="C25" s="92" t="str">
        <f>IF(Affiliation[[#This Row],[Shares]]=1,Affiliation[[#This Row],[Die]],_xlfn.CONCAT(Affiliation[[#This Row],[Die]],"-",SUM(-1,Affiliation[[#This Row],[Die]],Affiliation[[#This Row],[Shares]])))</f>
        <v>63-80</v>
      </c>
      <c r="D25" s="93" t="s">
        <v>2635</v>
      </c>
      <c r="E25" s="93" t="s">
        <v>2636</v>
      </c>
      <c r="F25" s="87" t="s">
        <v>2637</v>
      </c>
      <c r="G25" s="87">
        <f ca="1">SUM(8,Affiliation[[#This Row],[P1]:[P6]])</f>
        <v>5</v>
      </c>
      <c r="H25" s="87">
        <f ca="1">SUM(8,Affiliation[[#This Row],[G1]:[G6]])</f>
        <v>6</v>
      </c>
      <c r="I25" s="86" t="str">
        <f ca="1">_xlfn.CONCAT(INDEX(Education[Education],SUM(Affiliation[[#This Row],[Ed Num]],1)),IF(Affiliation[[#This Row],[Ed Num]]=3,Affiliation[[#This Row],[College]],""))</f>
        <v>Dropout</v>
      </c>
      <c r="J25" s="86" t="str">
        <f ca="1">CHOOSE(SUM(Affiliation[[#This Row],[Green]],1),"",_xlfn.CONCAT("Green ",INDEX(Skill[Green Skill],RANDBETWEEN(1,6))),_xlfn.CONCAT("Reg ",INDEX(Skill[Green Skill],RANDBETWEEN(1,6))),_xlfn.CONCAT("Vet ",INDEX(Skill[Green Skill],RANDBETWEEN(1,6))))</f>
        <v/>
      </c>
      <c r="K25" s="78">
        <v>12</v>
      </c>
      <c r="L25" s="79">
        <f t="shared" si="0"/>
        <v>63</v>
      </c>
      <c r="M25" s="69">
        <v>0</v>
      </c>
      <c r="N25" s="69" cm="1">
        <f t="array" aca="1" ref="N25" ca="1">INDEX(Class[P2],Affiliation[[#This Row],[Class]])</f>
        <v>0</v>
      </c>
      <c r="O25" s="69" cm="1">
        <f t="array" aca="1" ref="O25" ca="1">INDEX(Education[P3],SUM(Affiliation[[#This Row],[Ed Num]],1))</f>
        <v>-1</v>
      </c>
      <c r="P25" s="69">
        <f ca="1">CHOOSE(SUM(Affiliation[[#This Row],[Career1]],1),0,RANDBETWEEN(-1,0),IF(SUM(Affiliation[[#This Row],[P1]:[P3]])&gt;SUM(Affiliation[[#This Row],[G1]:[G3]]),-1,0),-1,-1)</f>
        <v>-1</v>
      </c>
      <c r="Q25" s="69">
        <f ca="1">CHOOSE(SUM(Affiliation[[#This Row],[Career2]],1),0,RANDBETWEEN(-1,0),IF(SUM(Affiliation[[#This Row],[P1]:[P4]])&gt;SUM(Affiliation[[#This Row],[G1]:[G4]]),-1,0),-1,-1)</f>
        <v>0</v>
      </c>
      <c r="R25" s="69">
        <f ca="1">CHOOSE(SUM(Affiliation[[#This Row],[Career3]],1),0,RANDBETWEEN(-1,0),IF(SUM(Affiliation[[#This Row],[P1]:[P5]])&gt;SUM(Affiliation[[#This Row],[G1]:[G5]]),-1,0),-1,-1)</f>
        <v>-1</v>
      </c>
      <c r="S25" s="69">
        <v>0</v>
      </c>
      <c r="T25" s="69" cm="1">
        <f t="array" aca="1" ref="T25" ca="1">INDEX(Class[G2],Affiliation[[#This Row],[Class]])</f>
        <v>0</v>
      </c>
      <c r="U25" s="69" cm="1">
        <f t="array" aca="1" ref="U25" ca="1">INDEX(Education[G3],Affiliation[[#This Row],[Ed Num]]+1)</f>
        <v>-1</v>
      </c>
      <c r="V25" s="69">
        <f ca="1">CHOOSE(SUM(Affiliation[[#This Row],[Career1]],1),0,IF(Affiliation[[#This Row],[P4]],0,-1),IF(Affiliation[[#This Row],[P4]],0,-1),-1,-1)</f>
        <v>0</v>
      </c>
      <c r="W25" s="69">
        <f ca="1">CHOOSE(SUM(Affiliation[[#This Row],[Career2]],1),0,IF(Affiliation[[#This Row],[P5]],0,-1),IF(Affiliation[[#This Row],[P5]],0,-1),-1,-1)</f>
        <v>-1</v>
      </c>
      <c r="X25" s="69">
        <f ca="1">CHOOSE(SUM(Affiliation[[#This Row],[Career3]],1),0,IF(Affiliation[[#This Row],[P6]],0,-1),IF(Affiliation[[#This Row],[P6]],0,-1),-1,-1)</f>
        <v>0</v>
      </c>
      <c r="Y25" s="69">
        <f ca="1">IF(Affiliation[[#This Row],[Origin]]="Mercenary",4,RANDBETWEEN(1,6))</f>
        <v>3</v>
      </c>
      <c r="Z25" s="69">
        <f t="shared" ca="1" si="1"/>
        <v>3</v>
      </c>
      <c r="AA25" s="69">
        <f ca="1">INDEX(EdRoll[],MATCH(Affiliation[[#This Row],[Ed Roll]],EdRoll[1d6],0),MATCH(TEXT(Affiliation[[#This Row],[Class]],"0"),EdRoll[#Headers]))</f>
        <v>0</v>
      </c>
      <c r="AB25" s="69">
        <f ca="1">INDEX(CareerRoll[],MATCH(RANDBETWEEN(1,6),CareerRoll[1d6],0),MATCH(TEXT(Affiliation[[#This Row],[Ed Num]],"0"),CareerRoll[#Headers],0))</f>
        <v>1</v>
      </c>
      <c r="AC25" s="69">
        <f ca="1">INDEX(CareerRoll[],MATCH(RANDBETWEEN(0,5),CareerRoll[1d6],0),MATCH(TEXT(Affiliation[[#This Row],[Ed Num]],"0"),CareerRoll[#Headers],0))</f>
        <v>2</v>
      </c>
      <c r="AD25" s="69">
        <f ca="1">IF(Affiliation[[#This Row],[Career2]]&gt;0,INDEX(CareerRoll[],MATCH(MAX(RANDBETWEEN(-1,4),0),CareerRoll[1d6],0),MATCH(TEXT(Affiliation[[#This Row],[Ed Num]],"0"),CareerRoll[#Headers],0)),0)</f>
        <v>1</v>
      </c>
      <c r="AE25" s="69">
        <f ca="1">COUNTIF(Affiliation[[#This Row],[Career1]:[Career3]],4)</f>
        <v>0</v>
      </c>
      <c r="AF25" s="69">
        <f ca="1">INDEX(Education[Years],MATCH(Affiliation[[#This Row],[Ed Num]],Education[Ed Num],0))</f>
        <v>-1</v>
      </c>
      <c r="AG25" s="69">
        <f ca="1">INDEX(Career[Years],MATCH(Affiliation[[#This Row],[Career1]],Career[Career Num],0))</f>
        <v>0</v>
      </c>
      <c r="AH25" s="69">
        <f ca="1">INDEX(Career[Years],MATCH(Affiliation[[#This Row],[Career2]],Career[Career Num],0))</f>
        <v>1</v>
      </c>
      <c r="AI25" s="69">
        <f ca="1">INDEX(Career[Years],MATCH(Affiliation[[#This Row],[Career3]],Career[Career Num],0))</f>
        <v>0</v>
      </c>
      <c r="AJ25" s="69">
        <f ca="1">SUM(Affiliation[[#This Row],[Y1]:[Y4]])</f>
        <v>0</v>
      </c>
    </row>
    <row r="26" spans="1:46" x14ac:dyDescent="0.3">
      <c r="A26" s="90">
        <v>18</v>
      </c>
      <c r="B26" s="91">
        <f>Affiliation[[#This Row],[Shares]]/Affiliation[[#Totals],[Shares]]</f>
        <v>0.18</v>
      </c>
      <c r="C26" s="92" t="str">
        <f>IF(Affiliation[[#This Row],[Shares]]=1,Affiliation[[#This Row],[Die]],_xlfn.CONCAT(Affiliation[[#This Row],[Die]],"-",SUM(-1,Affiliation[[#This Row],[Die]],Affiliation[[#This Row],[Shares]])))</f>
        <v>81-98</v>
      </c>
      <c r="D26" s="93" t="s">
        <v>2638</v>
      </c>
      <c r="E26" s="93" t="s">
        <v>2639</v>
      </c>
      <c r="F26" s="87" t="s">
        <v>2640</v>
      </c>
      <c r="G26" s="87">
        <f ca="1">SUM(8,Affiliation[[#This Row],[P1]:[P6]])</f>
        <v>5</v>
      </c>
      <c r="H26" s="87">
        <f ca="1">SUM(8,Affiliation[[#This Row],[G1]:[G6]])</f>
        <v>5</v>
      </c>
      <c r="I26" s="86" t="str">
        <f ca="1">_xlfn.CONCAT(INDEX(Education[Education],SUM(Affiliation[[#This Row],[Ed Num]],1)),IF(Affiliation[[#This Row],[Ed Num]]=3,Affiliation[[#This Row],[College]],""))</f>
        <v>Graduate</v>
      </c>
      <c r="J26" s="86" t="str">
        <f ca="1">CHOOSE(SUM(Affiliation[[#This Row],[Green]],1),"",_xlfn.CONCAT("Green ",INDEX(Skill[Green Skill],RANDBETWEEN(1,6))),_xlfn.CONCAT("Reg ",INDEX(Skill[Green Skill],RANDBETWEEN(1,6))),_xlfn.CONCAT("Vet ",INDEX(Skill[Green Skill],RANDBETWEEN(1,6))))</f>
        <v>Green Admin</v>
      </c>
      <c r="K26" s="78">
        <v>13</v>
      </c>
      <c r="L26" s="79">
        <f t="shared" si="0"/>
        <v>81</v>
      </c>
      <c r="M26" s="69">
        <v>0</v>
      </c>
      <c r="N26" s="69" cm="1">
        <f t="array" aca="1" ref="N26" ca="1">INDEX(Class[P2],Affiliation[[#This Row],[Class]])</f>
        <v>0</v>
      </c>
      <c r="O26" s="69" cm="1">
        <f t="array" aca="1" ref="O26" ca="1">INDEX(Education[P3],SUM(Affiliation[[#This Row],[Ed Num]],1))</f>
        <v>-1</v>
      </c>
      <c r="P26" s="69">
        <f ca="1">CHOOSE(SUM(Affiliation[[#This Row],[Career1]],1),0,RANDBETWEEN(-1,0),IF(SUM(Affiliation[[#This Row],[P1]:[P3]])&gt;SUM(Affiliation[[#This Row],[G1]:[G3]]),-1,0),-1,-1)</f>
        <v>-1</v>
      </c>
      <c r="Q26" s="69">
        <f ca="1">CHOOSE(SUM(Affiliation[[#This Row],[Career2]],1),0,RANDBETWEEN(-1,0),IF(SUM(Affiliation[[#This Row],[P1]:[P4]])&gt;SUM(Affiliation[[#This Row],[G1]:[G4]]),-1,0),-1,-1)</f>
        <v>-1</v>
      </c>
      <c r="R26" s="69">
        <f ca="1">CHOOSE(SUM(Affiliation[[#This Row],[Career3]],1),0,RANDBETWEEN(-1,0),IF(SUM(Affiliation[[#This Row],[P1]:[P5]])&gt;SUM(Affiliation[[#This Row],[G1]:[G5]]),-1,0),-1,-1)</f>
        <v>0</v>
      </c>
      <c r="S26" s="69">
        <v>0</v>
      </c>
      <c r="T26" s="69" cm="1">
        <f t="array" aca="1" ref="T26" ca="1">INDEX(Class[G2],Affiliation[[#This Row],[Class]])</f>
        <v>0</v>
      </c>
      <c r="U26" s="69" cm="1">
        <f t="array" aca="1" ref="U26" ca="1">INDEX(Education[G3],Affiliation[[#This Row],[Ed Num]]+1)</f>
        <v>-2</v>
      </c>
      <c r="V26" s="69">
        <f ca="1">CHOOSE(SUM(Affiliation[[#This Row],[Career1]],1),0,IF(Affiliation[[#This Row],[P4]],0,-1),IF(Affiliation[[#This Row],[P4]],0,-1),-1,-1)</f>
        <v>-1</v>
      </c>
      <c r="W26" s="69">
        <f ca="1">CHOOSE(SUM(Affiliation[[#This Row],[Career2]],1),0,IF(Affiliation[[#This Row],[P5]],0,-1),IF(Affiliation[[#This Row],[P5]],0,-1),-1,-1)</f>
        <v>0</v>
      </c>
      <c r="X26" s="69">
        <f ca="1">CHOOSE(SUM(Affiliation[[#This Row],[Career3]],1),0,IF(Affiliation[[#This Row],[P6]],0,-1),IF(Affiliation[[#This Row],[P6]],0,-1),-1,-1)</f>
        <v>0</v>
      </c>
      <c r="Y26" s="69">
        <f ca="1">IF(Affiliation[[#This Row],[Origin]]="Mercenary",4,RANDBETWEEN(1,6))</f>
        <v>5</v>
      </c>
      <c r="Z26" s="69">
        <f t="shared" ca="1" si="1"/>
        <v>2</v>
      </c>
      <c r="AA26" s="69">
        <f ca="1">INDEX(EdRoll[],MATCH(Affiliation[[#This Row],[Ed Roll]],EdRoll[1d6],0),MATCH(TEXT(Affiliation[[#This Row],[Class]],"0"),EdRoll[#Headers]))</f>
        <v>1</v>
      </c>
      <c r="AB26" s="69">
        <f ca="1">INDEX(CareerRoll[],MATCH(RANDBETWEEN(1,6),CareerRoll[1d6],0),MATCH(TEXT(Affiliation[[#This Row],[Ed Num]],"0"),CareerRoll[#Headers],0))</f>
        <v>4</v>
      </c>
      <c r="AC26" s="69">
        <f ca="1">INDEX(CareerRoll[],MATCH(RANDBETWEEN(0,5),CareerRoll[1d6],0),MATCH(TEXT(Affiliation[[#This Row],[Ed Num]],"0"),CareerRoll[#Headers],0))</f>
        <v>2</v>
      </c>
      <c r="AD26" s="69">
        <f ca="1">IF(Affiliation[[#This Row],[Career2]]&gt;0,INDEX(CareerRoll[],MATCH(MAX(RANDBETWEEN(-1,4),0),CareerRoll[1d6],0),MATCH(TEXT(Affiliation[[#This Row],[Ed Num]],"0"),CareerRoll[#Headers],0)),0)</f>
        <v>0</v>
      </c>
      <c r="AE26" s="69">
        <f ca="1">COUNTIF(Affiliation[[#This Row],[Career1]:[Career3]],4)</f>
        <v>1</v>
      </c>
      <c r="AF26" s="69">
        <f ca="1">INDEX(Education[Years],MATCH(Affiliation[[#This Row],[Ed Num]],Education[Ed Num],0))</f>
        <v>0</v>
      </c>
      <c r="AG26" s="69">
        <f ca="1">INDEX(Career[Years],MATCH(Affiliation[[#This Row],[Career1]],Career[Career Num],0))</f>
        <v>2</v>
      </c>
      <c r="AH26" s="69">
        <f ca="1">INDEX(Career[Years],MATCH(Affiliation[[#This Row],[Career2]],Career[Career Num],0))</f>
        <v>1</v>
      </c>
      <c r="AI26" s="69">
        <f ca="1">INDEX(Career[Years],MATCH(Affiliation[[#This Row],[Career3]],Career[Career Num],0))</f>
        <v>0</v>
      </c>
      <c r="AJ26" s="69">
        <f ca="1">SUM(Affiliation[[#This Row],[Y1]:[Y4]])</f>
        <v>3</v>
      </c>
    </row>
    <row r="27" spans="1:46" x14ac:dyDescent="0.3">
      <c r="A27" s="90">
        <v>1</v>
      </c>
      <c r="B27" s="91">
        <f>Affiliation[[#This Row],[Shares]]/Affiliation[[#Totals],[Shares]]</f>
        <v>0.01</v>
      </c>
      <c r="C27" s="92">
        <f>IF(Affiliation[[#This Row],[Shares]]=1,Affiliation[[#This Row],[Die]],_xlfn.CONCAT(Affiliation[[#This Row],[Die]],"-",SUM(-1,Affiliation[[#This Row],[Die]],Affiliation[[#This Row],[Shares]])))</f>
        <v>99</v>
      </c>
      <c r="D27" s="93" t="str">
        <f t="array" ref="D27">INDEX($AM$33:$AP$38,MATCH(1,($AM$33:$AM$38=$K27)*($AN$33:$AN$38=$B$3),0),MATCH(D$13,$AM$32:$AP$32,0))</f>
        <v>ComStar or Word of Blake</v>
      </c>
      <c r="E27" s="93" t="str">
        <f t="array" ref="E27">INDEX($AM$33:$AP$38,MATCH(1,($AM$33:$AM$38=$K27)*($AN$33:$AN$38=$B$3),0),MATCH(E$13,$AM$32:$AP$32,0))</f>
        <v>ComStar or WoB Table</v>
      </c>
      <c r="F27" s="87" t="s">
        <v>2621</v>
      </c>
      <c r="G27" s="87">
        <f ca="1">SUM(8,Affiliation[[#This Row],[P1]:[P6]])</f>
        <v>4</v>
      </c>
      <c r="H27" s="87">
        <f ca="1">SUM(8,Affiliation[[#This Row],[G1]:[G6]])</f>
        <v>4</v>
      </c>
      <c r="I27" s="86" t="str">
        <f ca="1">_xlfn.CONCAT(INDEX(Education[Education],SUM(Affiliation[[#This Row],[Ed Num]],1)),IF(Affiliation[[#This Row],[Ed Num]]=3,Affiliation[[#This Row],[College]],""))</f>
        <v>Graduate w/ OCS</v>
      </c>
      <c r="J27" s="86" t="str">
        <f ca="1">CHOOSE(SUM(Affiliation[[#This Row],[Green]],1),"",_xlfn.CONCAT("Green ",INDEX(Skill[Green Skill],RANDBETWEEN(1,6))),_xlfn.CONCAT("Reg ",INDEX(Skill[Green Skill],RANDBETWEEN(1,6))),_xlfn.CONCAT("Vet ",INDEX(Skill[Green Skill],RANDBETWEEN(1,6))))</f>
        <v>Green Admin</v>
      </c>
      <c r="K27" s="78">
        <v>14</v>
      </c>
      <c r="L27" s="79">
        <f t="shared" si="0"/>
        <v>99</v>
      </c>
      <c r="M27" s="69">
        <v>0</v>
      </c>
      <c r="N27" s="69" cm="1">
        <f t="array" aca="1" ref="N27" ca="1">INDEX(Class[P2],Affiliation[[#This Row],[Class]])</f>
        <v>0</v>
      </c>
      <c r="O27" s="69" cm="1">
        <f t="array" aca="1" ref="O27" ca="1">INDEX(Education[P3],SUM(Affiliation[[#This Row],[Ed Num]],1))</f>
        <v>-2</v>
      </c>
      <c r="P27" s="69">
        <f ca="1">CHOOSE(SUM(Affiliation[[#This Row],[Career1]],1),0,RANDBETWEEN(-1,0),IF(SUM(Affiliation[[#This Row],[P1]:[P3]])&gt;SUM(Affiliation[[#This Row],[G1]:[G3]]),-1,0),-1,-1)</f>
        <v>0</v>
      </c>
      <c r="Q27" s="69">
        <f ca="1">CHOOSE(SUM(Affiliation[[#This Row],[Career2]],1),0,RANDBETWEEN(-1,0),IF(SUM(Affiliation[[#This Row],[P1]:[P4]])&gt;SUM(Affiliation[[#This Row],[G1]:[G4]]),-1,0),-1,-1)</f>
        <v>-1</v>
      </c>
      <c r="R27" s="69">
        <f ca="1">CHOOSE(SUM(Affiliation[[#This Row],[Career3]],1),0,RANDBETWEEN(-1,0),IF(SUM(Affiliation[[#This Row],[P1]:[P5]])&gt;SUM(Affiliation[[#This Row],[G1]:[G5]]),-1,0),-1,-1)</f>
        <v>-1</v>
      </c>
      <c r="S27" s="69">
        <v>0</v>
      </c>
      <c r="T27" s="69" cm="1">
        <f t="array" aca="1" ref="T27" ca="1">INDEX(Class[G2],Affiliation[[#This Row],[Class]])</f>
        <v>0</v>
      </c>
      <c r="U27" s="69" cm="1">
        <f t="array" aca="1" ref="U27" ca="1">INDEX(Education[G3],Affiliation[[#This Row],[Ed Num]]+1)</f>
        <v>-2</v>
      </c>
      <c r="V27" s="69">
        <f ca="1">CHOOSE(SUM(Affiliation[[#This Row],[Career1]],1),0,IF(Affiliation[[#This Row],[P4]],0,-1),IF(Affiliation[[#This Row],[P4]],0,-1),-1,-1)</f>
        <v>-1</v>
      </c>
      <c r="W27" s="69">
        <f ca="1">CHOOSE(SUM(Affiliation[[#This Row],[Career2]],1),0,IF(Affiliation[[#This Row],[P5]],0,-1),IF(Affiliation[[#This Row],[P5]],0,-1),-1,-1)</f>
        <v>-1</v>
      </c>
      <c r="X27" s="69">
        <f ca="1">CHOOSE(SUM(Affiliation[[#This Row],[Career3]],1),0,IF(Affiliation[[#This Row],[P6]],0,-1),IF(Affiliation[[#This Row],[P6]],0,-1),-1,-1)</f>
        <v>0</v>
      </c>
      <c r="Y27" s="69">
        <f ca="1">IF(Affiliation[[#This Row],[Origin]]="Mercenary",4,RANDBETWEEN(1,6))</f>
        <v>5</v>
      </c>
      <c r="Z27" s="69">
        <f t="shared" ca="1" si="1"/>
        <v>5</v>
      </c>
      <c r="AA27" s="69">
        <f ca="1">INDEX(EdRoll[],MATCH(Affiliation[[#This Row],[Ed Roll]],EdRoll[1d6],0),MATCH(TEXT(Affiliation[[#This Row],[Class]],"0"),EdRoll[#Headers]))</f>
        <v>2</v>
      </c>
      <c r="AB27" s="69">
        <f ca="1">INDEX(CareerRoll[],MATCH(RANDBETWEEN(1,6),CareerRoll[1d6],0),MATCH(TEXT(Affiliation[[#This Row],[Ed Num]],"0"),CareerRoll[#Headers],0))</f>
        <v>2</v>
      </c>
      <c r="AC27" s="69">
        <f ca="1">INDEX(CareerRoll[],MATCH(RANDBETWEEN(0,5),CareerRoll[1d6],0),MATCH(TEXT(Affiliation[[#This Row],[Ed Num]],"0"),CareerRoll[#Headers],0))</f>
        <v>4</v>
      </c>
      <c r="AD27" s="69">
        <f ca="1">IF(Affiliation[[#This Row],[Career2]]&gt;0,INDEX(CareerRoll[],MATCH(MAX(RANDBETWEEN(-1,4),0),CareerRoll[1d6],0),MATCH(TEXT(Affiliation[[#This Row],[Ed Num]],"0"),CareerRoll[#Headers],0)),0)</f>
        <v>2</v>
      </c>
      <c r="AE27" s="69">
        <f ca="1">COUNTIF(Affiliation[[#This Row],[Career1]:[Career3]],4)</f>
        <v>1</v>
      </c>
      <c r="AF27" s="69">
        <f ca="1">INDEX(Education[Years],MATCH(Affiliation[[#This Row],[Ed Num]],Education[Ed Num],0))</f>
        <v>1</v>
      </c>
      <c r="AG27" s="69">
        <f ca="1">INDEX(Career[Years],MATCH(Affiliation[[#This Row],[Career1]],Career[Career Num],0))</f>
        <v>1</v>
      </c>
      <c r="AH27" s="69">
        <f ca="1">INDEX(Career[Years],MATCH(Affiliation[[#This Row],[Career2]],Career[Career Num],0))</f>
        <v>2</v>
      </c>
      <c r="AI27" s="69">
        <f ca="1">INDEX(Career[Years],MATCH(Affiliation[[#This Row],[Career3]],Career[Career Num],0))</f>
        <v>1</v>
      </c>
      <c r="AJ27" s="69">
        <f ca="1">SUM(Affiliation[[#This Row],[Y1]:[Y4]])</f>
        <v>5</v>
      </c>
    </row>
    <row r="28" spans="1:46" x14ac:dyDescent="0.3">
      <c r="A28" s="90">
        <v>1</v>
      </c>
      <c r="B28" s="91">
        <f>Affiliation[[#This Row],[Shares]]/Affiliation[[#Totals],[Shares]]</f>
        <v>0.01</v>
      </c>
      <c r="C28" s="92">
        <f>IF(Affiliation[[#This Row],[Shares]]=1,Affiliation[[#This Row],[Die]],_xlfn.CONCAT(Affiliation[[#This Row],[Die]],"-",SUM(-1,Affiliation[[#This Row],[Die]],Affiliation[[#This Row],[Shares]])))</f>
        <v>100</v>
      </c>
      <c r="D28" s="87" t="str">
        <f t="array" ref="D28">INDEX($AM$33:$AP$38,MATCH(1,($AM$33:$AM$38=$K28)*($AN$33:$AN$38=$B$3),0),MATCH(D$13,$AM$32:$AP$32,0))</f>
        <v>Clans</v>
      </c>
      <c r="E28" s="87" t="str">
        <f t="array" ref="E28">INDEX($AM$33:$AP$38,MATCH(1,($AM$33:$AM$38=$K28)*($AN$33:$AN$38=$B$3),0),MATCH(E$13,$AM$32:$AP$32,0))</f>
        <v>Any Clan 2nd Line Table</v>
      </c>
      <c r="F28" s="87" t="s">
        <v>2621</v>
      </c>
      <c r="G28" s="87">
        <f ca="1">SUM(8,Affiliation[[#This Row],[P1]:[P6]])</f>
        <v>5</v>
      </c>
      <c r="H28" s="87">
        <f ca="1">SUM(8,Affiliation[[#This Row],[G1]:[G6]])</f>
        <v>7</v>
      </c>
      <c r="I28" s="86" t="str">
        <f ca="1">_xlfn.CONCAT(INDEX(Education[Education],SUM(Affiliation[[#This Row],[Ed Num]],1)),IF(Affiliation[[#This Row],[Ed Num]]=3,Affiliation[[#This Row],[College]],""))</f>
        <v>Dropout</v>
      </c>
      <c r="J28" s="86" t="str">
        <f ca="1">CHOOSE(SUM(Affiliation[[#This Row],[Green]],1),"",_xlfn.CONCAT("Green ",INDEX(Skill[Green Skill],RANDBETWEEN(1,6))),_xlfn.CONCAT("Reg ",INDEX(Skill[Green Skill],RANDBETWEEN(1,6))),_xlfn.CONCAT("Vet ",INDEX(Skill[Green Skill],RANDBETWEEN(1,6))))</f>
        <v/>
      </c>
      <c r="K28" s="78">
        <v>15</v>
      </c>
      <c r="L28" s="79">
        <f t="shared" si="0"/>
        <v>100</v>
      </c>
      <c r="M28" s="69">
        <v>0</v>
      </c>
      <c r="N28" s="69" cm="1">
        <f t="array" aca="1" ref="N28" ca="1">INDEX(Class[P2],Affiliation[[#This Row],[Class]])</f>
        <v>0</v>
      </c>
      <c r="O28" s="69" cm="1">
        <f t="array" aca="1" ref="O28" ca="1">INDEX(Education[P3],SUM(Affiliation[[#This Row],[Ed Num]],1))</f>
        <v>-1</v>
      </c>
      <c r="P28" s="69">
        <f ca="1">CHOOSE(SUM(Affiliation[[#This Row],[Career1]],1),0,RANDBETWEEN(-1,0),IF(SUM(Affiliation[[#This Row],[P1]:[P3]])&gt;SUM(Affiliation[[#This Row],[G1]:[G3]]),-1,0),-1,-1)</f>
        <v>-1</v>
      </c>
      <c r="Q28" s="69">
        <f ca="1">CHOOSE(SUM(Affiliation[[#This Row],[Career2]],1),0,RANDBETWEEN(-1,0),IF(SUM(Affiliation[[#This Row],[P1]:[P4]])&gt;SUM(Affiliation[[#This Row],[G1]:[G4]]),-1,0),-1,-1)</f>
        <v>-1</v>
      </c>
      <c r="R28" s="69">
        <f ca="1">CHOOSE(SUM(Affiliation[[#This Row],[Career3]],1),0,RANDBETWEEN(-1,0),IF(SUM(Affiliation[[#This Row],[P1]:[P5]])&gt;SUM(Affiliation[[#This Row],[G1]:[G5]]),-1,0),-1,-1)</f>
        <v>0</v>
      </c>
      <c r="S28" s="69">
        <v>0</v>
      </c>
      <c r="T28" s="69" cm="1">
        <f t="array" aca="1" ref="T28" ca="1">INDEX(Class[G2],Affiliation[[#This Row],[Class]])</f>
        <v>0</v>
      </c>
      <c r="U28" s="69" cm="1">
        <f t="array" aca="1" ref="U28" ca="1">INDEX(Education[G3],Affiliation[[#This Row],[Ed Num]]+1)</f>
        <v>-1</v>
      </c>
      <c r="V28" s="69">
        <f ca="1">CHOOSE(SUM(Affiliation[[#This Row],[Career1]],1),0,IF(Affiliation[[#This Row],[P4]],0,-1),IF(Affiliation[[#This Row],[P4]],0,-1),-1,-1)</f>
        <v>0</v>
      </c>
      <c r="W28" s="69">
        <f ca="1">CHOOSE(SUM(Affiliation[[#This Row],[Career2]],1),0,IF(Affiliation[[#This Row],[P5]],0,-1),IF(Affiliation[[#This Row],[P5]],0,-1),-1,-1)</f>
        <v>0</v>
      </c>
      <c r="X28" s="69">
        <f ca="1">CHOOSE(SUM(Affiliation[[#This Row],[Career3]],1),0,IF(Affiliation[[#This Row],[P6]],0,-1),IF(Affiliation[[#This Row],[P6]],0,-1),-1,-1)</f>
        <v>0</v>
      </c>
      <c r="Y28" s="69">
        <f ca="1">IF(Affiliation[[#This Row],[Origin]]="Mercenary",4,RANDBETWEEN(1,6))</f>
        <v>1</v>
      </c>
      <c r="Z28" s="69">
        <f t="shared" ca="1" si="1"/>
        <v>2</v>
      </c>
      <c r="AA28" s="69">
        <f ca="1">INDEX(EdRoll[],MATCH(Affiliation[[#This Row],[Ed Roll]],EdRoll[1d6],0),MATCH(TEXT(Affiliation[[#This Row],[Class]],"0"),EdRoll[#Headers]))</f>
        <v>0</v>
      </c>
      <c r="AB28" s="69">
        <f ca="1">INDEX(CareerRoll[],MATCH(RANDBETWEEN(1,6),CareerRoll[1d6],0),MATCH(TEXT(Affiliation[[#This Row],[Ed Num]],"0"),CareerRoll[#Headers],0))</f>
        <v>1</v>
      </c>
      <c r="AC28" s="69">
        <f ca="1">INDEX(CareerRoll[],MATCH(RANDBETWEEN(0,5),CareerRoll[1d6],0),MATCH(TEXT(Affiliation[[#This Row],[Ed Num]],"0"),CareerRoll[#Headers],0))</f>
        <v>1</v>
      </c>
      <c r="AD28" s="69">
        <f ca="1">IF(Affiliation[[#This Row],[Career2]]&gt;0,INDEX(CareerRoll[],MATCH(MAX(RANDBETWEEN(-1,4),0),CareerRoll[1d6],0),MATCH(TEXT(Affiliation[[#This Row],[Ed Num]],"0"),CareerRoll[#Headers],0)),0)</f>
        <v>0</v>
      </c>
      <c r="AE28" s="69">
        <f ca="1">COUNTIF(Affiliation[[#This Row],[Career1]:[Career3]],4)</f>
        <v>0</v>
      </c>
      <c r="AF28" s="69">
        <f ca="1">INDEX(Education[Years],MATCH(Affiliation[[#This Row],[Ed Num]],Education[Ed Num],0))</f>
        <v>-1</v>
      </c>
      <c r="AG28" s="69">
        <f ca="1">INDEX(Career[Years],MATCH(Affiliation[[#This Row],[Career1]],Career[Career Num],0))</f>
        <v>0</v>
      </c>
      <c r="AH28" s="69">
        <f ca="1">INDEX(Career[Years],MATCH(Affiliation[[#This Row],[Career2]],Career[Career Num],0))</f>
        <v>0</v>
      </c>
      <c r="AI28" s="69">
        <f ca="1">INDEX(Career[Years],MATCH(Affiliation[[#This Row],[Career3]],Career[Career Num],0))</f>
        <v>0</v>
      </c>
      <c r="AJ28" s="69">
        <f ca="1">SUM(Affiliation[[#This Row],[Y1]:[Y4]])</f>
        <v>-1</v>
      </c>
    </row>
    <row r="29" spans="1:46" ht="13.2" x14ac:dyDescent="0.25">
      <c r="A29" s="66">
        <f>SUBTOTAL(109,Affiliation[Shares])</f>
        <v>100</v>
      </c>
      <c r="B29" s="67">
        <f>SUBTOTAL(109,Affiliation[Percent])</f>
        <v>1</v>
      </c>
      <c r="C29" s="67"/>
      <c r="D29" s="68"/>
      <c r="E29" s="68"/>
      <c r="F29" s="68"/>
      <c r="G29" s="68"/>
      <c r="H29" s="68"/>
      <c r="I29" s="66"/>
      <c r="J29" s="66"/>
      <c r="K29" s="80"/>
      <c r="L29" s="81"/>
      <c r="M29" s="80"/>
      <c r="N29" s="80"/>
      <c r="O29" s="80"/>
      <c r="P29" s="80"/>
      <c r="Q29" s="80"/>
      <c r="R29" s="80"/>
      <c r="S29" s="80"/>
      <c r="T29" s="80"/>
      <c r="U29" s="80"/>
      <c r="V29" s="80"/>
      <c r="W29" s="80"/>
      <c r="X29" s="80"/>
      <c r="Y29" s="80"/>
      <c r="Z29" s="80"/>
      <c r="AA29" s="80"/>
      <c r="AB29" s="80"/>
      <c r="AC29" s="80"/>
      <c r="AD29" s="80"/>
      <c r="AE29" s="80"/>
      <c r="AF29" s="80"/>
      <c r="AG29" s="80"/>
      <c r="AH29" s="80"/>
      <c r="AI29" s="80"/>
      <c r="AJ29" s="80"/>
    </row>
    <row r="30" spans="1:46" hidden="1" x14ac:dyDescent="0.3"/>
    <row r="31" spans="1:46" hidden="1" x14ac:dyDescent="0.3">
      <c r="AM31" s="69" t="s">
        <v>2670</v>
      </c>
      <c r="AR31" s="76"/>
      <c r="AS31" s="76"/>
      <c r="AT31" s="76"/>
    </row>
    <row r="32" spans="1:46" s="83" customFormat="1" hidden="1" x14ac:dyDescent="0.3">
      <c r="C32" s="82"/>
      <c r="D32" s="82"/>
      <c r="AC32" s="82"/>
      <c r="AG32" s="82"/>
      <c r="AM32" s="75" t="s">
        <v>2596</v>
      </c>
      <c r="AN32" s="75" t="s">
        <v>2583</v>
      </c>
      <c r="AO32" s="75" t="s">
        <v>2584</v>
      </c>
      <c r="AP32" s="84" t="s">
        <v>2598</v>
      </c>
    </row>
    <row r="33" spans="39:43" hidden="1" x14ac:dyDescent="0.3">
      <c r="AM33" s="69">
        <v>9</v>
      </c>
      <c r="AN33" s="69">
        <v>3025</v>
      </c>
      <c r="AO33" s="77" t="s">
        <v>2641</v>
      </c>
    </row>
    <row r="34" spans="39:43" hidden="1" x14ac:dyDescent="0.3">
      <c r="AM34" s="69">
        <v>14</v>
      </c>
      <c r="AN34" s="69">
        <v>3025</v>
      </c>
      <c r="AO34" s="77" t="s">
        <v>2626</v>
      </c>
      <c r="AP34" s="77" t="s">
        <v>2629</v>
      </c>
    </row>
    <row r="35" spans="39:43" hidden="1" x14ac:dyDescent="0.3">
      <c r="AM35" s="69">
        <v>15</v>
      </c>
      <c r="AN35" s="69">
        <v>3025</v>
      </c>
      <c r="AO35" s="77" t="s">
        <v>2626</v>
      </c>
      <c r="AP35" s="77" t="s">
        <v>2629</v>
      </c>
    </row>
    <row r="36" spans="39:43" hidden="1" x14ac:dyDescent="0.3">
      <c r="AM36" s="69">
        <v>9</v>
      </c>
      <c r="AN36" s="69">
        <v>3055</v>
      </c>
      <c r="AO36" s="69" t="s">
        <v>2642</v>
      </c>
      <c r="AP36" s="74"/>
    </row>
    <row r="37" spans="39:43" hidden="1" x14ac:dyDescent="0.3">
      <c r="AM37" s="69">
        <v>14</v>
      </c>
      <c r="AN37" s="69">
        <v>3055</v>
      </c>
      <c r="AO37" s="77" t="s">
        <v>2643</v>
      </c>
      <c r="AP37" s="77" t="s">
        <v>2644</v>
      </c>
    </row>
    <row r="38" spans="39:43" hidden="1" x14ac:dyDescent="0.3">
      <c r="AM38" s="69">
        <v>15</v>
      </c>
      <c r="AN38" s="69">
        <v>3055</v>
      </c>
      <c r="AO38" s="77" t="s">
        <v>2645</v>
      </c>
      <c r="AP38" s="77" t="s">
        <v>2646</v>
      </c>
    </row>
    <row r="39" spans="39:43" hidden="1" x14ac:dyDescent="0.3"/>
    <row r="40" spans="39:43" hidden="1" x14ac:dyDescent="0.3">
      <c r="AM40" s="69" t="s">
        <v>2585</v>
      </c>
    </row>
    <row r="41" spans="39:43" s="83" customFormat="1" ht="13.2" hidden="1" x14ac:dyDescent="0.25">
      <c r="AM41" s="73" t="s">
        <v>2647</v>
      </c>
      <c r="AN41" s="75" t="s">
        <v>2584</v>
      </c>
      <c r="AO41" s="75" t="s">
        <v>2648</v>
      </c>
      <c r="AP41" s="75" t="s">
        <v>2601</v>
      </c>
      <c r="AQ41" s="75" t="s">
        <v>2607</v>
      </c>
    </row>
    <row r="42" spans="39:43" hidden="1" x14ac:dyDescent="0.3">
      <c r="AM42" s="79">
        <v>1</v>
      </c>
      <c r="AN42" s="69" t="s">
        <v>2649</v>
      </c>
      <c r="AO42" s="69">
        <v>-3</v>
      </c>
      <c r="AP42" s="69">
        <v>0</v>
      </c>
      <c r="AQ42" s="69">
        <v>0</v>
      </c>
    </row>
    <row r="43" spans="39:43" hidden="1" x14ac:dyDescent="0.3">
      <c r="AM43" s="79">
        <v>2</v>
      </c>
      <c r="AN43" s="69" t="s">
        <v>2650</v>
      </c>
      <c r="AO43" s="69">
        <v>-2</v>
      </c>
      <c r="AP43" s="69">
        <v>0</v>
      </c>
      <c r="AQ43" s="69">
        <v>0</v>
      </c>
    </row>
    <row r="44" spans="39:43" hidden="1" x14ac:dyDescent="0.3">
      <c r="AM44" s="79">
        <v>3</v>
      </c>
      <c r="AN44" s="69" t="s">
        <v>2651</v>
      </c>
      <c r="AO44" s="69">
        <v>-2</v>
      </c>
      <c r="AP44" s="69">
        <v>0</v>
      </c>
      <c r="AQ44" s="69">
        <v>0</v>
      </c>
    </row>
    <row r="45" spans="39:43" hidden="1" x14ac:dyDescent="0.3">
      <c r="AM45" s="79">
        <v>4</v>
      </c>
      <c r="AN45" s="69" t="s">
        <v>2652</v>
      </c>
      <c r="AO45" s="69">
        <v>-1</v>
      </c>
      <c r="AP45" s="69">
        <f ca="1">RANDBETWEEN(-1,0)</f>
        <v>-1</v>
      </c>
      <c r="AQ45" s="69">
        <f ca="1">IF(AP45,0,-1)</f>
        <v>0</v>
      </c>
    </row>
    <row r="46" spans="39:43" hidden="1" x14ac:dyDescent="0.3">
      <c r="AM46" s="79">
        <v>5</v>
      </c>
      <c r="AN46" s="69" t="s">
        <v>2653</v>
      </c>
      <c r="AO46" s="69">
        <v>0</v>
      </c>
      <c r="AP46" s="69">
        <v>0</v>
      </c>
      <c r="AQ46" s="69">
        <v>0</v>
      </c>
    </row>
    <row r="47" spans="39:43" hidden="1" x14ac:dyDescent="0.3">
      <c r="AM47" s="79">
        <v>6</v>
      </c>
      <c r="AN47" s="69" t="s">
        <v>2654</v>
      </c>
      <c r="AO47" s="69">
        <v>1</v>
      </c>
      <c r="AP47" s="69">
        <f ca="1">RANDBETWEEN(-1,0)</f>
        <v>-1</v>
      </c>
      <c r="AQ47" s="69">
        <f ca="1">IF(AP47,0,-1)</f>
        <v>0</v>
      </c>
    </row>
    <row r="48" spans="39:43" hidden="1" x14ac:dyDescent="0.3"/>
    <row r="49" spans="39:45" hidden="1" x14ac:dyDescent="0.3">
      <c r="AM49" s="69" t="s">
        <v>2612</v>
      </c>
      <c r="AN49" s="69" t="s">
        <v>2655</v>
      </c>
      <c r="AO49" s="69" t="s">
        <v>2650</v>
      </c>
      <c r="AP49" s="69" t="s">
        <v>2656</v>
      </c>
      <c r="AQ49" s="69" t="s">
        <v>2657</v>
      </c>
      <c r="AR49" s="69" t="s">
        <v>2653</v>
      </c>
      <c r="AS49" s="69" t="s">
        <v>2654</v>
      </c>
    </row>
    <row r="50" spans="39:45" s="83" customFormat="1" ht="13.2" hidden="1" x14ac:dyDescent="0.25">
      <c r="AM50" s="73" t="s">
        <v>2647</v>
      </c>
      <c r="AN50" s="75" t="s">
        <v>31</v>
      </c>
      <c r="AO50" s="75" t="s">
        <v>24</v>
      </c>
      <c r="AP50" s="75" t="s">
        <v>37</v>
      </c>
      <c r="AQ50" s="75" t="s">
        <v>25</v>
      </c>
      <c r="AR50" s="75" t="s">
        <v>5</v>
      </c>
      <c r="AS50" s="75" t="s">
        <v>11</v>
      </c>
    </row>
    <row r="51" spans="39:45" hidden="1" x14ac:dyDescent="0.3">
      <c r="AM51" s="79">
        <v>1</v>
      </c>
      <c r="AN51" s="69">
        <v>0</v>
      </c>
      <c r="AO51" s="69">
        <v>0</v>
      </c>
      <c r="AP51" s="69">
        <v>0</v>
      </c>
      <c r="AQ51" s="69">
        <v>0</v>
      </c>
      <c r="AR51" s="69">
        <v>0</v>
      </c>
      <c r="AS51" s="69">
        <v>0</v>
      </c>
    </row>
    <row r="52" spans="39:45" hidden="1" x14ac:dyDescent="0.3">
      <c r="AM52" s="79">
        <v>2</v>
      </c>
      <c r="AN52" s="69">
        <v>0</v>
      </c>
      <c r="AO52" s="69">
        <v>0</v>
      </c>
      <c r="AP52" s="69">
        <v>0</v>
      </c>
      <c r="AQ52" s="69">
        <v>0</v>
      </c>
      <c r="AR52" s="69">
        <v>1</v>
      </c>
      <c r="AS52" s="69">
        <v>1</v>
      </c>
    </row>
    <row r="53" spans="39:45" hidden="1" x14ac:dyDescent="0.3">
      <c r="AM53" s="79">
        <v>3</v>
      </c>
      <c r="AN53" s="69">
        <v>0</v>
      </c>
      <c r="AO53" s="69">
        <v>0</v>
      </c>
      <c r="AP53" s="69">
        <v>0</v>
      </c>
      <c r="AQ53" s="69">
        <v>1</v>
      </c>
      <c r="AR53" s="69">
        <v>1</v>
      </c>
      <c r="AS53" s="69">
        <v>1</v>
      </c>
    </row>
    <row r="54" spans="39:45" hidden="1" x14ac:dyDescent="0.3">
      <c r="AM54" s="79">
        <v>4</v>
      </c>
      <c r="AN54" s="69">
        <v>0</v>
      </c>
      <c r="AO54" s="69">
        <v>1</v>
      </c>
      <c r="AP54" s="69">
        <v>1</v>
      </c>
      <c r="AQ54" s="69">
        <v>1</v>
      </c>
      <c r="AR54" s="69">
        <v>1</v>
      </c>
      <c r="AS54" s="69">
        <v>1</v>
      </c>
    </row>
    <row r="55" spans="39:45" hidden="1" x14ac:dyDescent="0.3">
      <c r="AM55" s="79">
        <v>5</v>
      </c>
      <c r="AN55" s="69">
        <v>1</v>
      </c>
      <c r="AO55" s="69">
        <v>1</v>
      </c>
      <c r="AP55" s="69">
        <v>1</v>
      </c>
      <c r="AQ55" s="69">
        <v>1</v>
      </c>
      <c r="AR55" s="69">
        <v>2</v>
      </c>
      <c r="AS55" s="69">
        <v>2</v>
      </c>
    </row>
    <row r="56" spans="39:45" hidden="1" x14ac:dyDescent="0.3">
      <c r="AM56" s="79">
        <v>6</v>
      </c>
      <c r="AN56" s="69">
        <v>1</v>
      </c>
      <c r="AO56" s="69">
        <v>2</v>
      </c>
      <c r="AP56" s="69">
        <v>2</v>
      </c>
      <c r="AQ56" s="69">
        <v>2</v>
      </c>
      <c r="AR56" s="69">
        <v>3</v>
      </c>
      <c r="AS56" s="69">
        <v>3</v>
      </c>
    </row>
    <row r="57" spans="39:45" hidden="1" x14ac:dyDescent="0.3"/>
    <row r="58" spans="39:45" hidden="1" x14ac:dyDescent="0.3">
      <c r="AM58" s="69" t="s">
        <v>2586</v>
      </c>
    </row>
    <row r="59" spans="39:45" s="83" customFormat="1" ht="13.2" hidden="1" x14ac:dyDescent="0.25">
      <c r="AM59" s="75" t="s">
        <v>2613</v>
      </c>
      <c r="AN59" s="75" t="s">
        <v>2586</v>
      </c>
      <c r="AO59" s="75" t="s">
        <v>2602</v>
      </c>
      <c r="AP59" s="75" t="s">
        <v>2608</v>
      </c>
      <c r="AQ59" s="75" t="s">
        <v>2648</v>
      </c>
      <c r="AR59" s="75" t="s">
        <v>2592</v>
      </c>
    </row>
    <row r="60" spans="39:45" hidden="1" x14ac:dyDescent="0.3">
      <c r="AM60" s="69">
        <v>0</v>
      </c>
      <c r="AN60" s="69" t="s">
        <v>2658</v>
      </c>
      <c r="AO60" s="69">
        <v>-1</v>
      </c>
      <c r="AP60" s="69">
        <v>-1</v>
      </c>
      <c r="AQ60" s="69">
        <v>0</v>
      </c>
      <c r="AR60" s="69">
        <v>-1</v>
      </c>
    </row>
    <row r="61" spans="39:45" hidden="1" x14ac:dyDescent="0.3">
      <c r="AM61" s="69">
        <v>1</v>
      </c>
      <c r="AN61" s="69" t="s">
        <v>2659</v>
      </c>
      <c r="AO61" s="69">
        <v>-1</v>
      </c>
      <c r="AP61" s="69">
        <v>-2</v>
      </c>
      <c r="AQ61" s="69">
        <v>0</v>
      </c>
      <c r="AR61" s="69">
        <v>0</v>
      </c>
    </row>
    <row r="62" spans="39:45" hidden="1" x14ac:dyDescent="0.3">
      <c r="AM62" s="69">
        <v>2</v>
      </c>
      <c r="AN62" s="69" t="s">
        <v>2660</v>
      </c>
      <c r="AO62" s="69">
        <v>-2</v>
      </c>
      <c r="AP62" s="69">
        <v>-2</v>
      </c>
      <c r="AQ62" s="69">
        <v>0</v>
      </c>
      <c r="AR62" s="69">
        <v>1</v>
      </c>
    </row>
    <row r="63" spans="39:45" hidden="1" x14ac:dyDescent="0.3">
      <c r="AM63" s="69">
        <v>3</v>
      </c>
      <c r="AN63" s="69" t="s">
        <v>2661</v>
      </c>
      <c r="AO63" s="69">
        <v>-2</v>
      </c>
      <c r="AP63" s="69">
        <v>-2</v>
      </c>
      <c r="AQ63" s="69">
        <v>2</v>
      </c>
      <c r="AR63" s="69">
        <v>2</v>
      </c>
    </row>
    <row r="64" spans="39:45" hidden="1" x14ac:dyDescent="0.3">
      <c r="AR64" s="79"/>
    </row>
    <row r="65" spans="39:46" hidden="1" x14ac:dyDescent="0.3">
      <c r="AM65" s="69" t="s">
        <v>2671</v>
      </c>
      <c r="AN65" s="69" t="s">
        <v>2658</v>
      </c>
      <c r="AO65" s="69" t="s">
        <v>2659</v>
      </c>
      <c r="AP65" s="69" t="s">
        <v>2660</v>
      </c>
      <c r="AQ65" s="69" t="s">
        <v>2662</v>
      </c>
    </row>
    <row r="66" spans="39:46" s="83" customFormat="1" ht="13.2" hidden="1" x14ac:dyDescent="0.25">
      <c r="AM66" s="73" t="s">
        <v>2647</v>
      </c>
      <c r="AN66" s="75" t="s">
        <v>6</v>
      </c>
      <c r="AO66" s="75" t="s">
        <v>31</v>
      </c>
      <c r="AP66" s="75" t="s">
        <v>24</v>
      </c>
      <c r="AQ66" s="75" t="s">
        <v>37</v>
      </c>
    </row>
    <row r="67" spans="39:46" hidden="1" x14ac:dyDescent="0.3">
      <c r="AM67" s="79">
        <v>0</v>
      </c>
      <c r="AN67" s="69">
        <v>0</v>
      </c>
      <c r="AO67" s="69">
        <v>0</v>
      </c>
      <c r="AP67" s="69">
        <v>0</v>
      </c>
      <c r="AQ67" s="69">
        <v>0</v>
      </c>
    </row>
    <row r="68" spans="39:46" hidden="1" x14ac:dyDescent="0.3">
      <c r="AM68" s="79">
        <v>1</v>
      </c>
      <c r="AN68" s="69">
        <v>1</v>
      </c>
      <c r="AO68" s="69">
        <v>1</v>
      </c>
      <c r="AP68" s="69">
        <v>2</v>
      </c>
      <c r="AQ68" s="69">
        <v>3</v>
      </c>
      <c r="AT68" s="76"/>
    </row>
    <row r="69" spans="39:46" hidden="1" x14ac:dyDescent="0.3">
      <c r="AM69" s="79">
        <v>2</v>
      </c>
      <c r="AN69" s="69">
        <v>1</v>
      </c>
      <c r="AO69" s="69">
        <v>2</v>
      </c>
      <c r="AP69" s="69">
        <v>3</v>
      </c>
      <c r="AQ69" s="69">
        <v>3</v>
      </c>
    </row>
    <row r="70" spans="39:46" hidden="1" x14ac:dyDescent="0.3">
      <c r="AM70" s="79">
        <v>3</v>
      </c>
      <c r="AN70" s="69">
        <v>1</v>
      </c>
      <c r="AO70" s="69">
        <v>2</v>
      </c>
      <c r="AP70" s="69">
        <v>3</v>
      </c>
      <c r="AQ70" s="69">
        <v>3</v>
      </c>
    </row>
    <row r="71" spans="39:46" hidden="1" x14ac:dyDescent="0.3">
      <c r="AM71" s="79">
        <v>4</v>
      </c>
      <c r="AN71" s="69">
        <v>2</v>
      </c>
      <c r="AO71" s="69">
        <v>3</v>
      </c>
      <c r="AP71" s="69">
        <v>3</v>
      </c>
      <c r="AQ71" s="69">
        <v>4</v>
      </c>
    </row>
    <row r="72" spans="39:46" hidden="1" x14ac:dyDescent="0.3">
      <c r="AM72" s="79">
        <v>5</v>
      </c>
      <c r="AN72" s="69">
        <v>2</v>
      </c>
      <c r="AO72" s="69">
        <v>3</v>
      </c>
      <c r="AP72" s="69">
        <v>4</v>
      </c>
      <c r="AQ72" s="69">
        <v>4</v>
      </c>
    </row>
    <row r="73" spans="39:46" hidden="1" x14ac:dyDescent="0.3">
      <c r="AM73" s="79">
        <v>6</v>
      </c>
      <c r="AN73" s="69">
        <v>3</v>
      </c>
      <c r="AO73" s="69">
        <v>4</v>
      </c>
      <c r="AP73" s="69">
        <v>4</v>
      </c>
      <c r="AQ73" s="69">
        <v>4</v>
      </c>
    </row>
    <row r="74" spans="39:46" hidden="1" x14ac:dyDescent="0.3"/>
    <row r="75" spans="39:46" hidden="1" x14ac:dyDescent="0.3">
      <c r="AM75" s="69" t="s">
        <v>2310</v>
      </c>
    </row>
    <row r="76" spans="39:46" s="83" customFormat="1" ht="13.2" hidden="1" x14ac:dyDescent="0.25">
      <c r="AM76" s="85" t="s">
        <v>2663</v>
      </c>
      <c r="AN76" s="75" t="s">
        <v>2310</v>
      </c>
      <c r="AO76" s="75" t="s">
        <v>2603</v>
      </c>
      <c r="AP76" s="75" t="s">
        <v>2609</v>
      </c>
      <c r="AQ76" s="75" t="s">
        <v>2614</v>
      </c>
      <c r="AR76" s="75" t="s">
        <v>2592</v>
      </c>
    </row>
    <row r="77" spans="39:46" hidden="1" x14ac:dyDescent="0.3">
      <c r="AM77" s="69">
        <v>0</v>
      </c>
      <c r="AN77" s="69" t="s">
        <v>578</v>
      </c>
      <c r="AO77" s="74">
        <v>0</v>
      </c>
      <c r="AP77" s="69">
        <v>0</v>
      </c>
      <c r="AQ77" s="69">
        <v>0</v>
      </c>
      <c r="AR77" s="69">
        <v>0</v>
      </c>
      <c r="AT77" s="76"/>
    </row>
    <row r="78" spans="39:46" hidden="1" x14ac:dyDescent="0.3">
      <c r="AM78" s="69">
        <v>1</v>
      </c>
      <c r="AN78" s="69" t="s">
        <v>2528</v>
      </c>
      <c r="AO78" s="69">
        <f ca="1">RANDBETWEEN(-1,0)</f>
        <v>-1</v>
      </c>
      <c r="AP78" s="69">
        <f ca="1">IF(AO78,0,-1)</f>
        <v>0</v>
      </c>
      <c r="AQ78" s="69">
        <v>0</v>
      </c>
      <c r="AR78" s="69">
        <v>0</v>
      </c>
    </row>
    <row r="79" spans="39:46" hidden="1" x14ac:dyDescent="0.3">
      <c r="AM79" s="69">
        <v>2</v>
      </c>
      <c r="AN79" s="69" t="s">
        <v>2527</v>
      </c>
      <c r="AO79" s="69">
        <v>-1</v>
      </c>
      <c r="AP79" s="69">
        <v>0</v>
      </c>
      <c r="AQ79" s="69">
        <v>0</v>
      </c>
      <c r="AR79" s="69">
        <v>1</v>
      </c>
    </row>
    <row r="80" spans="39:46" hidden="1" x14ac:dyDescent="0.3">
      <c r="AM80" s="69">
        <v>3</v>
      </c>
      <c r="AN80" s="69" t="s">
        <v>2664</v>
      </c>
      <c r="AO80" s="69">
        <v>-1</v>
      </c>
      <c r="AP80" s="69">
        <v>-1</v>
      </c>
      <c r="AQ80" s="69">
        <v>0</v>
      </c>
      <c r="AR80" s="69">
        <v>1</v>
      </c>
    </row>
    <row r="81" spans="39:44" hidden="1" x14ac:dyDescent="0.3">
      <c r="AM81" s="69">
        <v>4</v>
      </c>
      <c r="AN81" s="69" t="s">
        <v>2424</v>
      </c>
      <c r="AO81" s="69">
        <v>-1</v>
      </c>
      <c r="AP81" s="69">
        <v>-1</v>
      </c>
      <c r="AQ81" s="69">
        <v>1</v>
      </c>
      <c r="AR81" s="69">
        <v>2</v>
      </c>
    </row>
    <row r="82" spans="39:44" hidden="1" x14ac:dyDescent="0.3"/>
    <row r="83" spans="39:44" hidden="1" x14ac:dyDescent="0.3">
      <c r="AM83" s="69" t="s">
        <v>2590</v>
      </c>
    </row>
    <row r="84" spans="39:44" s="83" customFormat="1" ht="13.2" hidden="1" x14ac:dyDescent="0.25">
      <c r="AM84" s="73" t="s">
        <v>2647</v>
      </c>
      <c r="AN84" s="75" t="s">
        <v>2665</v>
      </c>
    </row>
    <row r="85" spans="39:44" hidden="1" x14ac:dyDescent="0.3">
      <c r="AM85" s="79">
        <v>1</v>
      </c>
      <c r="AN85" s="79" t="s">
        <v>2666</v>
      </c>
    </row>
    <row r="86" spans="39:44" hidden="1" x14ac:dyDescent="0.3">
      <c r="AM86" s="79">
        <v>2</v>
      </c>
      <c r="AN86" s="79" t="s">
        <v>2667</v>
      </c>
    </row>
    <row r="87" spans="39:44" hidden="1" x14ac:dyDescent="0.3">
      <c r="AM87" s="79">
        <v>3</v>
      </c>
      <c r="AN87" s="79" t="s">
        <v>2667</v>
      </c>
    </row>
    <row r="88" spans="39:44" hidden="1" x14ac:dyDescent="0.3">
      <c r="AM88" s="79">
        <v>4</v>
      </c>
      <c r="AN88" s="79" t="s">
        <v>2668</v>
      </c>
    </row>
    <row r="89" spans="39:44" hidden="1" x14ac:dyDescent="0.3">
      <c r="AM89" s="79">
        <v>5</v>
      </c>
      <c r="AN89" s="79" t="s">
        <v>2668</v>
      </c>
    </row>
    <row r="90" spans="39:44" hidden="1" x14ac:dyDescent="0.3">
      <c r="AM90" s="79">
        <v>6</v>
      </c>
      <c r="AN90" s="79" t="s">
        <v>2669</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activeCell="I27" sqref="I27"/>
    </sheetView>
  </sheetViews>
  <sheetFormatPr defaultRowHeight="14.4" x14ac:dyDescent="0.3"/>
  <cols>
    <col min="1" max="1" width="4.21875" style="70" bestFit="1" customWidth="1"/>
    <col min="2" max="2" width="15" style="70" bestFit="1" customWidth="1"/>
    <col min="3" max="3" width="7.44140625" style="70" bestFit="1" customWidth="1"/>
    <col min="4" max="4" width="8.88671875" style="70"/>
    <col min="5" max="5" width="4.21875" style="70" bestFit="1" customWidth="1"/>
    <col min="6" max="6" width="15.21875" style="70" bestFit="1" customWidth="1"/>
    <col min="7" max="7" width="10.109375" style="70" bestFit="1" customWidth="1"/>
    <col min="8" max="8" width="8.88671875" style="70"/>
    <col min="9" max="9" width="5.33203125" style="70" bestFit="1" customWidth="1"/>
    <col min="10" max="10" width="24.44140625" style="70" bestFit="1" customWidth="1"/>
    <col min="11" max="12" width="5" style="70" bestFit="1" customWidth="1"/>
    <col min="13" max="13" width="84.5546875" style="70" bestFit="1" customWidth="1"/>
    <col min="14" max="16" width="8.88671875" style="70"/>
    <col min="17" max="17" width="9.5546875" style="70" bestFit="1" customWidth="1"/>
    <col min="18" max="16384" width="8.88671875" style="70"/>
  </cols>
  <sheetData>
    <row r="1" spans="1:13" ht="21" x14ac:dyDescent="0.4">
      <c r="A1" s="103" t="s">
        <v>2692</v>
      </c>
      <c r="B1" s="103"/>
      <c r="C1" s="103"/>
      <c r="D1" s="103"/>
      <c r="E1" s="103"/>
      <c r="F1" s="103"/>
      <c r="G1" s="103"/>
      <c r="J1" s="105" t="s">
        <v>2693</v>
      </c>
      <c r="K1" s="105"/>
      <c r="L1" s="105"/>
      <c r="M1" s="105"/>
    </row>
    <row r="2" spans="1:13" ht="15.6" x14ac:dyDescent="0.3">
      <c r="A2" s="104" t="s">
        <v>2675</v>
      </c>
      <c r="B2" s="104"/>
      <c r="C2" s="104"/>
      <c r="D2" s="104"/>
      <c r="E2" s="104"/>
      <c r="F2" s="104"/>
      <c r="G2" s="104"/>
      <c r="I2" s="70" t="s">
        <v>2689</v>
      </c>
    </row>
    <row r="3" spans="1:13" x14ac:dyDescent="0.3">
      <c r="A3" s="101" t="s">
        <v>2528</v>
      </c>
      <c r="B3" s="101"/>
      <c r="C3" s="94">
        <f ca="1">SUM(RANDBETWEEN(1,6),RANDBETWEEN(1,6))</f>
        <v>7</v>
      </c>
      <c r="D3" s="95"/>
      <c r="E3" s="101" t="s">
        <v>2527</v>
      </c>
      <c r="F3" s="101"/>
      <c r="G3" s="94">
        <f ca="1">RANDBETWEEN(1,6)</f>
        <v>3</v>
      </c>
      <c r="I3" s="96" t="s">
        <v>2581</v>
      </c>
      <c r="J3" s="96" t="s">
        <v>2688</v>
      </c>
      <c r="L3" s="102" t="s">
        <v>2705</v>
      </c>
      <c r="M3" s="102"/>
    </row>
    <row r="4" spans="1:13" x14ac:dyDescent="0.3">
      <c r="A4" s="95" t="s">
        <v>2569</v>
      </c>
      <c r="B4" s="95" t="s">
        <v>2560</v>
      </c>
      <c r="C4" s="95" t="s">
        <v>2525</v>
      </c>
      <c r="D4" s="95"/>
      <c r="E4" s="95" t="s">
        <v>2570</v>
      </c>
      <c r="F4" s="95" t="s">
        <v>2560</v>
      </c>
      <c r="G4" s="95" t="s">
        <v>2525</v>
      </c>
      <c r="I4" s="97" t="s">
        <v>2565</v>
      </c>
      <c r="J4" s="97" t="s">
        <v>2214</v>
      </c>
      <c r="L4" s="102"/>
      <c r="M4" s="102"/>
    </row>
    <row r="5" spans="1:13" x14ac:dyDescent="0.3">
      <c r="A5" s="70">
        <v>2</v>
      </c>
      <c r="B5" s="70" t="s">
        <v>578</v>
      </c>
      <c r="C5" s="70" t="s">
        <v>578</v>
      </c>
      <c r="E5" s="70">
        <v>1</v>
      </c>
      <c r="F5" s="70" t="s">
        <v>578</v>
      </c>
      <c r="G5" s="70" t="s">
        <v>578</v>
      </c>
      <c r="I5" s="97" t="s">
        <v>2561</v>
      </c>
      <c r="J5" s="97" t="s">
        <v>2232</v>
      </c>
      <c r="L5" s="102"/>
      <c r="M5" s="102"/>
    </row>
    <row r="6" spans="1:13" x14ac:dyDescent="0.3">
      <c r="A6" s="70">
        <v>3</v>
      </c>
      <c r="B6" s="70" t="s">
        <v>2531</v>
      </c>
      <c r="C6" s="70" t="s">
        <v>2568</v>
      </c>
      <c r="E6" s="70">
        <v>2</v>
      </c>
      <c r="F6" s="70" t="s">
        <v>578</v>
      </c>
      <c r="G6" s="70" t="s">
        <v>578</v>
      </c>
      <c r="I6" s="97" t="s">
        <v>2568</v>
      </c>
      <c r="J6" s="97" t="s">
        <v>2227</v>
      </c>
      <c r="L6" s="102"/>
      <c r="M6" s="102"/>
    </row>
    <row r="7" spans="1:13" x14ac:dyDescent="0.3">
      <c r="A7" s="70">
        <v>4</v>
      </c>
      <c r="B7" s="70" t="s">
        <v>2536</v>
      </c>
      <c r="C7" s="70" t="s">
        <v>2561</v>
      </c>
      <c r="E7" s="70">
        <v>3</v>
      </c>
      <c r="F7" s="70" t="s">
        <v>578</v>
      </c>
      <c r="G7" s="70" t="s">
        <v>2696</v>
      </c>
      <c r="I7" s="97" t="s">
        <v>2574</v>
      </c>
      <c r="J7" s="97" t="s">
        <v>2243</v>
      </c>
      <c r="L7" s="102"/>
      <c r="M7" s="102"/>
    </row>
    <row r="8" spans="1:13" x14ac:dyDescent="0.3">
      <c r="A8" s="70">
        <v>5</v>
      </c>
      <c r="B8" s="70" t="s">
        <v>2540</v>
      </c>
      <c r="C8" s="70" t="s">
        <v>2702</v>
      </c>
      <c r="E8" s="70">
        <v>4</v>
      </c>
      <c r="F8" s="70" t="s">
        <v>2537</v>
      </c>
      <c r="G8" s="70" t="s">
        <v>2687</v>
      </c>
      <c r="I8" s="97" t="s">
        <v>2563</v>
      </c>
      <c r="J8" s="97" t="s">
        <v>2250</v>
      </c>
      <c r="L8" s="102"/>
      <c r="M8" s="102"/>
    </row>
    <row r="9" spans="1:13" x14ac:dyDescent="0.3">
      <c r="A9" s="70">
        <v>6</v>
      </c>
      <c r="B9" s="70" t="s">
        <v>2535</v>
      </c>
      <c r="C9" s="70" t="s">
        <v>2702</v>
      </c>
      <c r="E9" s="70">
        <v>5</v>
      </c>
      <c r="F9" s="70" t="s">
        <v>2537</v>
      </c>
      <c r="G9" s="70" t="s">
        <v>2687</v>
      </c>
      <c r="I9" s="97" t="s">
        <v>2683</v>
      </c>
      <c r="J9" s="97" t="s">
        <v>2225</v>
      </c>
      <c r="L9" s="102"/>
      <c r="M9" s="102"/>
    </row>
    <row r="10" spans="1:13" x14ac:dyDescent="0.3">
      <c r="A10" s="70">
        <v>7</v>
      </c>
      <c r="B10" s="70" t="s">
        <v>2536</v>
      </c>
      <c r="C10" s="70" t="s">
        <v>2561</v>
      </c>
      <c r="E10" s="70">
        <v>6</v>
      </c>
      <c r="F10" s="70" t="s">
        <v>2537</v>
      </c>
      <c r="G10" s="70" t="s">
        <v>2686</v>
      </c>
      <c r="I10" s="97" t="s">
        <v>2678</v>
      </c>
      <c r="J10" s="97" t="s">
        <v>2223</v>
      </c>
      <c r="L10" s="102"/>
      <c r="M10" s="102"/>
    </row>
    <row r="11" spans="1:13" x14ac:dyDescent="0.3">
      <c r="A11" s="70">
        <v>8</v>
      </c>
      <c r="B11" s="70" t="s">
        <v>2535</v>
      </c>
      <c r="C11" s="70" t="s">
        <v>2703</v>
      </c>
      <c r="I11" s="97" t="s">
        <v>2686</v>
      </c>
      <c r="J11" s="97" t="s">
        <v>2426</v>
      </c>
      <c r="L11" s="102"/>
      <c r="M11" s="102"/>
    </row>
    <row r="12" spans="1:13" x14ac:dyDescent="0.3">
      <c r="A12" s="70">
        <v>9</v>
      </c>
      <c r="B12" s="70" t="s">
        <v>2536</v>
      </c>
      <c r="C12" s="70" t="s">
        <v>2562</v>
      </c>
      <c r="E12" s="101" t="s">
        <v>2704</v>
      </c>
      <c r="F12" s="101"/>
      <c r="G12" s="94">
        <f ca="1">SUM(RANDBETWEEN(1,6),RANDBETWEEN(1,6),RANDBETWEEN(1,6))</f>
        <v>4</v>
      </c>
      <c r="I12" s="97" t="s">
        <v>2687</v>
      </c>
      <c r="J12" s="97" t="s">
        <v>2427</v>
      </c>
      <c r="L12" s="102"/>
      <c r="M12" s="102"/>
    </row>
    <row r="13" spans="1:13" x14ac:dyDescent="0.3">
      <c r="A13" s="70">
        <v>10</v>
      </c>
      <c r="B13" s="70" t="s">
        <v>2531</v>
      </c>
      <c r="C13" s="70" t="s">
        <v>2567</v>
      </c>
      <c r="E13" s="95" t="s">
        <v>2571</v>
      </c>
      <c r="F13" s="95" t="s">
        <v>2560</v>
      </c>
      <c r="G13" s="95" t="s">
        <v>2525</v>
      </c>
      <c r="I13" s="97" t="s">
        <v>2696</v>
      </c>
      <c r="J13" s="97" t="s">
        <v>2428</v>
      </c>
      <c r="L13" s="102"/>
      <c r="M13" s="102"/>
    </row>
    <row r="14" spans="1:13" x14ac:dyDescent="0.3">
      <c r="A14" s="70">
        <v>11</v>
      </c>
      <c r="B14" s="70" t="s">
        <v>2540</v>
      </c>
      <c r="C14" s="70" t="s">
        <v>2703</v>
      </c>
      <c r="E14" s="70">
        <v>3</v>
      </c>
      <c r="F14" s="70" t="s">
        <v>2529</v>
      </c>
      <c r="G14" s="70" t="s">
        <v>2676</v>
      </c>
      <c r="I14" s="97" t="s">
        <v>2702</v>
      </c>
      <c r="J14" s="97" t="s">
        <v>2690</v>
      </c>
      <c r="L14" s="102"/>
      <c r="M14" s="102"/>
    </row>
    <row r="15" spans="1:13" x14ac:dyDescent="0.3">
      <c r="A15" s="70">
        <v>12</v>
      </c>
      <c r="B15" s="70" t="s">
        <v>578</v>
      </c>
      <c r="C15" s="70" t="s">
        <v>2696</v>
      </c>
      <c r="E15" s="70">
        <v>4</v>
      </c>
      <c r="F15" s="70" t="s">
        <v>2534</v>
      </c>
      <c r="G15" s="70" t="s">
        <v>2681</v>
      </c>
      <c r="I15" s="97" t="s">
        <v>2566</v>
      </c>
      <c r="J15" s="97" t="s">
        <v>2575</v>
      </c>
      <c r="L15" s="102"/>
      <c r="M15" s="102"/>
    </row>
    <row r="16" spans="1:13" x14ac:dyDescent="0.3">
      <c r="E16" s="70">
        <v>5</v>
      </c>
      <c r="F16" s="70" t="s">
        <v>2534</v>
      </c>
      <c r="G16" s="70" t="s">
        <v>2564</v>
      </c>
    </row>
    <row r="17" spans="1:13" x14ac:dyDescent="0.3">
      <c r="A17" s="101" t="s">
        <v>2526</v>
      </c>
      <c r="B17" s="101"/>
      <c r="C17" s="94">
        <f ca="1">SUM(RANDBETWEEN(1,6),RANDBETWEEN(1,6))</f>
        <v>5</v>
      </c>
      <c r="E17" s="70">
        <v>6</v>
      </c>
      <c r="F17" s="70" t="s">
        <v>2539</v>
      </c>
      <c r="G17" s="70" t="s">
        <v>2682</v>
      </c>
      <c r="I17" s="70" t="s">
        <v>2691</v>
      </c>
    </row>
    <row r="18" spans="1:13" x14ac:dyDescent="0.3">
      <c r="A18" s="95" t="s">
        <v>2569</v>
      </c>
      <c r="B18" s="95" t="s">
        <v>2560</v>
      </c>
      <c r="C18" s="95" t="s">
        <v>2525</v>
      </c>
      <c r="E18" s="70">
        <v>7</v>
      </c>
      <c r="F18" s="70" t="s">
        <v>2533</v>
      </c>
      <c r="G18" s="70" t="s">
        <v>2682</v>
      </c>
      <c r="I18" s="96" t="s">
        <v>2581</v>
      </c>
      <c r="J18" s="96" t="s">
        <v>2559</v>
      </c>
      <c r="K18" s="96" t="s">
        <v>2541</v>
      </c>
      <c r="L18" s="96" t="s">
        <v>2542</v>
      </c>
      <c r="M18" s="96" t="s">
        <v>2543</v>
      </c>
    </row>
    <row r="19" spans="1:13" ht="16.2" x14ac:dyDescent="0.3">
      <c r="A19" s="70">
        <v>2</v>
      </c>
      <c r="B19" s="70" t="s">
        <v>2538</v>
      </c>
      <c r="C19" s="70" t="s">
        <v>2566</v>
      </c>
      <c r="E19" s="70">
        <v>8</v>
      </c>
      <c r="F19" s="70" t="s">
        <v>2530</v>
      </c>
      <c r="G19" s="70" t="s">
        <v>2682</v>
      </c>
      <c r="I19" s="97" t="s">
        <v>2300</v>
      </c>
      <c r="J19" s="97" t="s">
        <v>2573</v>
      </c>
      <c r="K19" s="97">
        <v>2866</v>
      </c>
      <c r="L19" s="97">
        <v>3025</v>
      </c>
      <c r="M19" s="97" t="s">
        <v>2697</v>
      </c>
    </row>
    <row r="20" spans="1:13" ht="16.2" x14ac:dyDescent="0.3">
      <c r="A20" s="70">
        <v>3</v>
      </c>
      <c r="B20" s="70" t="s">
        <v>2530</v>
      </c>
      <c r="C20" s="70" t="s">
        <v>2682</v>
      </c>
      <c r="E20" s="70">
        <v>9</v>
      </c>
      <c r="F20" s="70" t="s">
        <v>2533</v>
      </c>
      <c r="G20" s="70" t="s">
        <v>2563</v>
      </c>
      <c r="I20" s="97" t="s">
        <v>2298</v>
      </c>
      <c r="J20" s="97" t="s">
        <v>2544</v>
      </c>
      <c r="K20" s="97">
        <v>3026</v>
      </c>
      <c r="L20" s="97">
        <v>3030</v>
      </c>
      <c r="M20" s="97" t="s">
        <v>2698</v>
      </c>
    </row>
    <row r="21" spans="1:13" x14ac:dyDescent="0.3">
      <c r="A21" s="70">
        <v>4</v>
      </c>
      <c r="B21" s="70" t="s">
        <v>2532</v>
      </c>
      <c r="C21" s="70" t="s">
        <v>2677</v>
      </c>
      <c r="E21" s="70">
        <v>10</v>
      </c>
      <c r="F21" s="70" t="s">
        <v>2530</v>
      </c>
      <c r="G21" s="70" t="s">
        <v>2563</v>
      </c>
      <c r="I21" s="97" t="s">
        <v>2285</v>
      </c>
      <c r="J21" s="97" t="s">
        <v>2545</v>
      </c>
      <c r="K21" s="97">
        <v>3039</v>
      </c>
      <c r="L21" s="97">
        <v>3040</v>
      </c>
      <c r="M21" s="97" t="s">
        <v>2699</v>
      </c>
    </row>
    <row r="22" spans="1:13" x14ac:dyDescent="0.3">
      <c r="A22" s="70">
        <v>5</v>
      </c>
      <c r="B22" s="70" t="s">
        <v>2530</v>
      </c>
      <c r="C22" s="70" t="s">
        <v>2563</v>
      </c>
      <c r="E22" s="70">
        <v>11</v>
      </c>
      <c r="F22" s="70" t="s">
        <v>2530</v>
      </c>
      <c r="G22" s="70" t="s">
        <v>2566</v>
      </c>
      <c r="I22" s="97" t="s">
        <v>2576</v>
      </c>
      <c r="J22" s="97" t="s">
        <v>2546</v>
      </c>
      <c r="K22" s="97">
        <v>3030</v>
      </c>
      <c r="L22" s="97">
        <v>3040</v>
      </c>
      <c r="M22" s="97" t="s">
        <v>2547</v>
      </c>
    </row>
    <row r="23" spans="1:13" x14ac:dyDescent="0.3">
      <c r="A23" s="70">
        <v>6</v>
      </c>
      <c r="B23" s="70" t="s">
        <v>2532</v>
      </c>
      <c r="C23" s="70" t="s">
        <v>2563</v>
      </c>
      <c r="E23" s="70">
        <v>12</v>
      </c>
      <c r="F23" s="70" t="s">
        <v>2533</v>
      </c>
      <c r="G23" s="70" t="s">
        <v>2566</v>
      </c>
      <c r="I23" s="97" t="s">
        <v>2577</v>
      </c>
      <c r="J23" s="97" t="s">
        <v>2548</v>
      </c>
      <c r="K23" s="97">
        <v>3034</v>
      </c>
      <c r="L23" s="97">
        <v>3034</v>
      </c>
      <c r="M23" s="97" t="s">
        <v>2549</v>
      </c>
    </row>
    <row r="24" spans="1:13" x14ac:dyDescent="0.3">
      <c r="A24" s="70">
        <v>7</v>
      </c>
      <c r="B24" s="70" t="s">
        <v>2536</v>
      </c>
      <c r="C24" s="70" t="s">
        <v>2561</v>
      </c>
      <c r="E24" s="70">
        <v>13</v>
      </c>
      <c r="F24" s="70" t="s">
        <v>2530</v>
      </c>
      <c r="G24" s="70" t="s">
        <v>2684</v>
      </c>
      <c r="I24" s="97" t="s">
        <v>2276</v>
      </c>
      <c r="J24" s="97" t="s">
        <v>2550</v>
      </c>
      <c r="K24" s="97">
        <v>3049</v>
      </c>
      <c r="L24" s="97">
        <v>3052</v>
      </c>
      <c r="M24" s="97" t="s">
        <v>2551</v>
      </c>
    </row>
    <row r="25" spans="1:13" x14ac:dyDescent="0.3">
      <c r="A25" s="70">
        <v>8</v>
      </c>
      <c r="B25" s="70" t="s">
        <v>2532</v>
      </c>
      <c r="C25" s="70" t="s">
        <v>2566</v>
      </c>
      <c r="E25" s="70">
        <v>14</v>
      </c>
      <c r="F25" s="70" t="s">
        <v>2533</v>
      </c>
      <c r="G25" s="70" t="s">
        <v>2684</v>
      </c>
      <c r="I25" s="97" t="s">
        <v>2578</v>
      </c>
      <c r="J25" s="97" t="s">
        <v>2552</v>
      </c>
      <c r="K25" s="97">
        <v>3057</v>
      </c>
      <c r="L25" s="97">
        <v>3057</v>
      </c>
      <c r="M25" s="97" t="s">
        <v>2700</v>
      </c>
    </row>
    <row r="26" spans="1:13" x14ac:dyDescent="0.3">
      <c r="A26" s="70">
        <v>9</v>
      </c>
      <c r="B26" s="70" t="s">
        <v>2530</v>
      </c>
      <c r="C26" s="70" t="s">
        <v>2566</v>
      </c>
      <c r="E26" s="70">
        <v>15</v>
      </c>
      <c r="F26" s="70" t="s">
        <v>2539</v>
      </c>
      <c r="G26" s="70" t="s">
        <v>2684</v>
      </c>
      <c r="I26" s="97" t="s">
        <v>2299</v>
      </c>
      <c r="J26" s="97" t="s">
        <v>2572</v>
      </c>
      <c r="K26" s="97">
        <v>3059</v>
      </c>
      <c r="L26" s="97">
        <v>3060</v>
      </c>
      <c r="M26" s="97"/>
    </row>
    <row r="27" spans="1:13" x14ac:dyDescent="0.3">
      <c r="A27" s="70">
        <v>10</v>
      </c>
      <c r="B27" s="70" t="s">
        <v>2532</v>
      </c>
      <c r="C27" s="70" t="s">
        <v>2679</v>
      </c>
      <c r="E27" s="70">
        <v>16</v>
      </c>
      <c r="F27" s="70" t="s">
        <v>2534</v>
      </c>
      <c r="G27" s="70" t="s">
        <v>2565</v>
      </c>
      <c r="I27" s="97" t="s">
        <v>2706</v>
      </c>
      <c r="J27" s="97" t="s">
        <v>2553</v>
      </c>
      <c r="K27" s="97">
        <v>3062</v>
      </c>
      <c r="L27" s="97">
        <v>3067</v>
      </c>
      <c r="M27" s="97" t="s">
        <v>2701</v>
      </c>
    </row>
    <row r="28" spans="1:13" x14ac:dyDescent="0.3">
      <c r="A28" s="70">
        <v>11</v>
      </c>
      <c r="B28" s="70" t="s">
        <v>2530</v>
      </c>
      <c r="C28" s="70" t="s">
        <v>2684</v>
      </c>
      <c r="E28" s="70">
        <v>17</v>
      </c>
      <c r="F28" s="70" t="s">
        <v>2534</v>
      </c>
      <c r="G28" s="70" t="s">
        <v>2685</v>
      </c>
      <c r="I28" s="97" t="s">
        <v>2579</v>
      </c>
      <c r="J28" s="97" t="s">
        <v>2554</v>
      </c>
      <c r="K28" s="97">
        <v>3067</v>
      </c>
      <c r="L28" s="97" t="s">
        <v>2555</v>
      </c>
      <c r="M28" s="97" t="s">
        <v>2556</v>
      </c>
    </row>
    <row r="29" spans="1:13" x14ac:dyDescent="0.3">
      <c r="A29" s="70">
        <v>12</v>
      </c>
      <c r="B29" s="70" t="s">
        <v>2536</v>
      </c>
      <c r="C29" s="70" t="s">
        <v>2562</v>
      </c>
      <c r="E29" s="70">
        <v>18</v>
      </c>
      <c r="F29" s="70" t="s">
        <v>2529</v>
      </c>
      <c r="G29" s="70" t="s">
        <v>2680</v>
      </c>
      <c r="I29" s="97" t="s">
        <v>2580</v>
      </c>
      <c r="J29" s="97" t="s">
        <v>2557</v>
      </c>
      <c r="K29" s="97">
        <v>3060</v>
      </c>
      <c r="L29" s="97">
        <v>3063</v>
      </c>
      <c r="M29" s="97" t="s">
        <v>2558</v>
      </c>
    </row>
  </sheetData>
  <sortState xmlns:xlrd2="http://schemas.microsoft.com/office/spreadsheetml/2017/richdata2" ref="E15:G30">
    <sortCondition ref="E15"/>
  </sortState>
  <mergeCells count="8">
    <mergeCell ref="A17:B17"/>
    <mergeCell ref="L3:M15"/>
    <mergeCell ref="A1:G1"/>
    <mergeCell ref="A2:G2"/>
    <mergeCell ref="J1:M1"/>
    <mergeCell ref="E3:F3"/>
    <mergeCell ref="E12:F12"/>
    <mergeCell ref="A3:B3"/>
  </mergeCells>
  <conditionalFormatting sqref="A5:C15">
    <cfRule type="expression" dxfId="39" priority="4">
      <formula>$A5=$C$3</formula>
    </cfRule>
  </conditionalFormatting>
  <conditionalFormatting sqref="E5:G10">
    <cfRule type="expression" dxfId="38" priority="3">
      <formula>$E5=$G$3</formula>
    </cfRule>
  </conditionalFormatting>
  <conditionalFormatting sqref="A19:C29">
    <cfRule type="expression" dxfId="37" priority="2">
      <formula>$A19=$C$17</formula>
    </cfRule>
  </conditionalFormatting>
  <conditionalFormatting sqref="E14:G29">
    <cfRule type="expression" dxfId="36"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topLeftCell="A2" zoomScale="70" zoomScaleNormal="70" workbookViewId="0">
      <selection activeCell="B7" sqref="B7"/>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06" t="s">
        <v>2694</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row>
    <row r="2" spans="2:33" x14ac:dyDescent="0.3">
      <c r="B2" s="26" t="s">
        <v>2523</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2522</v>
      </c>
    </row>
    <row r="4" spans="2:33" x14ac:dyDescent="0.3">
      <c r="B4" s="27"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8"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8"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8"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64"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65"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65"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65"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65"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64"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65"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64"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65"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8"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64"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65"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65"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65"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65"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64"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65"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65"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65"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65"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64"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65"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65"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65"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65"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35" priority="1">
      <formula>C9&gt;=12</formula>
    </cfRule>
  </conditionalFormatting>
  <conditionalFormatting pivot="1" sqref="C8:Y8 C13:Y13 C15:Y15 C18:Y18 C23:Y23 C28:Y28">
    <cfRule type="expression" dxfId="34" priority="9">
      <formula>SUM($C8:$Y8)&gt;=24</formula>
    </cfRule>
  </conditionalFormatting>
  <conditionalFormatting pivot="1" sqref="C5:Y7 C17:Y17">
    <cfRule type="expression" dxfId="33" priority="15">
      <formula>SUM($C5:$Y5)&gt;=72</formula>
    </cfRule>
  </conditionalFormatting>
  <conditionalFormatting pivot="1" sqref="C9:Y12 C14:Y14 C16:Y16 C19:Y22 C24:Y27 C29:Y32">
    <cfRule type="expression" dxfId="32" priority="2">
      <formula>C9&gt;=8</formula>
    </cfRule>
  </conditionalFormatting>
  <conditionalFormatting pivot="1" sqref="C9:Y12 C14:Y14 C16:Y16 C19:Y22 C24:Y27 C29:Y32">
    <cfRule type="expression" dxfId="31" priority="3">
      <formula>C9&gt;=4</formula>
    </cfRule>
  </conditionalFormatting>
  <conditionalFormatting pivot="1" sqref="C9:Y12 C14:Y14 C16:Y16 C19:Y22 C24:Y27 C29:Y32">
    <cfRule type="expression" dxfId="30" priority="6">
      <formula>SUM($C9:$Y9)&gt;=6</formula>
    </cfRule>
  </conditionalFormatting>
  <conditionalFormatting pivot="1" sqref="C9:Y12 C14:Y14 C16:Y16 C19:Y22 C24:Y27 C29:Y32">
    <cfRule type="expression" dxfId="29" priority="5">
      <formula>SUM($C9:$Y9)&gt;=9</formula>
    </cfRule>
  </conditionalFormatting>
  <conditionalFormatting pivot="1" sqref="C9:Y12 C14:Y14 C16:Y16 C19:Y22 C24:Y27 C29:Y32">
    <cfRule type="expression" dxfId="28" priority="4">
      <formula>SUM($C9:$Y9)&gt;=12</formula>
    </cfRule>
  </conditionalFormatting>
  <conditionalFormatting pivot="1" sqref="C8:Y8 C13:Y13 C15:Y15 C18:Y18 C23:Y23 C28:Y28">
    <cfRule type="expression" dxfId="27" priority="8">
      <formula>SUM($C8:$Y8)&gt;=36</formula>
    </cfRule>
  </conditionalFormatting>
  <conditionalFormatting pivot="1" sqref="C8:Y8 C13:Y13 C15:Y15 C18:Y18 C23:Y23 C28:Y28">
    <cfRule type="expression" dxfId="26" priority="7">
      <formula>SUM($C8:$Y8)&gt;=48</formula>
    </cfRule>
  </conditionalFormatting>
  <conditionalFormatting pivot="1" sqref="C5:Y7 C17:Y17">
    <cfRule type="expression" dxfId="25" priority="14">
      <formula>SUM($C5:$Y5)&gt;=108</formula>
    </cfRule>
  </conditionalFormatting>
  <conditionalFormatting pivot="1" sqref="C5:Y7 C17:Y17">
    <cfRule type="expression" dxfId="24" priority="10">
      <formula>SUM($C5:$Y5)&gt;=144</formula>
    </cfRule>
  </conditionalFormatting>
  <conditionalFormatting pivot="1" sqref="C4:Y4">
    <cfRule type="expression" dxfId="23" priority="286">
      <formula>SUM($C4:$Y4)&gt;=216</formula>
    </cfRule>
  </conditionalFormatting>
  <conditionalFormatting pivot="1" sqref="C4:Y4">
    <cfRule type="expression" dxfId="22" priority="267">
      <formula>SUM($C4:$Y4)&gt;=324</formula>
    </cfRule>
  </conditionalFormatting>
  <conditionalFormatting pivot="1" sqref="C4:Y4">
    <cfRule type="expression" dxfId="21"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G17"/>
    </sheetView>
  </sheetViews>
  <sheetFormatPr defaultRowHeight="14.4" x14ac:dyDescent="0.3"/>
  <cols>
    <col min="2" max="2" width="28.88671875" bestFit="1" customWidth="1"/>
    <col min="3" max="3" width="5.21875" bestFit="1" customWidth="1"/>
    <col min="4" max="4" width="6" bestFit="1" customWidth="1"/>
    <col min="5" max="5" width="7" bestFit="1" customWidth="1"/>
    <col min="6" max="6" width="8.77734375" bestFit="1" customWidth="1"/>
    <col min="7" max="7" width="8" bestFit="1" customWidth="1"/>
  </cols>
  <sheetData>
    <row r="2" spans="2:7" x14ac:dyDescent="0.3">
      <c r="B2" s="29" t="s">
        <v>1229</v>
      </c>
      <c r="C2" s="29" t="s">
        <v>1237</v>
      </c>
      <c r="D2" s="29" t="s">
        <v>2305</v>
      </c>
      <c r="E2" s="29" t="s">
        <v>2306</v>
      </c>
      <c r="F2" s="29" t="s">
        <v>2307</v>
      </c>
      <c r="G2" s="29" t="s">
        <v>2308</v>
      </c>
    </row>
    <row r="3" spans="2:7" x14ac:dyDescent="0.3">
      <c r="B3" s="39" t="s">
        <v>2197</v>
      </c>
      <c r="C3" s="40">
        <v>3</v>
      </c>
      <c r="D3" s="40">
        <v>4</v>
      </c>
      <c r="E3" s="39" t="s">
        <v>2268</v>
      </c>
      <c r="F3" s="39" t="s">
        <v>2295</v>
      </c>
      <c r="G3" s="39" t="s">
        <v>2272</v>
      </c>
    </row>
    <row r="4" spans="2:7" x14ac:dyDescent="0.3">
      <c r="B4" s="41" t="s">
        <v>2257</v>
      </c>
      <c r="C4" s="42">
        <v>4</v>
      </c>
      <c r="D4" s="42">
        <v>8</v>
      </c>
      <c r="E4" s="43" t="s">
        <v>2268</v>
      </c>
      <c r="F4" s="41" t="s">
        <v>2295</v>
      </c>
      <c r="G4" s="41" t="s">
        <v>2272</v>
      </c>
    </row>
    <row r="5" spans="2:7" x14ac:dyDescent="0.3">
      <c r="B5" s="44" t="s">
        <v>2209</v>
      </c>
      <c r="C5" s="45">
        <v>5</v>
      </c>
      <c r="D5" s="45">
        <v>12</v>
      </c>
      <c r="E5" s="46" t="s">
        <v>2268</v>
      </c>
      <c r="F5" s="44" t="s">
        <v>2295</v>
      </c>
      <c r="G5" s="44" t="s">
        <v>2272</v>
      </c>
    </row>
    <row r="6" spans="2:7" x14ac:dyDescent="0.3">
      <c r="B6" s="47" t="s">
        <v>2202</v>
      </c>
      <c r="C6" s="48">
        <v>1</v>
      </c>
      <c r="D6" s="48">
        <v>6</v>
      </c>
      <c r="E6" s="47" t="s">
        <v>2268</v>
      </c>
      <c r="F6" s="47" t="s">
        <v>2295</v>
      </c>
      <c r="G6" s="47" t="s">
        <v>2273</v>
      </c>
    </row>
    <row r="7" spans="2:7" x14ac:dyDescent="0.3">
      <c r="B7" s="57" t="s">
        <v>2248</v>
      </c>
      <c r="C7" s="58">
        <v>2</v>
      </c>
      <c r="D7" s="58">
        <v>9</v>
      </c>
      <c r="E7" s="59" t="s">
        <v>2268</v>
      </c>
      <c r="F7" s="57" t="s">
        <v>2295</v>
      </c>
      <c r="G7" s="57" t="s">
        <v>2273</v>
      </c>
    </row>
    <row r="8" spans="2:7" x14ac:dyDescent="0.3">
      <c r="B8" s="30" t="s">
        <v>2212</v>
      </c>
      <c r="C8" s="31">
        <v>3</v>
      </c>
      <c r="D8" s="31">
        <v>12</v>
      </c>
      <c r="E8" s="32" t="s">
        <v>2268</v>
      </c>
      <c r="F8" s="30" t="s">
        <v>2295</v>
      </c>
      <c r="G8" s="30" t="s">
        <v>2273</v>
      </c>
    </row>
    <row r="9" spans="2:7" x14ac:dyDescent="0.3">
      <c r="B9" s="33" t="s">
        <v>2249</v>
      </c>
      <c r="C9" s="34">
        <v>1</v>
      </c>
      <c r="D9" s="34">
        <v>24</v>
      </c>
      <c r="E9" s="33" t="s">
        <v>2268</v>
      </c>
      <c r="F9" s="33" t="s">
        <v>2271</v>
      </c>
      <c r="G9" s="33" t="s">
        <v>2273</v>
      </c>
    </row>
    <row r="10" spans="2:7" x14ac:dyDescent="0.3">
      <c r="B10" s="49" t="s">
        <v>2206</v>
      </c>
      <c r="C10" s="50">
        <v>2</v>
      </c>
      <c r="D10" s="50">
        <v>36</v>
      </c>
      <c r="E10" s="49" t="s">
        <v>2268</v>
      </c>
      <c r="F10" s="49" t="s">
        <v>2271</v>
      </c>
      <c r="G10" s="49" t="s">
        <v>2273</v>
      </c>
    </row>
    <row r="11" spans="2:7" x14ac:dyDescent="0.3">
      <c r="B11" s="35" t="s">
        <v>2246</v>
      </c>
      <c r="C11" s="36">
        <v>3</v>
      </c>
      <c r="D11" s="36">
        <v>48</v>
      </c>
      <c r="E11" s="35" t="s">
        <v>2268</v>
      </c>
      <c r="F11" s="35" t="s">
        <v>2271</v>
      </c>
      <c r="G11" s="35" t="s">
        <v>2273</v>
      </c>
    </row>
    <row r="12" spans="2:7" x14ac:dyDescent="0.3">
      <c r="B12" s="37" t="s">
        <v>2210</v>
      </c>
      <c r="C12" s="38">
        <v>2</v>
      </c>
      <c r="D12" s="38">
        <v>72</v>
      </c>
      <c r="E12" s="37" t="s">
        <v>2268</v>
      </c>
      <c r="F12" s="37" t="s">
        <v>2270</v>
      </c>
      <c r="G12" s="37" t="s">
        <v>2273</v>
      </c>
    </row>
    <row r="13" spans="2:7" x14ac:dyDescent="0.3">
      <c r="B13" s="55" t="s">
        <v>2237</v>
      </c>
      <c r="C13" s="56">
        <v>3</v>
      </c>
      <c r="D13" s="56">
        <v>108</v>
      </c>
      <c r="E13" s="55" t="s">
        <v>2268</v>
      </c>
      <c r="F13" s="55" t="s">
        <v>2270</v>
      </c>
      <c r="G13" s="55" t="s">
        <v>2273</v>
      </c>
    </row>
    <row r="14" spans="2:7" x14ac:dyDescent="0.3">
      <c r="B14" s="51" t="s">
        <v>2240</v>
      </c>
      <c r="C14" s="52">
        <v>4</v>
      </c>
      <c r="D14" s="52">
        <v>144</v>
      </c>
      <c r="E14" s="51" t="s">
        <v>2268</v>
      </c>
      <c r="F14" s="51" t="s">
        <v>2270</v>
      </c>
      <c r="G14" s="51" t="s">
        <v>2273</v>
      </c>
    </row>
    <row r="15" spans="2:7" x14ac:dyDescent="0.3">
      <c r="B15" s="53" t="s">
        <v>2242</v>
      </c>
      <c r="C15" s="54">
        <v>3</v>
      </c>
      <c r="D15" s="54">
        <v>216</v>
      </c>
      <c r="E15" s="53" t="s">
        <v>2268</v>
      </c>
      <c r="F15" s="53" t="s">
        <v>2294</v>
      </c>
      <c r="G15" s="53" t="s">
        <v>2273</v>
      </c>
    </row>
    <row r="16" spans="2:7" x14ac:dyDescent="0.3">
      <c r="B16" s="60" t="s">
        <v>2195</v>
      </c>
      <c r="C16" s="61">
        <v>4</v>
      </c>
      <c r="D16" s="61">
        <v>324</v>
      </c>
      <c r="E16" s="60" t="s">
        <v>2268</v>
      </c>
      <c r="F16" s="60" t="s">
        <v>2294</v>
      </c>
      <c r="G16" s="60" t="s">
        <v>2273</v>
      </c>
    </row>
    <row r="17" spans="2:7" x14ac:dyDescent="0.3">
      <c r="B17" s="62" t="s">
        <v>2235</v>
      </c>
      <c r="C17" s="63">
        <v>5</v>
      </c>
      <c r="D17" s="63">
        <v>432</v>
      </c>
      <c r="E17" s="62" t="s">
        <v>2268</v>
      </c>
      <c r="F17" s="62" t="s">
        <v>2294</v>
      </c>
      <c r="G17" s="62" t="s">
        <v>2273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N46"/>
  <sheetViews>
    <sheetView topLeftCell="C19" workbookViewId="0">
      <selection activeCell="E41" sqref="E41"/>
    </sheetView>
  </sheetViews>
  <sheetFormatPr defaultRowHeight="14.4" x14ac:dyDescent="0.3"/>
  <cols>
    <col min="1" max="1" width="28.886718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8" bestFit="1" customWidth="1"/>
    <col min="7" max="7" width="11.109375" style="2" bestFit="1" customWidth="1"/>
    <col min="8" max="8" width="10" style="2" bestFit="1" customWidth="1"/>
    <col min="9" max="9" width="6" bestFit="1" customWidth="1"/>
    <col min="10" max="10" width="9" bestFit="1" customWidth="1"/>
    <col min="11" max="11" width="8.77734375" bestFit="1" customWidth="1"/>
    <col min="12" max="12" width="8" bestFit="1" customWidth="1"/>
  </cols>
  <sheetData>
    <row r="1" spans="1:14" x14ac:dyDescent="0.3">
      <c r="A1" t="s">
        <v>1229</v>
      </c>
      <c r="B1" t="s">
        <v>2191</v>
      </c>
      <c r="C1" s="2" t="s">
        <v>2193</v>
      </c>
      <c r="D1" s="2" t="s">
        <v>2192</v>
      </c>
      <c r="E1" s="2" t="s">
        <v>1237</v>
      </c>
      <c r="F1" s="18" t="s">
        <v>1239</v>
      </c>
      <c r="G1" s="2" t="s">
        <v>2194</v>
      </c>
      <c r="H1" s="2" t="s">
        <v>2316</v>
      </c>
      <c r="I1" t="s">
        <v>2305</v>
      </c>
      <c r="J1" t="s">
        <v>2306</v>
      </c>
      <c r="K1" t="s">
        <v>2307</v>
      </c>
      <c r="L1" t="s">
        <v>2308</v>
      </c>
      <c r="N1" t="s">
        <v>2695</v>
      </c>
    </row>
    <row r="2" spans="1:14" x14ac:dyDescent="0.3">
      <c r="A2" s="3" t="s">
        <v>2301</v>
      </c>
      <c r="B2" s="3" t="s">
        <v>2302</v>
      </c>
      <c r="C2" s="3" t="s">
        <v>2303</v>
      </c>
      <c r="D2" s="3" t="s">
        <v>2374</v>
      </c>
      <c r="E2">
        <v>10</v>
      </c>
      <c r="F2" s="9" t="s">
        <v>37</v>
      </c>
      <c r="G2" t="b">
        <v>1</v>
      </c>
      <c r="H2" s="1" t="s">
        <v>2326</v>
      </c>
      <c r="I2" s="2">
        <v>1</v>
      </c>
      <c r="J2" s="6" t="s">
        <v>2304</v>
      </c>
      <c r="K2" s="4" t="s">
        <v>2295</v>
      </c>
      <c r="L2" s="6" t="s">
        <v>2272</v>
      </c>
    </row>
    <row r="3" spans="1:14" x14ac:dyDescent="0.3">
      <c r="A3" s="4" t="s">
        <v>2209</v>
      </c>
      <c r="B3" s="4" t="s">
        <v>2196</v>
      </c>
      <c r="C3" s="6" t="s">
        <v>2434</v>
      </c>
      <c r="D3" s="6" t="s">
        <v>2375</v>
      </c>
      <c r="E3" s="13">
        <v>5</v>
      </c>
      <c r="F3" s="20"/>
      <c r="G3" s="13" t="b">
        <v>1</v>
      </c>
      <c r="H3" s="14" t="s">
        <v>2327</v>
      </c>
      <c r="I3" s="2">
        <v>12</v>
      </c>
      <c r="J3" s="6" t="s">
        <v>2268</v>
      </c>
      <c r="K3" s="4" t="s">
        <v>2295</v>
      </c>
      <c r="L3" s="6" t="s">
        <v>2272</v>
      </c>
    </row>
    <row r="4" spans="1:14" x14ac:dyDescent="0.3">
      <c r="A4" s="4" t="s">
        <v>2235</v>
      </c>
      <c r="B4" s="4" t="s">
        <v>2290</v>
      </c>
      <c r="C4" s="6" t="s">
        <v>2236</v>
      </c>
      <c r="D4" s="6" t="s">
        <v>2376</v>
      </c>
      <c r="E4" s="13">
        <v>5</v>
      </c>
      <c r="F4" s="20"/>
      <c r="G4" s="13" t="b">
        <v>1</v>
      </c>
      <c r="H4" s="14" t="s">
        <v>2328</v>
      </c>
      <c r="I4" s="2">
        <v>432</v>
      </c>
      <c r="J4" s="5" t="s">
        <v>2268</v>
      </c>
      <c r="K4" s="4" t="s">
        <v>2294</v>
      </c>
      <c r="L4" s="6" t="s">
        <v>2273</v>
      </c>
    </row>
    <row r="5" spans="1:14" x14ac:dyDescent="0.3">
      <c r="A5" s="4" t="s">
        <v>2212</v>
      </c>
      <c r="B5" s="3" t="s">
        <v>2296</v>
      </c>
      <c r="C5" s="6" t="s">
        <v>2213</v>
      </c>
      <c r="D5" s="6" t="s">
        <v>2377</v>
      </c>
      <c r="E5" s="13">
        <v>3</v>
      </c>
      <c r="F5" s="20"/>
      <c r="G5" s="13" t="b">
        <v>1</v>
      </c>
      <c r="H5" s="14" t="s">
        <v>2329</v>
      </c>
      <c r="I5" s="2">
        <v>12</v>
      </c>
      <c r="J5" s="5" t="s">
        <v>2268</v>
      </c>
      <c r="K5" s="4" t="s">
        <v>2295</v>
      </c>
      <c r="L5" s="6" t="s">
        <v>2273</v>
      </c>
    </row>
    <row r="6" spans="1:14" x14ac:dyDescent="0.3">
      <c r="A6" s="3" t="s">
        <v>2257</v>
      </c>
      <c r="B6" s="4" t="s">
        <v>2258</v>
      </c>
      <c r="C6" s="3" t="s">
        <v>2436</v>
      </c>
      <c r="D6" s="3" t="s">
        <v>2378</v>
      </c>
      <c r="E6">
        <v>4</v>
      </c>
      <c r="F6" s="9"/>
      <c r="G6" t="b">
        <v>1</v>
      </c>
      <c r="H6" s="1" t="s">
        <v>2330</v>
      </c>
      <c r="I6" s="2">
        <v>8</v>
      </c>
      <c r="J6" s="5" t="s">
        <v>2268</v>
      </c>
      <c r="K6" s="4" t="s">
        <v>2295</v>
      </c>
      <c r="L6" s="7" t="s">
        <v>2272</v>
      </c>
    </row>
    <row r="7" spans="1:14" x14ac:dyDescent="0.3">
      <c r="A7" s="3" t="s">
        <v>2240</v>
      </c>
      <c r="B7" s="3" t="s">
        <v>2238</v>
      </c>
      <c r="C7" s="22" t="s">
        <v>2241</v>
      </c>
      <c r="D7" s="22" t="s">
        <v>2379</v>
      </c>
      <c r="E7" s="23">
        <v>4</v>
      </c>
      <c r="F7" s="24"/>
      <c r="G7" s="23" t="b">
        <v>1</v>
      </c>
      <c r="H7" s="25" t="s">
        <v>2331</v>
      </c>
      <c r="I7" s="2">
        <v>144</v>
      </c>
      <c r="J7" s="5" t="s">
        <v>2268</v>
      </c>
      <c r="K7" s="4" t="s">
        <v>2270</v>
      </c>
      <c r="L7" s="7" t="s">
        <v>2273</v>
      </c>
    </row>
    <row r="8" spans="1:14" x14ac:dyDescent="0.3">
      <c r="A8" s="3" t="s">
        <v>2246</v>
      </c>
      <c r="B8" s="3" t="s">
        <v>2288</v>
      </c>
      <c r="C8" s="22" t="s">
        <v>2247</v>
      </c>
      <c r="D8" s="22" t="s">
        <v>2380</v>
      </c>
      <c r="E8" s="23">
        <v>3</v>
      </c>
      <c r="F8" s="24"/>
      <c r="G8" s="23" t="b">
        <v>1</v>
      </c>
      <c r="H8" s="25" t="s">
        <v>2332</v>
      </c>
      <c r="I8" s="2">
        <v>48</v>
      </c>
      <c r="J8" s="5" t="s">
        <v>2268</v>
      </c>
      <c r="K8" s="4" t="s">
        <v>2271</v>
      </c>
      <c r="L8" s="7" t="s">
        <v>2273</v>
      </c>
    </row>
    <row r="9" spans="1:14" x14ac:dyDescent="0.3">
      <c r="A9" s="3" t="s">
        <v>2195</v>
      </c>
      <c r="B9" s="3" t="s">
        <v>2289</v>
      </c>
      <c r="C9" s="22" t="s">
        <v>2435</v>
      </c>
      <c r="D9" s="22" t="s">
        <v>2381</v>
      </c>
      <c r="E9" s="23">
        <v>4</v>
      </c>
      <c r="F9" s="24"/>
      <c r="G9" s="23" t="b">
        <v>1</v>
      </c>
      <c r="H9" s="25" t="s">
        <v>2333</v>
      </c>
      <c r="I9" s="2">
        <v>324</v>
      </c>
      <c r="J9" s="5" t="s">
        <v>2268</v>
      </c>
      <c r="K9" s="4" t="s">
        <v>2294</v>
      </c>
      <c r="L9" s="4" t="s">
        <v>2273</v>
      </c>
    </row>
    <row r="10" spans="1:14" x14ac:dyDescent="0.3">
      <c r="A10" s="4" t="s">
        <v>2197</v>
      </c>
      <c r="B10" s="4" t="s">
        <v>2198</v>
      </c>
      <c r="C10" s="4" t="s">
        <v>2524</v>
      </c>
      <c r="D10" s="4" t="s">
        <v>2382</v>
      </c>
      <c r="E10" s="2">
        <v>3</v>
      </c>
      <c r="G10" s="2" t="b">
        <v>1</v>
      </c>
      <c r="H10" s="10" t="s">
        <v>2334</v>
      </c>
      <c r="I10" s="2">
        <v>4</v>
      </c>
      <c r="J10" s="5" t="s">
        <v>2268</v>
      </c>
      <c r="K10" s="4" t="s">
        <v>2295</v>
      </c>
      <c r="L10" s="6" t="s">
        <v>2272</v>
      </c>
    </row>
    <row r="11" spans="1:14" x14ac:dyDescent="0.3">
      <c r="A11" s="4" t="s">
        <v>2255</v>
      </c>
      <c r="B11" s="4" t="s">
        <v>2256</v>
      </c>
      <c r="C11" s="6" t="s">
        <v>2438</v>
      </c>
      <c r="D11" s="6" t="s">
        <v>2383</v>
      </c>
      <c r="E11" s="13"/>
      <c r="F11" s="20"/>
      <c r="G11" s="13" t="b">
        <v>1</v>
      </c>
      <c r="H11" s="14" t="s">
        <v>2335</v>
      </c>
      <c r="I11" s="2">
        <v>1</v>
      </c>
      <c r="J11" s="5" t="s">
        <v>2284</v>
      </c>
      <c r="K11" s="4" t="s">
        <v>2295</v>
      </c>
      <c r="L11" s="6" t="s">
        <v>2317</v>
      </c>
    </row>
    <row r="12" spans="1:14" x14ac:dyDescent="0.3">
      <c r="A12" s="4" t="s">
        <v>2237</v>
      </c>
      <c r="B12" s="4" t="s">
        <v>2287</v>
      </c>
      <c r="C12" s="6" t="s">
        <v>2239</v>
      </c>
      <c r="D12" s="6" t="s">
        <v>2384</v>
      </c>
      <c r="E12" s="13">
        <v>3</v>
      </c>
      <c r="F12" s="20"/>
      <c r="G12" s="13" t="b">
        <v>1</v>
      </c>
      <c r="H12" s="14" t="s">
        <v>2336</v>
      </c>
      <c r="I12" s="2">
        <v>108</v>
      </c>
      <c r="J12" s="5" t="s">
        <v>2268</v>
      </c>
      <c r="K12" s="4" t="s">
        <v>2270</v>
      </c>
      <c r="L12" s="6" t="s">
        <v>2273</v>
      </c>
    </row>
    <row r="13" spans="1:14" x14ac:dyDescent="0.3">
      <c r="A13" s="4" t="s">
        <v>2248</v>
      </c>
      <c r="B13" s="4" t="s">
        <v>2292</v>
      </c>
      <c r="C13" s="6" t="s">
        <v>2437</v>
      </c>
      <c r="D13" s="6" t="s">
        <v>2385</v>
      </c>
      <c r="E13" s="13">
        <v>2</v>
      </c>
      <c r="F13" s="20"/>
      <c r="G13" s="13" t="b">
        <v>1</v>
      </c>
      <c r="H13" s="14" t="s">
        <v>2337</v>
      </c>
      <c r="I13" s="2">
        <v>9</v>
      </c>
      <c r="J13" s="4" t="s">
        <v>2268</v>
      </c>
      <c r="K13" s="4" t="s">
        <v>2295</v>
      </c>
      <c r="L13" s="6" t="s">
        <v>2273</v>
      </c>
    </row>
    <row r="14" spans="1:14" x14ac:dyDescent="0.3">
      <c r="A14" s="4" t="s">
        <v>2206</v>
      </c>
      <c r="B14" s="4" t="s">
        <v>2211</v>
      </c>
      <c r="C14" s="7" t="s">
        <v>2208</v>
      </c>
      <c r="D14" s="7" t="s">
        <v>2386</v>
      </c>
      <c r="E14" s="11">
        <v>2</v>
      </c>
      <c r="F14" s="19"/>
      <c r="G14" s="11" t="b">
        <v>1</v>
      </c>
      <c r="H14" s="12" t="s">
        <v>2338</v>
      </c>
      <c r="I14" s="2">
        <v>36</v>
      </c>
      <c r="J14" s="6" t="s">
        <v>2268</v>
      </c>
      <c r="K14" s="4" t="s">
        <v>2271</v>
      </c>
      <c r="L14" s="6" t="s">
        <v>2273</v>
      </c>
    </row>
    <row r="15" spans="1:14" x14ac:dyDescent="0.3">
      <c r="A15" s="4" t="s">
        <v>2202</v>
      </c>
      <c r="B15" s="4" t="s">
        <v>2203</v>
      </c>
      <c r="C15" s="7"/>
      <c r="D15" s="7" t="s">
        <v>2387</v>
      </c>
      <c r="E15" s="11">
        <v>1</v>
      </c>
      <c r="F15" s="19"/>
      <c r="G15" s="11" t="b">
        <v>1</v>
      </c>
      <c r="H15" s="12" t="s">
        <v>2339</v>
      </c>
      <c r="I15" s="2">
        <v>6</v>
      </c>
      <c r="J15" s="6" t="s">
        <v>2268</v>
      </c>
      <c r="K15" s="4" t="s">
        <v>2295</v>
      </c>
      <c r="L15" s="6" t="s">
        <v>2273</v>
      </c>
    </row>
    <row r="16" spans="1:14" x14ac:dyDescent="0.3">
      <c r="A16" s="4" t="s">
        <v>2204</v>
      </c>
      <c r="B16" s="4" t="s">
        <v>2205</v>
      </c>
      <c r="C16" s="6"/>
      <c r="D16" s="6" t="s">
        <v>2388</v>
      </c>
      <c r="E16" s="13"/>
      <c r="F16" s="20" t="s">
        <v>31</v>
      </c>
      <c r="G16" s="13"/>
      <c r="H16" s="14" t="s">
        <v>2340</v>
      </c>
      <c r="I16" s="2">
        <v>1</v>
      </c>
      <c r="J16" s="6" t="s">
        <v>2269</v>
      </c>
      <c r="K16" s="4" t="s">
        <v>2295</v>
      </c>
      <c r="L16" s="6" t="s">
        <v>2310</v>
      </c>
    </row>
    <row r="17" spans="1:12" x14ac:dyDescent="0.3">
      <c r="A17" s="4" t="s">
        <v>2242</v>
      </c>
      <c r="B17" s="4" t="s">
        <v>2291</v>
      </c>
      <c r="C17" s="6"/>
      <c r="D17" s="6" t="s">
        <v>2389</v>
      </c>
      <c r="E17" s="13">
        <v>3</v>
      </c>
      <c r="F17" s="20"/>
      <c r="G17" s="13" t="b">
        <v>1</v>
      </c>
      <c r="H17" s="14" t="s">
        <v>2341</v>
      </c>
      <c r="I17" s="2">
        <v>216</v>
      </c>
      <c r="J17" s="6" t="s">
        <v>2268</v>
      </c>
      <c r="K17" s="4" t="s">
        <v>2294</v>
      </c>
      <c r="L17" s="6" t="s">
        <v>2273</v>
      </c>
    </row>
    <row r="18" spans="1:12" x14ac:dyDescent="0.3">
      <c r="A18" s="4" t="s">
        <v>2210</v>
      </c>
      <c r="B18" s="4" t="s">
        <v>2207</v>
      </c>
      <c r="C18" s="6"/>
      <c r="D18" s="6" t="s">
        <v>2390</v>
      </c>
      <c r="E18" s="13">
        <v>2</v>
      </c>
      <c r="F18" s="20"/>
      <c r="G18" s="13" t="b">
        <v>1</v>
      </c>
      <c r="H18" s="14" t="s">
        <v>2342</v>
      </c>
      <c r="I18" s="2">
        <v>72</v>
      </c>
      <c r="J18" s="6" t="s">
        <v>2268</v>
      </c>
      <c r="K18" s="4" t="s">
        <v>2270</v>
      </c>
      <c r="L18" s="6" t="s">
        <v>2273</v>
      </c>
    </row>
    <row r="19" spans="1:12" x14ac:dyDescent="0.3">
      <c r="A19" s="4" t="s">
        <v>2249</v>
      </c>
      <c r="B19" s="4" t="s">
        <v>2293</v>
      </c>
      <c r="C19" s="4"/>
      <c r="D19" s="4" t="s">
        <v>2391</v>
      </c>
      <c r="E19" s="2">
        <v>1</v>
      </c>
      <c r="G19" s="2" t="b">
        <v>1</v>
      </c>
      <c r="H19" s="10" t="s">
        <v>2343</v>
      </c>
      <c r="I19" s="2">
        <v>24</v>
      </c>
      <c r="J19" s="6" t="s">
        <v>2268</v>
      </c>
      <c r="K19" s="4" t="s">
        <v>2271</v>
      </c>
      <c r="L19" s="6" t="s">
        <v>2273</v>
      </c>
    </row>
    <row r="20" spans="1:12" x14ac:dyDescent="0.3">
      <c r="A20" s="4" t="s">
        <v>2253</v>
      </c>
      <c r="B20" s="3" t="s">
        <v>2254</v>
      </c>
      <c r="C20" s="7" t="s">
        <v>2439</v>
      </c>
      <c r="D20" s="7" t="s">
        <v>2392</v>
      </c>
      <c r="E20" s="11">
        <v>1</v>
      </c>
      <c r="F20" s="19" t="s">
        <v>31</v>
      </c>
      <c r="G20" s="11" t="b">
        <v>1</v>
      </c>
      <c r="H20" s="12" t="s">
        <v>2344</v>
      </c>
      <c r="I20" s="2">
        <v>1</v>
      </c>
      <c r="J20" s="6" t="s">
        <v>2283</v>
      </c>
      <c r="K20" s="4" t="s">
        <v>2295</v>
      </c>
      <c r="L20" s="6" t="s">
        <v>2317</v>
      </c>
    </row>
    <row r="21" spans="1:12" x14ac:dyDescent="0.3">
      <c r="A21" s="4" t="s">
        <v>2230</v>
      </c>
      <c r="B21" s="3" t="s">
        <v>2231</v>
      </c>
      <c r="C21" s="4"/>
      <c r="D21" s="4" t="s">
        <v>2393</v>
      </c>
      <c r="E21" s="2">
        <v>1</v>
      </c>
      <c r="F21" s="18" t="s">
        <v>31</v>
      </c>
      <c r="G21" s="2" t="b">
        <v>1</v>
      </c>
      <c r="H21" s="10" t="s">
        <v>2345</v>
      </c>
      <c r="I21" s="2">
        <v>72</v>
      </c>
      <c r="J21" s="6" t="s">
        <v>2281</v>
      </c>
      <c r="K21" s="4" t="s">
        <v>2295</v>
      </c>
      <c r="L21" s="6" t="s">
        <v>2279</v>
      </c>
    </row>
    <row r="22" spans="1:12" x14ac:dyDescent="0.3">
      <c r="A22" s="3" t="s">
        <v>2214</v>
      </c>
      <c r="B22" s="3" t="s">
        <v>2215</v>
      </c>
      <c r="C22" s="22" t="s">
        <v>2216</v>
      </c>
      <c r="D22" s="22" t="s">
        <v>2394</v>
      </c>
      <c r="E22" s="23">
        <v>1</v>
      </c>
      <c r="F22" s="24"/>
      <c r="G22" s="23"/>
      <c r="H22" s="25" t="s">
        <v>2346</v>
      </c>
      <c r="I22" s="2">
        <v>1</v>
      </c>
      <c r="J22" s="6" t="s">
        <v>2277</v>
      </c>
      <c r="K22" s="4" t="s">
        <v>2295</v>
      </c>
      <c r="L22" s="6" t="s">
        <v>2310</v>
      </c>
    </row>
    <row r="23" spans="1:12" x14ac:dyDescent="0.3">
      <c r="A23" s="3" t="s">
        <v>2232</v>
      </c>
      <c r="B23" s="4" t="s">
        <v>2233</v>
      </c>
      <c r="C23" s="22" t="s">
        <v>2234</v>
      </c>
      <c r="D23" s="22" t="s">
        <v>2395</v>
      </c>
      <c r="E23" s="23">
        <v>1</v>
      </c>
      <c r="F23" s="24"/>
      <c r="G23" s="23"/>
      <c r="H23" s="25" t="s">
        <v>2347</v>
      </c>
      <c r="I23" s="2">
        <v>1</v>
      </c>
      <c r="J23" s="6" t="s">
        <v>2282</v>
      </c>
      <c r="K23" s="4" t="s">
        <v>2295</v>
      </c>
      <c r="L23" s="4" t="s">
        <v>2310</v>
      </c>
    </row>
    <row r="24" spans="1:12" x14ac:dyDescent="0.3">
      <c r="A24" s="3" t="s">
        <v>2227</v>
      </c>
      <c r="B24" s="4" t="s">
        <v>2228</v>
      </c>
      <c r="C24" s="22" t="s">
        <v>2229</v>
      </c>
      <c r="D24" s="22" t="s">
        <v>2396</v>
      </c>
      <c r="E24" s="13">
        <v>1</v>
      </c>
      <c r="F24" s="24"/>
      <c r="G24" s="23"/>
      <c r="H24" s="25" t="s">
        <v>2348</v>
      </c>
      <c r="I24" s="2">
        <v>1</v>
      </c>
      <c r="J24" s="6" t="s">
        <v>2274</v>
      </c>
      <c r="K24" s="4" t="s">
        <v>2295</v>
      </c>
      <c r="L24" s="6" t="s">
        <v>2310</v>
      </c>
    </row>
    <row r="25" spans="1:12" x14ac:dyDescent="0.3">
      <c r="A25" s="3" t="s">
        <v>2243</v>
      </c>
      <c r="B25" s="3" t="s">
        <v>2244</v>
      </c>
      <c r="C25" s="15" t="s">
        <v>2245</v>
      </c>
      <c r="D25" s="15" t="s">
        <v>2397</v>
      </c>
      <c r="E25" s="16"/>
      <c r="F25" s="21" t="s">
        <v>24</v>
      </c>
      <c r="G25" s="16" t="b">
        <v>1</v>
      </c>
      <c r="H25" s="17" t="s">
        <v>2349</v>
      </c>
      <c r="I25" s="2">
        <v>1</v>
      </c>
      <c r="J25" s="7" t="s">
        <v>2275</v>
      </c>
      <c r="K25" s="4" t="s">
        <v>2295</v>
      </c>
      <c r="L25" s="4" t="s">
        <v>2317</v>
      </c>
    </row>
    <row r="26" spans="1:12" x14ac:dyDescent="0.3">
      <c r="A26" s="3" t="s">
        <v>2250</v>
      </c>
      <c r="B26" s="3" t="s">
        <v>2251</v>
      </c>
      <c r="C26" s="15" t="s">
        <v>2252</v>
      </c>
      <c r="D26" s="15" t="s">
        <v>2398</v>
      </c>
      <c r="E26" s="16">
        <v>1</v>
      </c>
      <c r="F26" s="21"/>
      <c r="G26" s="16"/>
      <c r="H26" s="17" t="s">
        <v>2350</v>
      </c>
      <c r="I26" s="2">
        <v>1</v>
      </c>
      <c r="J26" s="7" t="s">
        <v>2278</v>
      </c>
      <c r="K26" s="4" t="s">
        <v>2295</v>
      </c>
      <c r="L26" s="6" t="s">
        <v>2310</v>
      </c>
    </row>
    <row r="27" spans="1:12" x14ac:dyDescent="0.3">
      <c r="A27" s="3" t="s">
        <v>2262</v>
      </c>
      <c r="B27" s="3" t="s">
        <v>2263</v>
      </c>
      <c r="C27" s="22" t="s">
        <v>2264</v>
      </c>
      <c r="D27" s="22" t="s">
        <v>2399</v>
      </c>
      <c r="E27" s="23">
        <v>1</v>
      </c>
      <c r="F27" s="24"/>
      <c r="G27" s="23"/>
      <c r="H27" s="25" t="s">
        <v>2351</v>
      </c>
      <c r="I27" s="2">
        <v>1</v>
      </c>
      <c r="J27" s="7" t="s">
        <v>2300</v>
      </c>
      <c r="K27" s="4" t="s">
        <v>2295</v>
      </c>
      <c r="L27" s="4" t="s">
        <v>2310</v>
      </c>
    </row>
    <row r="28" spans="1:12" x14ac:dyDescent="0.3">
      <c r="A28" s="3" t="s">
        <v>2220</v>
      </c>
      <c r="B28" s="4" t="s">
        <v>2221</v>
      </c>
      <c r="C28" s="3" t="s">
        <v>2222</v>
      </c>
      <c r="D28" s="3" t="s">
        <v>2400</v>
      </c>
      <c r="E28" s="2">
        <v>1</v>
      </c>
      <c r="F28" s="9"/>
      <c r="G28"/>
      <c r="H28" s="1" t="s">
        <v>2352</v>
      </c>
      <c r="I28" s="2">
        <v>1</v>
      </c>
      <c r="J28" s="6" t="s">
        <v>2298</v>
      </c>
      <c r="K28" s="4" t="s">
        <v>2295</v>
      </c>
      <c r="L28" s="4" t="s">
        <v>2310</v>
      </c>
    </row>
    <row r="29" spans="1:12" x14ac:dyDescent="0.3">
      <c r="A29" s="3" t="s">
        <v>2265</v>
      </c>
      <c r="B29" s="3" t="s">
        <v>2266</v>
      </c>
      <c r="C29" s="3" t="s">
        <v>2267</v>
      </c>
      <c r="D29" s="3" t="s">
        <v>2401</v>
      </c>
      <c r="E29">
        <v>1</v>
      </c>
      <c r="F29" s="9"/>
      <c r="G29"/>
      <c r="H29" s="1" t="s">
        <v>2353</v>
      </c>
      <c r="I29" s="2">
        <v>1</v>
      </c>
      <c r="J29" s="6" t="s">
        <v>2285</v>
      </c>
      <c r="K29" s="4" t="s">
        <v>2295</v>
      </c>
      <c r="L29" s="4" t="s">
        <v>2310</v>
      </c>
    </row>
    <row r="30" spans="1:12" x14ac:dyDescent="0.3">
      <c r="A30" s="3" t="s">
        <v>2199</v>
      </c>
      <c r="B30" s="3" t="s">
        <v>2200</v>
      </c>
      <c r="C30" s="15" t="s">
        <v>2201</v>
      </c>
      <c r="D30" s="15" t="s">
        <v>2402</v>
      </c>
      <c r="E30" s="16">
        <v>1</v>
      </c>
      <c r="F30" s="21"/>
      <c r="G30" s="16"/>
      <c r="H30" s="17" t="s">
        <v>2354</v>
      </c>
      <c r="I30" s="2">
        <v>1</v>
      </c>
      <c r="J30" s="7" t="s">
        <v>2276</v>
      </c>
      <c r="K30" s="4" t="s">
        <v>2295</v>
      </c>
      <c r="L30" s="4" t="s">
        <v>2310</v>
      </c>
    </row>
    <row r="31" spans="1:12" x14ac:dyDescent="0.3">
      <c r="A31" s="3" t="s">
        <v>2217</v>
      </c>
      <c r="B31" s="3" t="s">
        <v>2218</v>
      </c>
      <c r="C31" s="3" t="s">
        <v>2219</v>
      </c>
      <c r="D31" s="3" t="s">
        <v>2403</v>
      </c>
      <c r="E31">
        <v>1</v>
      </c>
      <c r="F31" s="9"/>
      <c r="G31"/>
      <c r="H31" s="1" t="s">
        <v>2355</v>
      </c>
      <c r="I31" s="2">
        <v>1</v>
      </c>
      <c r="J31" s="6" t="s">
        <v>2297</v>
      </c>
      <c r="K31" s="4" t="s">
        <v>2295</v>
      </c>
      <c r="L31" s="6" t="s">
        <v>2310</v>
      </c>
    </row>
    <row r="32" spans="1:12" x14ac:dyDescent="0.3">
      <c r="A32" s="3" t="s">
        <v>2259</v>
      </c>
      <c r="B32" s="4" t="s">
        <v>2260</v>
      </c>
      <c r="C32" s="3" t="s">
        <v>2261</v>
      </c>
      <c r="D32" s="3" t="s">
        <v>2404</v>
      </c>
      <c r="E32">
        <v>1</v>
      </c>
      <c r="F32" s="9"/>
      <c r="G32"/>
      <c r="H32" s="1" t="s">
        <v>2356</v>
      </c>
      <c r="I32" s="2">
        <v>1</v>
      </c>
      <c r="J32" s="6" t="s">
        <v>2299</v>
      </c>
      <c r="K32" s="4" t="s">
        <v>2295</v>
      </c>
      <c r="L32" s="8" t="s">
        <v>2310</v>
      </c>
    </row>
    <row r="33" spans="1:12" x14ac:dyDescent="0.3">
      <c r="A33" s="3" t="s">
        <v>2225</v>
      </c>
      <c r="B33" s="3" t="s">
        <v>2226</v>
      </c>
      <c r="C33" s="3"/>
      <c r="D33" s="3" t="s">
        <v>2405</v>
      </c>
      <c r="E33">
        <v>1</v>
      </c>
      <c r="F33" s="9"/>
      <c r="G33"/>
      <c r="H33" s="1" t="s">
        <v>2366</v>
      </c>
      <c r="I33" s="2">
        <v>3</v>
      </c>
      <c r="J33" s="6" t="s">
        <v>2280</v>
      </c>
      <c r="K33" s="4" t="s">
        <v>2295</v>
      </c>
      <c r="L33" s="8" t="s">
        <v>2279</v>
      </c>
    </row>
    <row r="34" spans="1:12" x14ac:dyDescent="0.3">
      <c r="A34" s="3" t="s">
        <v>2223</v>
      </c>
      <c r="B34" s="3" t="s">
        <v>2224</v>
      </c>
      <c r="C34" s="22"/>
      <c r="D34" s="22" t="s">
        <v>2406</v>
      </c>
      <c r="E34" s="23">
        <v>1</v>
      </c>
      <c r="F34" s="24"/>
      <c r="G34" s="23"/>
      <c r="H34" s="25" t="s">
        <v>2357</v>
      </c>
      <c r="I34" s="2">
        <v>12</v>
      </c>
      <c r="J34" s="6" t="s">
        <v>2280</v>
      </c>
      <c r="K34" s="4" t="s">
        <v>2295</v>
      </c>
      <c r="L34" s="8" t="s">
        <v>2279</v>
      </c>
    </row>
    <row r="35" spans="1:12" x14ac:dyDescent="0.3">
      <c r="A35" s="3" t="s">
        <v>2424</v>
      </c>
      <c r="B35" s="3" t="s">
        <v>2359</v>
      </c>
      <c r="C35" s="3"/>
      <c r="D35" s="3" t="s">
        <v>2361</v>
      </c>
      <c r="E35">
        <v>2</v>
      </c>
      <c r="F35" s="9" t="s">
        <v>31</v>
      </c>
      <c r="G35"/>
      <c r="H35" s="1" t="s">
        <v>2358</v>
      </c>
      <c r="I35" s="2">
        <v>1</v>
      </c>
      <c r="J35" s="6" t="s">
        <v>2360</v>
      </c>
      <c r="K35" s="4" t="s">
        <v>2295</v>
      </c>
      <c r="L35" s="6" t="s">
        <v>2310</v>
      </c>
    </row>
    <row r="36" spans="1:12" x14ac:dyDescent="0.3">
      <c r="A36" s="3" t="s">
        <v>2425</v>
      </c>
      <c r="B36" s="4" t="s">
        <v>2363</v>
      </c>
      <c r="C36" s="3"/>
      <c r="D36" s="3" t="s">
        <v>2364</v>
      </c>
      <c r="E36">
        <v>4</v>
      </c>
      <c r="F36" s="9"/>
      <c r="G36" t="b">
        <v>1</v>
      </c>
      <c r="H36" s="1" t="s">
        <v>2362</v>
      </c>
      <c r="I36" s="2">
        <v>48</v>
      </c>
      <c r="J36" s="7" t="s">
        <v>2365</v>
      </c>
      <c r="K36" s="4" t="s">
        <v>2295</v>
      </c>
      <c r="L36" s="6" t="s">
        <v>2279</v>
      </c>
    </row>
    <row r="37" spans="1:12" x14ac:dyDescent="0.3">
      <c r="A37" s="3" t="s">
        <v>2426</v>
      </c>
      <c r="B37" s="3" t="s">
        <v>2322</v>
      </c>
      <c r="C37" s="3"/>
      <c r="D37" s="3" t="s">
        <v>2407</v>
      </c>
      <c r="E37">
        <v>2</v>
      </c>
      <c r="F37" s="9" t="s">
        <v>31</v>
      </c>
      <c r="G37"/>
      <c r="H37" s="1" t="s">
        <v>2367</v>
      </c>
      <c r="I37" s="2">
        <v>1</v>
      </c>
      <c r="J37" s="6" t="s">
        <v>2323</v>
      </c>
      <c r="K37" s="4" t="s">
        <v>2295</v>
      </c>
      <c r="L37" s="4" t="s">
        <v>2310</v>
      </c>
    </row>
    <row r="38" spans="1:12" x14ac:dyDescent="0.3">
      <c r="A38" s="3" t="s">
        <v>2427</v>
      </c>
      <c r="B38" s="3" t="s">
        <v>2319</v>
      </c>
      <c r="C38" s="22"/>
      <c r="D38" s="22" t="s">
        <v>2408</v>
      </c>
      <c r="E38" s="23">
        <v>1</v>
      </c>
      <c r="F38" s="24" t="s">
        <v>31</v>
      </c>
      <c r="G38" s="23"/>
      <c r="H38" s="25" t="s">
        <v>2368</v>
      </c>
      <c r="I38" s="2">
        <v>1</v>
      </c>
      <c r="J38" s="7" t="s">
        <v>2318</v>
      </c>
      <c r="K38" s="4" t="s">
        <v>2295</v>
      </c>
      <c r="L38" s="4" t="s">
        <v>2310</v>
      </c>
    </row>
    <row r="39" spans="1:12" x14ac:dyDescent="0.3">
      <c r="A39" s="3" t="s">
        <v>2428</v>
      </c>
      <c r="B39" s="3" t="s">
        <v>2320</v>
      </c>
      <c r="C39" s="3"/>
      <c r="D39" s="3" t="s">
        <v>2409</v>
      </c>
      <c r="E39">
        <v>1</v>
      </c>
      <c r="F39" s="9"/>
      <c r="G39"/>
      <c r="H39" s="1" t="s">
        <v>2369</v>
      </c>
      <c r="I39" s="2">
        <v>1</v>
      </c>
      <c r="J39" s="7" t="s">
        <v>2321</v>
      </c>
      <c r="K39" s="4" t="s">
        <v>2295</v>
      </c>
      <c r="L39" s="4" t="s">
        <v>2310</v>
      </c>
    </row>
    <row r="40" spans="1:12" x14ac:dyDescent="0.3">
      <c r="A40" s="3" t="s">
        <v>2429</v>
      </c>
      <c r="B40" s="3" t="s">
        <v>2324</v>
      </c>
      <c r="C40" s="3"/>
      <c r="D40" s="3" t="s">
        <v>2410</v>
      </c>
      <c r="E40">
        <v>1</v>
      </c>
      <c r="F40" s="9" t="s">
        <v>31</v>
      </c>
      <c r="G40"/>
      <c r="H40" s="1" t="s">
        <v>2370</v>
      </c>
      <c r="I40" s="2">
        <v>1</v>
      </c>
      <c r="J40" s="4" t="s">
        <v>2325</v>
      </c>
      <c r="K40" s="4" t="s">
        <v>2295</v>
      </c>
      <c r="L40" s="4" t="s">
        <v>2310</v>
      </c>
    </row>
    <row r="41" spans="1:12" x14ac:dyDescent="0.3">
      <c r="A41" s="3" t="s">
        <v>2430</v>
      </c>
      <c r="B41" s="3" t="s">
        <v>2315</v>
      </c>
      <c r="C41" s="22"/>
      <c r="D41" s="22" t="s">
        <v>2411</v>
      </c>
      <c r="E41" s="23">
        <v>4</v>
      </c>
      <c r="F41" s="24" t="s">
        <v>31</v>
      </c>
      <c r="G41" s="23"/>
      <c r="H41" s="25" t="s">
        <v>2371</v>
      </c>
      <c r="I41" s="2">
        <v>31</v>
      </c>
      <c r="J41" s="6" t="s">
        <v>2286</v>
      </c>
      <c r="K41" s="4" t="s">
        <v>2295</v>
      </c>
      <c r="L41" s="4" t="s">
        <v>2310</v>
      </c>
    </row>
    <row r="42" spans="1:12" x14ac:dyDescent="0.3">
      <c r="A42" s="3" t="s">
        <v>2431</v>
      </c>
      <c r="B42" s="3" t="s">
        <v>2415</v>
      </c>
      <c r="C42" s="22"/>
      <c r="D42" s="22" t="s">
        <v>2413</v>
      </c>
      <c r="E42" s="23">
        <v>3</v>
      </c>
      <c r="F42" s="24"/>
      <c r="G42" s="23"/>
      <c r="H42" s="25" t="s">
        <v>2412</v>
      </c>
      <c r="I42" s="2">
        <v>21</v>
      </c>
      <c r="J42" s="6" t="s">
        <v>2286</v>
      </c>
      <c r="K42" s="4" t="s">
        <v>2295</v>
      </c>
      <c r="L42" s="6" t="s">
        <v>2310</v>
      </c>
    </row>
    <row r="43" spans="1:12" x14ac:dyDescent="0.3">
      <c r="A43" s="3" t="s">
        <v>2432</v>
      </c>
      <c r="B43" s="3" t="s">
        <v>2416</v>
      </c>
      <c r="C43" s="3"/>
      <c r="D43" s="3" t="s">
        <v>2417</v>
      </c>
      <c r="E43">
        <v>2</v>
      </c>
      <c r="F43" s="9"/>
      <c r="G43"/>
      <c r="H43" s="1" t="s">
        <v>2414</v>
      </c>
      <c r="I43" s="2">
        <v>10</v>
      </c>
      <c r="J43" s="6" t="s">
        <v>2286</v>
      </c>
      <c r="K43" s="4" t="s">
        <v>2295</v>
      </c>
      <c r="L43" s="6" t="s">
        <v>2310</v>
      </c>
    </row>
    <row r="44" spans="1:12" x14ac:dyDescent="0.3">
      <c r="A44" s="3" t="s">
        <v>2433</v>
      </c>
      <c r="B44" s="3" t="s">
        <v>2419</v>
      </c>
      <c r="C44" s="3"/>
      <c r="D44" s="3" t="s">
        <v>2420</v>
      </c>
      <c r="E44">
        <v>1</v>
      </c>
      <c r="F44" s="9"/>
      <c r="G44"/>
      <c r="H44" s="1" t="s">
        <v>2418</v>
      </c>
      <c r="I44" s="2">
        <v>1</v>
      </c>
      <c r="J44" s="4" t="s">
        <v>2286</v>
      </c>
      <c r="K44" s="4" t="s">
        <v>2295</v>
      </c>
      <c r="L44" s="4" t="s">
        <v>2310</v>
      </c>
    </row>
    <row r="45" spans="1:12" x14ac:dyDescent="0.3">
      <c r="A45" s="3" t="s">
        <v>2423</v>
      </c>
      <c r="B45" s="3" t="s">
        <v>2313</v>
      </c>
      <c r="C45" s="3" t="s">
        <v>2314</v>
      </c>
      <c r="D45" s="3" t="s">
        <v>2421</v>
      </c>
      <c r="E45">
        <v>2</v>
      </c>
      <c r="F45" s="9"/>
      <c r="G45"/>
      <c r="H45" s="1" t="s">
        <v>2372</v>
      </c>
      <c r="I45" s="2">
        <v>3</v>
      </c>
      <c r="J45" s="7" t="s">
        <v>2309</v>
      </c>
      <c r="K45" s="4" t="s">
        <v>2295</v>
      </c>
      <c r="L45" s="6" t="s">
        <v>2310</v>
      </c>
    </row>
    <row r="46" spans="1:12" x14ac:dyDescent="0.3">
      <c r="A46" s="3" t="s">
        <v>2311</v>
      </c>
      <c r="B46" s="3" t="s">
        <v>2312</v>
      </c>
      <c r="C46" s="3"/>
      <c r="D46" s="3" t="s">
        <v>2422</v>
      </c>
      <c r="E46">
        <v>1</v>
      </c>
      <c r="F46" s="9"/>
      <c r="G46"/>
      <c r="H46" s="1" t="s">
        <v>2373</v>
      </c>
      <c r="I46" s="2">
        <v>1</v>
      </c>
      <c r="J46" s="7" t="s">
        <v>2309</v>
      </c>
      <c r="K46" s="4" t="s">
        <v>2295</v>
      </c>
      <c r="L46" s="4" t="s">
        <v>2310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50625CA8-ED13-48BD-97F8-554F38020B27}">
  <ds:schemaRefs/>
</ds:datastoreItem>
</file>

<file path=customXml/itemProps2.xml><?xml version="1.0" encoding="utf-8"?>
<ds:datastoreItem xmlns:ds="http://schemas.openxmlformats.org/officeDocument/2006/customXml" ds:itemID="{DAB79E6D-C73E-40F6-B7F9-4B5B2E1179D0}">
  <ds:schemaRefs/>
</ds:datastoreItem>
</file>

<file path=customXml/itemProps3.xml><?xml version="1.0" encoding="utf-8"?>
<ds:datastoreItem xmlns:ds="http://schemas.openxmlformats.org/officeDocument/2006/customXml" ds:itemID="{E45E7356-E3FD-4B26-B086-22701E34F561}">
  <ds:schemaRefs/>
</ds:datastoreItem>
</file>

<file path=customXml/itemProps4.xml><?xml version="1.0" encoding="utf-8"?>
<ds:datastoreItem xmlns:ds="http://schemas.openxmlformats.org/officeDocument/2006/customXml" ds:itemID="{C3AD1E02-1179-49BE-9FEC-EBF1247D3261}">
  <ds:schemaRefs>
    <ds:schemaRef ds:uri="http://schemas.microsoft.com/DataMashup"/>
  </ds:schemaRefs>
</ds:datastoreItem>
</file>

<file path=customXml/itemProps5.xml><?xml version="1.0" encoding="utf-8"?>
<ds:datastoreItem xmlns:ds="http://schemas.openxmlformats.org/officeDocument/2006/customXml" ds:itemID="{EE02A54A-EF09-413E-B91D-4E8A9DB4C05E}">
  <ds:schemaRefs/>
</ds:datastoreItem>
</file>

<file path=customXml/itemProps6.xml><?xml version="1.0" encoding="utf-8"?>
<ds:datastoreItem xmlns:ds="http://schemas.openxmlformats.org/officeDocument/2006/customXml" ds:itemID="{2BCCB3D7-50AF-4E21-95D3-0A02CAFDDB20}">
  <ds:schemaRefs/>
</ds:datastoreItem>
</file>

<file path=customXml/itemProps7.xml><?xml version="1.0" encoding="utf-8"?>
<ds:datastoreItem xmlns:ds="http://schemas.openxmlformats.org/officeDocument/2006/customXml" ds:itemID="{86717C26-A7C7-4988-9742-76253D22FC78}">
  <ds:schemaRefs/>
</ds:datastoreItem>
</file>

<file path=customXml/itemProps8.xml><?xml version="1.0" encoding="utf-8"?>
<ds:datastoreItem xmlns:ds="http://schemas.openxmlformats.org/officeDocument/2006/customXml" ds:itemID="{87CC5405-442C-4144-B78D-2EC201F81B4B}">
  <ds:schemaRefs/>
</ds:datastoreItem>
</file>

<file path=customXml/itemProps9.xml><?xml version="1.0" encoding="utf-8"?>
<ds:datastoreItem xmlns:ds="http://schemas.openxmlformats.org/officeDocument/2006/customXml" ds:itemID="{1062B44D-5C8A-4E9C-A03F-493AF531DDBA}">
  <ds:schemaRefs/>
</ds:datastoreItem>
</file>

<file path=customXml/itemProps10.xml><?xml version="1.0" encoding="utf-8"?>
<ds:datastoreItem xmlns:ds="http://schemas.openxmlformats.org/officeDocument/2006/customXml" ds:itemID="{EA239B80-6018-4FBE-AC94-4C9117B10D1A}">
  <ds:schemaRefs/>
</ds:datastoreItem>
</file>

<file path=customXml/itemProps11.xml><?xml version="1.0" encoding="utf-8"?>
<ds:datastoreItem xmlns:ds="http://schemas.openxmlformats.org/officeDocument/2006/customXml" ds:itemID="{F7CCFF5A-7080-4970-8850-6BC1DD3158BC}">
  <ds:schemaRefs/>
</ds:datastoreItem>
</file>

<file path=customXml/itemProps12.xml><?xml version="1.0" encoding="utf-8"?>
<ds:datastoreItem xmlns:ds="http://schemas.openxmlformats.org/officeDocument/2006/customXml" ds:itemID="{B96DED13-4ADB-4ED1-A654-3D338B09B645}">
  <ds:schemaRefs/>
</ds:datastoreItem>
</file>

<file path=customXml/itemProps13.xml><?xml version="1.0" encoding="utf-8"?>
<ds:datastoreItem xmlns:ds="http://schemas.openxmlformats.org/officeDocument/2006/customXml" ds:itemID="{42B515FD-3BBE-42A8-B672-DE0797D4A0C0}">
  <ds:schemaRefs/>
</ds:datastoreItem>
</file>

<file path=customXml/itemProps14.xml><?xml version="1.0" encoding="utf-8"?>
<ds:datastoreItem xmlns:ds="http://schemas.openxmlformats.org/officeDocument/2006/customXml" ds:itemID="{28949523-6705-40A3-B38A-76A4063B8C1B}">
  <ds:schemaRefs/>
</ds:datastoreItem>
</file>

<file path=customXml/itemProps15.xml><?xml version="1.0" encoding="utf-8"?>
<ds:datastoreItem xmlns:ds="http://schemas.openxmlformats.org/officeDocument/2006/customXml" ds:itemID="{7688BDAE-95F4-46B3-BDA4-52AF669AD4D3}">
  <ds:schemaRefs/>
</ds:datastoreItem>
</file>

<file path=customXml/itemProps16.xml><?xml version="1.0" encoding="utf-8"?>
<ds:datastoreItem xmlns:ds="http://schemas.openxmlformats.org/officeDocument/2006/customXml" ds:itemID="{1B59C75E-AC49-4D1E-A666-327CC630C7DC}">
  <ds:schemaRefs/>
</ds:datastoreItem>
</file>

<file path=customXml/itemProps17.xml><?xml version="1.0" encoding="utf-8"?>
<ds:datastoreItem xmlns:ds="http://schemas.openxmlformats.org/officeDocument/2006/customXml" ds:itemID="{4D924822-9CDF-46D9-89FA-A84749027F67}">
  <ds:schemaRefs/>
</ds:datastoreItem>
</file>

<file path=customXml/itemProps18.xml><?xml version="1.0" encoding="utf-8"?>
<ds:datastoreItem xmlns:ds="http://schemas.openxmlformats.org/officeDocument/2006/customXml" ds:itemID="{D8F3DD2F-1E33-4B71-ACCC-DB3B1A6795DC}">
  <ds:schemaRefs/>
</ds:datastoreItem>
</file>

<file path=customXml/itemProps19.xml><?xml version="1.0" encoding="utf-8"?>
<ds:datastoreItem xmlns:ds="http://schemas.openxmlformats.org/officeDocument/2006/customXml" ds:itemID="{F7C243CC-4AA5-4FDC-9EFC-8D1DA3126773}">
  <ds:schemaRefs/>
</ds:datastoreItem>
</file>

<file path=customXml/itemProps20.xml><?xml version="1.0" encoding="utf-8"?>
<ds:datastoreItem xmlns:ds="http://schemas.openxmlformats.org/officeDocument/2006/customXml" ds:itemID="{CC501241-DA57-4740-8EE1-9B6012B266BF}">
  <ds:schemaRefs/>
</ds:datastoreItem>
</file>

<file path=customXml/itemProps21.xml><?xml version="1.0" encoding="utf-8"?>
<ds:datastoreItem xmlns:ds="http://schemas.openxmlformats.org/officeDocument/2006/customXml" ds:itemID="{DA56A688-CCD4-4BFB-8A7A-0ED3E33B46DC}">
  <ds:schemaRefs/>
</ds:datastoreItem>
</file>

<file path=customXml/itemProps22.xml><?xml version="1.0" encoding="utf-8"?>
<ds:datastoreItem xmlns:ds="http://schemas.openxmlformats.org/officeDocument/2006/customXml" ds:itemID="{61EEB4A6-BBF3-4E2D-A9CC-51A8A35D8FC4}">
  <ds:schemaRefs/>
</ds:datastoreItem>
</file>

<file path=customXml/itemProps23.xml><?xml version="1.0" encoding="utf-8"?>
<ds:datastoreItem xmlns:ds="http://schemas.openxmlformats.org/officeDocument/2006/customXml" ds:itemID="{766FCC95-777D-4CED-87AB-40054F92B576}">
  <ds:schemaRefs/>
</ds:datastoreItem>
</file>

<file path=customXml/itemProps24.xml><?xml version="1.0" encoding="utf-8"?>
<ds:datastoreItem xmlns:ds="http://schemas.openxmlformats.org/officeDocument/2006/customXml" ds:itemID="{3E300520-88B3-4196-88F2-FC1E230C4E51}">
  <ds:schemaRefs/>
</ds:datastoreItem>
</file>

<file path=customXml/itemProps25.xml><?xml version="1.0" encoding="utf-8"?>
<ds:datastoreItem xmlns:ds="http://schemas.openxmlformats.org/officeDocument/2006/customXml" ds:itemID="{7E7D818E-5430-4471-93BF-F0B892CC17B6}">
  <ds:schemaRefs/>
</ds:datastoreItem>
</file>

<file path=customXml/itemProps26.xml><?xml version="1.0" encoding="utf-8"?>
<ds:datastoreItem xmlns:ds="http://schemas.openxmlformats.org/officeDocument/2006/customXml" ds:itemID="{A152FD20-E1A6-4864-BA46-1434463762D6}">
  <ds:schemaRefs/>
</ds:datastoreItem>
</file>

<file path=customXml/itemProps27.xml><?xml version="1.0" encoding="utf-8"?>
<ds:datastoreItem xmlns:ds="http://schemas.openxmlformats.org/officeDocument/2006/customXml" ds:itemID="{1556DD42-A98C-4338-BFEF-14581C5BA7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2020-04-16T14:17:57Z</dcterms:modified>
</cp:coreProperties>
</file>