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o del punto ROI" sheetId="1" r:id="rId4"/>
    <sheet state="visible" name="calculo horas coste etapas" sheetId="2" r:id="rId5"/>
    <sheet state="visible" name="Crecimiento puntos por rango" sheetId="3" r:id="rId6"/>
  </sheets>
  <definedNames/>
  <calcPr/>
</workbook>
</file>

<file path=xl/sharedStrings.xml><?xml version="1.0" encoding="utf-8"?>
<sst xmlns="http://schemas.openxmlformats.org/spreadsheetml/2006/main" count="102" uniqueCount="84">
  <si>
    <t>Visitas diarias</t>
  </si>
  <si>
    <t>Ingresos por publicidad</t>
  </si>
  <si>
    <t>Semanas</t>
  </si>
  <si>
    <t>Android</t>
  </si>
  <si>
    <t>IOs</t>
  </si>
  <si>
    <t>Pagina Web</t>
  </si>
  <si>
    <t>Total</t>
  </si>
  <si>
    <t>Google AdMob Android</t>
  </si>
  <si>
    <t>Google AdMob IOs</t>
  </si>
  <si>
    <t>Google Adsense</t>
  </si>
  <si>
    <t>Empresas locales</t>
  </si>
  <si>
    <t>Ingresos Semanales</t>
  </si>
  <si>
    <t>Ingreso Mensual</t>
  </si>
  <si>
    <t>Mantenimiento Firebase</t>
  </si>
  <si>
    <t>Porción de Unity</t>
  </si>
  <si>
    <t>Costo Publicidad Google</t>
  </si>
  <si>
    <t>Costos Semanal</t>
  </si>
  <si>
    <t>Costo Mensual</t>
  </si>
  <si>
    <t>Total Semanal</t>
  </si>
  <si>
    <t>Total Mensual</t>
  </si>
  <si>
    <t>Total Acumulado</t>
  </si>
  <si>
    <t>Ingresos - gastos</t>
  </si>
  <si>
    <t>Ingresos Acumulados</t>
  </si>
  <si>
    <t>Gastos Acumulados</t>
  </si>
  <si>
    <t>He supuesto que es una relación lineal la cantidad de dinero que generas con publicidad usando las dos apps y la pagina web</t>
  </si>
  <si>
    <t>Dinero generado por 1 usuario</t>
  </si>
  <si>
    <t>https://admob.google.com/intl/es-419/home/</t>
  </si>
  <si>
    <t>iOS</t>
  </si>
  <si>
    <t>https://www.google.com/adsense/start/#calculator</t>
  </si>
  <si>
    <t>Usuarios</t>
  </si>
  <si>
    <t>Dolares</t>
  </si>
  <si>
    <t>Euros 1 dolar 0.91€</t>
  </si>
  <si>
    <t>Costes preproducción del proyecto</t>
  </si>
  <si>
    <t>Anuncios Google</t>
  </si>
  <si>
    <t>Basico</t>
  </si>
  <si>
    <t>75€ mes</t>
  </si>
  <si>
    <t>Medio</t>
  </si>
  <si>
    <t>400€ mes</t>
  </si>
  <si>
    <t>Semana 86 punto ROI</t>
  </si>
  <si>
    <t>TOTAL:</t>
  </si>
  <si>
    <t>RECURSOS HUMANOS</t>
  </si>
  <si>
    <t>Análisis</t>
  </si>
  <si>
    <t>horas invertidas</t>
  </si>
  <si>
    <t>salario/hora</t>
  </si>
  <si>
    <t>salario total</t>
  </si>
  <si>
    <t>Analista de marketing</t>
  </si>
  <si>
    <t>Arquitecto software</t>
  </si>
  <si>
    <t>Diseño</t>
  </si>
  <si>
    <t>Diseñador base de datos</t>
  </si>
  <si>
    <t>Diseñador reglas de juego</t>
  </si>
  <si>
    <t>Desarrollo</t>
  </si>
  <si>
    <t>Programador backend</t>
  </si>
  <si>
    <t>Programador python</t>
  </si>
  <si>
    <t>Diseñador Gráfico</t>
  </si>
  <si>
    <t>Programador web</t>
  </si>
  <si>
    <t>Programador unity</t>
  </si>
  <si>
    <t>Despliegue</t>
  </si>
  <si>
    <t>Betatester</t>
  </si>
  <si>
    <t>Control de proyecto</t>
  </si>
  <si>
    <t>Jefe de proyecto</t>
  </si>
  <si>
    <t>Total mano de obra</t>
  </si>
  <si>
    <t>MATERIAL</t>
  </si>
  <si>
    <t>Cantidad</t>
  </si>
  <si>
    <t>Precio Unitario</t>
  </si>
  <si>
    <t>Precio Total</t>
  </si>
  <si>
    <t>Teclado</t>
  </si>
  <si>
    <t>Ratón</t>
  </si>
  <si>
    <t>Ordenador Sobremesa</t>
  </si>
  <si>
    <t>Ordenador Portatil</t>
  </si>
  <si>
    <t>Pantalla</t>
  </si>
  <si>
    <t>Movil Android</t>
  </si>
  <si>
    <t>Movil iOS</t>
  </si>
  <si>
    <t>Total material</t>
  </si>
  <si>
    <t>Puntos para pertenecer</t>
  </si>
  <si>
    <t>Puntos que hay conseguir para subir de un nivel a otro</t>
  </si>
  <si>
    <t>Cuantas veces más puntuación se requiere</t>
  </si>
  <si>
    <t>Achicaxnais</t>
  </si>
  <si>
    <t>Achicaxna</t>
  </si>
  <si>
    <t>Cichiciquitzos</t>
  </si>
  <si>
    <t>Sigoñes</t>
  </si>
  <si>
    <t>Tagorero</t>
  </si>
  <si>
    <t>Guañameñe</t>
  </si>
  <si>
    <t>Achimencey</t>
  </si>
  <si>
    <t>Mencey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</si>
</sst>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#,##0.00\ [$€-1]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b/>
      <u/>
      <color rgb="FF0000FF"/>
    </font>
    <font>
      <color theme="5"/>
      <name val="Arial"/>
      <scheme val="minor"/>
    </font>
    <font>
      <color theme="5"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horizontal="center" vertical="center"/>
    </xf>
    <xf borderId="0" fillId="0" fontId="1" numFmtId="2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ont="1">
      <alignment horizontal="center" readingOrder="0" shrinkToFit="0" vertical="center" wrapText="1"/>
    </xf>
    <xf borderId="0" fillId="2" fontId="7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horizontal="center"/>
    </xf>
    <xf borderId="0" fillId="0" fontId="5" numFmtId="3" xfId="0" applyAlignment="1" applyFont="1" applyNumberFormat="1">
      <alignment horizontal="center" vertical="center"/>
    </xf>
    <xf borderId="0" fillId="0" fontId="5" numFmtId="3" xfId="0" applyAlignment="1" applyFont="1" applyNumberFormat="1">
      <alignment horizontal="center" readingOrder="0" vertical="center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Android, IOs, Pagina Web y Total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'Calculo del punto ROI'!$A$2:$A$102</c:f>
            </c:strRef>
          </c:cat>
          <c:val>
            <c:numRef>
              <c:f>'Calculo del punto ROI'!$B$2:$B$102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'Calculo del punto ROI'!$A$2:$A$102</c:f>
            </c:strRef>
          </c:cat>
          <c:val>
            <c:numRef>
              <c:f>'Calculo del punto ROI'!$C$2:$C$102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'Calculo del punto ROI'!$A$2:$A$102</c:f>
            </c:strRef>
          </c:cat>
          <c:val>
            <c:numRef>
              <c:f>'Calculo del punto ROI'!$D$2:$D$102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'Calculo del punto ROI'!$A$2:$A$102</c:f>
            </c:strRef>
          </c:cat>
          <c:val>
            <c:numRef>
              <c:f>'Calculo del punto ROI'!$E$2:$E$102</c:f>
              <c:numCache/>
            </c:numRef>
          </c:val>
          <c:smooth val="0"/>
        </c:ser>
        <c:axId val="228085628"/>
        <c:axId val="1415237588"/>
      </c:lineChart>
      <c:catAx>
        <c:axId val="228085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237588"/>
      </c:catAx>
      <c:valAx>
        <c:axId val="1415237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085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Gastos frente a ingresos acumulados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'Calculo del punto ROI'!$X$1:$X$2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'Calculo del punto ROI'!$A$3:$A$102</c:f>
            </c:strRef>
          </c:cat>
          <c:val>
            <c:numRef>
              <c:f>'Calculo del punto ROI'!$X$3:$X$102</c:f>
              <c:numCache/>
            </c:numRef>
          </c:val>
          <c:smooth val="0"/>
        </c:ser>
        <c:ser>
          <c:idx val="1"/>
          <c:order val="1"/>
          <c:tx>
            <c:strRef>
              <c:f>'Calculo del punto ROI'!$W$1:$W$2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'Calculo del punto ROI'!$A$3:$A$102</c:f>
            </c:strRef>
          </c:cat>
          <c:val>
            <c:numRef>
              <c:f>'Calculo del punto ROI'!$W$3:$W$102</c:f>
              <c:numCache/>
            </c:numRef>
          </c:val>
          <c:smooth val="0"/>
        </c:ser>
        <c:axId val="2085166464"/>
        <c:axId val="1305768538"/>
      </c:lineChart>
      <c:catAx>
        <c:axId val="20851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768538"/>
      </c:catAx>
      <c:valAx>
        <c:axId val="1305768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Euros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166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'Crecimiento puntos por rango'!$B$2:$B$9</c:f>
            </c:strRef>
          </c:cat>
          <c:val>
            <c:numRef>
              <c:f>'Crecimiento puntos por rango'!$C$2:$C$9</c:f>
              <c:numCache/>
            </c:numRef>
          </c:val>
          <c:smooth val="0"/>
        </c:ser>
        <c:axId val="1912129608"/>
        <c:axId val="2077223781"/>
      </c:lineChart>
      <c:catAx>
        <c:axId val="191212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223781"/>
      </c:catAx>
      <c:valAx>
        <c:axId val="2077223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129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103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809625</xdr:colOff>
      <xdr:row>103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1</xdr:row>
      <xdr:rowOff>19050</xdr:rowOff>
    </xdr:from>
    <xdr:ext cx="6162675" cy="4514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dmob.google.com/intl/es-419/home/" TargetMode="External"/><Relationship Id="rId2" Type="http://schemas.openxmlformats.org/officeDocument/2006/relationships/hyperlink" Target="https://admob.google.com/intl/es-419/home/" TargetMode="External"/><Relationship Id="rId3" Type="http://schemas.openxmlformats.org/officeDocument/2006/relationships/hyperlink" Target="https://www.google.com/adsense/start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9" width="18.0"/>
    <col customWidth="1" min="10" max="10" width="15.25"/>
    <col customWidth="1" min="11" max="11" width="17.0"/>
    <col customWidth="1" min="12" max="12" width="14.5"/>
    <col customWidth="1" min="13" max="13" width="19.25"/>
    <col customWidth="1" min="14" max="14" width="13.63"/>
    <col customWidth="1" min="15" max="15" width="19.88"/>
    <col customWidth="1" min="16" max="16" width="15.25"/>
    <col customWidth="1" min="20" max="20" width="16.0"/>
    <col customWidth="1" min="21" max="21" width="14.25"/>
    <col customWidth="1" min="22" max="22" width="14.63"/>
    <col customWidth="1" min="23" max="23" width="17.5"/>
    <col customWidth="1" min="24" max="24" width="15.88"/>
    <col customWidth="1" min="27" max="27" width="13.5"/>
  </cols>
  <sheetData>
    <row r="1">
      <c r="B1" s="1" t="s">
        <v>0</v>
      </c>
      <c r="E1" s="1"/>
      <c r="F1" s="1"/>
      <c r="G1" s="2" t="s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/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</row>
    <row r="3">
      <c r="A3" s="3">
        <v>1.0</v>
      </c>
      <c r="B3" s="3">
        <f t="shared" ref="B3:B4" si="1">ROUND(A3*A3*(49985/8648)+79735/8648,0)</f>
        <v>15</v>
      </c>
      <c r="C3" s="3">
        <f t="shared" ref="C3:C4" si="2">ROUND(A3*A3*(20995/8648)+22245/8648,0)</f>
        <v>5</v>
      </c>
      <c r="D3" s="3">
        <f t="shared" ref="D3:D4" si="3">ROUND(A3*A3*(163/47)+213/47,0)</f>
        <v>8</v>
      </c>
      <c r="E3" s="3">
        <f t="shared" ref="E3:E102" si="4">B3+C3+D3</f>
        <v>28</v>
      </c>
      <c r="F3" s="3"/>
      <c r="G3" s="4">
        <f t="shared" ref="G3:G102" si="5">B3*$AB$6</f>
        <v>0.607698</v>
      </c>
      <c r="H3" s="4">
        <f t="shared" ref="H3:H102" si="6">C3*$AB$7</f>
        <v>0.067977</v>
      </c>
      <c r="I3" s="4">
        <f t="shared" ref="I3:I102" si="7">D3*$AB$8</f>
        <v>0.4691232</v>
      </c>
      <c r="K3" s="4">
        <f t="shared" ref="K3:K102" si="8">G3+H3+I3+J3</f>
        <v>1.1447982</v>
      </c>
      <c r="L3" s="5">
        <f>K3+K4+K5+K6</f>
        <v>14.8715112</v>
      </c>
      <c r="M3" s="3">
        <f t="shared" ref="M3:M102" si="9"> ROUNDUP(7*E3*0.000102, 0)*5+ROUNDUP((7*E3*0.000102+7*E3*0.00011)/10, 0)*1</f>
        <v>6</v>
      </c>
      <c r="N3" s="6">
        <f>IF($L$103&lt;100000,0,40)</f>
        <v>40</v>
      </c>
      <c r="O3" s="1">
        <v>75.0</v>
      </c>
      <c r="P3" s="4">
        <f t="shared" ref="P3:P102" si="10">M3+N3+O3</f>
        <v>121</v>
      </c>
      <c r="Q3" s="6">
        <f>P3+P4+P5+P6</f>
        <v>139</v>
      </c>
      <c r="S3" s="4">
        <f t="shared" ref="S3:S102" si="11">K3-P3</f>
        <v>-119.8552018</v>
      </c>
      <c r="T3" s="6">
        <f>S3+S4+S5+S6</f>
        <v>-124.1284888</v>
      </c>
      <c r="U3" s="7"/>
      <c r="V3" s="7">
        <f t="shared" ref="V3:V102" si="12">SUM($S$3:S3)-$Z$13</f>
        <v>-81549.0152</v>
      </c>
      <c r="W3" s="7">
        <f t="shared" ref="W3:W102" si="13">SUM(K$3:K3)</f>
        <v>1.1447982</v>
      </c>
      <c r="X3" s="7">
        <f t="shared" ref="X3:X102" si="14">SUM(P$3:P3)+$Z$13</f>
        <v>81550.16</v>
      </c>
      <c r="Y3" s="7" t="s">
        <v>24</v>
      </c>
      <c r="AB3" s="8"/>
    </row>
    <row r="4">
      <c r="A4" s="3">
        <v>2.0</v>
      </c>
      <c r="B4" s="3">
        <f t="shared" si="1"/>
        <v>32</v>
      </c>
      <c r="C4" s="3">
        <f t="shared" si="2"/>
        <v>12</v>
      </c>
      <c r="D4" s="3">
        <f t="shared" si="3"/>
        <v>18</v>
      </c>
      <c r="E4" s="3">
        <f t="shared" si="4"/>
        <v>62</v>
      </c>
      <c r="F4" s="3"/>
      <c r="G4" s="4">
        <f t="shared" si="5"/>
        <v>1.2964224</v>
      </c>
      <c r="H4" s="4">
        <f t="shared" si="6"/>
        <v>0.1631448</v>
      </c>
      <c r="I4" s="4">
        <f t="shared" si="7"/>
        <v>1.0555272</v>
      </c>
      <c r="K4" s="4">
        <f t="shared" si="8"/>
        <v>2.5150944</v>
      </c>
      <c r="M4" s="3">
        <f t="shared" si="9"/>
        <v>6</v>
      </c>
      <c r="P4" s="4">
        <f t="shared" si="10"/>
        <v>6</v>
      </c>
      <c r="S4" s="4">
        <f t="shared" si="11"/>
        <v>-3.4849056</v>
      </c>
      <c r="U4" s="7"/>
      <c r="V4" s="7">
        <f t="shared" si="12"/>
        <v>-81552.50011</v>
      </c>
      <c r="W4" s="7">
        <f t="shared" si="13"/>
        <v>3.6598926</v>
      </c>
      <c r="X4" s="7">
        <f t="shared" si="14"/>
        <v>81556.16</v>
      </c>
      <c r="AB4" s="8"/>
    </row>
    <row r="5">
      <c r="A5" s="3">
        <v>3.0</v>
      </c>
      <c r="B5" s="3">
        <v>50.0</v>
      </c>
      <c r="C5" s="3">
        <v>20.0</v>
      </c>
      <c r="D5" s="3">
        <v>30.0</v>
      </c>
      <c r="E5" s="3">
        <f t="shared" si="4"/>
        <v>100</v>
      </c>
      <c r="F5" s="3"/>
      <c r="G5" s="4">
        <f t="shared" si="5"/>
        <v>2.02566</v>
      </c>
      <c r="H5" s="4">
        <f t="shared" si="6"/>
        <v>0.271908</v>
      </c>
      <c r="I5" s="4">
        <f t="shared" si="7"/>
        <v>1.759212</v>
      </c>
      <c r="K5" s="4">
        <f t="shared" si="8"/>
        <v>4.05678</v>
      </c>
      <c r="M5" s="3">
        <f t="shared" si="9"/>
        <v>6</v>
      </c>
      <c r="P5" s="4">
        <f t="shared" si="10"/>
        <v>6</v>
      </c>
      <c r="S5" s="4">
        <f t="shared" si="11"/>
        <v>-1.94322</v>
      </c>
      <c r="U5" s="7"/>
      <c r="V5" s="7">
        <f t="shared" si="12"/>
        <v>-81554.44333</v>
      </c>
      <c r="W5" s="7">
        <f t="shared" si="13"/>
        <v>7.7166726</v>
      </c>
      <c r="X5" s="7">
        <f t="shared" si="14"/>
        <v>81562.16</v>
      </c>
      <c r="AB5" s="8" t="s">
        <v>25</v>
      </c>
    </row>
    <row r="6">
      <c r="A6" s="3">
        <v>4.0</v>
      </c>
      <c r="B6" s="3">
        <v>76.0</v>
      </c>
      <c r="C6" s="3">
        <f t="shared" ref="C6:C22" si="15">ROUND(A6*A6*(20995/8648)+22245/8648,0)</f>
        <v>41</v>
      </c>
      <c r="D6" s="3">
        <f t="shared" ref="D6:D8" si="16">ROUND(A6*A6*(163/47)+213/47,0)</f>
        <v>60</v>
      </c>
      <c r="E6" s="3">
        <f t="shared" si="4"/>
        <v>177</v>
      </c>
      <c r="F6" s="3"/>
      <c r="G6" s="4">
        <f t="shared" si="5"/>
        <v>3.0790032</v>
      </c>
      <c r="H6" s="4">
        <f t="shared" si="6"/>
        <v>0.5574114</v>
      </c>
      <c r="I6" s="4">
        <f t="shared" si="7"/>
        <v>3.518424</v>
      </c>
      <c r="K6" s="4">
        <f t="shared" si="8"/>
        <v>7.1548386</v>
      </c>
      <c r="M6" s="3">
        <f t="shared" si="9"/>
        <v>6</v>
      </c>
      <c r="P6" s="4">
        <f t="shared" si="10"/>
        <v>6</v>
      </c>
      <c r="S6" s="4">
        <f t="shared" si="11"/>
        <v>1.1548386</v>
      </c>
      <c r="U6" s="4">
        <f>SUM($T$3:T3)</f>
        <v>-124.1284888</v>
      </c>
      <c r="V6" s="7">
        <f t="shared" si="12"/>
        <v>-81553.28849</v>
      </c>
      <c r="W6" s="7">
        <f t="shared" si="13"/>
        <v>14.8715112</v>
      </c>
      <c r="X6" s="7">
        <f t="shared" si="14"/>
        <v>81568.16</v>
      </c>
      <c r="Y6" s="3" t="s">
        <v>3</v>
      </c>
      <c r="Z6" s="3">
        <v>50000.0</v>
      </c>
      <c r="AA6" s="3">
        <v>2226.0</v>
      </c>
      <c r="AB6" s="4">
        <f t="shared" ref="AB6:AB8" si="17">AA6/Z6*0.91</f>
        <v>0.0405132</v>
      </c>
      <c r="AC6" s="9" t="s">
        <v>26</v>
      </c>
    </row>
    <row r="7">
      <c r="A7" s="3">
        <v>5.0</v>
      </c>
      <c r="B7" s="3">
        <f t="shared" ref="B7:B21" si="18">ROUND(A7*A7*(49985/8648)+79735/8648,0)</f>
        <v>154</v>
      </c>
      <c r="C7" s="3">
        <f t="shared" si="15"/>
        <v>63</v>
      </c>
      <c r="D7" s="3">
        <f t="shared" si="16"/>
        <v>91</v>
      </c>
      <c r="E7" s="3">
        <f t="shared" si="4"/>
        <v>308</v>
      </c>
      <c r="F7" s="3"/>
      <c r="G7" s="4">
        <f t="shared" si="5"/>
        <v>6.2390328</v>
      </c>
      <c r="H7" s="4">
        <f t="shared" si="6"/>
        <v>0.8565102</v>
      </c>
      <c r="I7" s="4">
        <f t="shared" si="7"/>
        <v>5.3362764</v>
      </c>
      <c r="K7" s="4">
        <f t="shared" si="8"/>
        <v>12.4318194</v>
      </c>
      <c r="L7" s="5">
        <f>K7+K8+K9+K10</f>
        <v>81.5265906</v>
      </c>
      <c r="M7" s="3">
        <f t="shared" si="9"/>
        <v>6</v>
      </c>
      <c r="N7" s="6">
        <f>IF($L$103&lt;100000,0,40)</f>
        <v>40</v>
      </c>
      <c r="O7" s="1">
        <v>75.0</v>
      </c>
      <c r="P7" s="4">
        <f t="shared" si="10"/>
        <v>121</v>
      </c>
      <c r="Q7" s="6">
        <f>P7+P8+P9+P10</f>
        <v>139</v>
      </c>
      <c r="S7" s="4">
        <f t="shared" si="11"/>
        <v>-108.5681806</v>
      </c>
      <c r="T7" s="6">
        <f>S7+S8+S9+S10</f>
        <v>-57.4734094</v>
      </c>
      <c r="V7" s="7">
        <f t="shared" si="12"/>
        <v>-81661.85667</v>
      </c>
      <c r="W7" s="7">
        <f t="shared" si="13"/>
        <v>27.3033306</v>
      </c>
      <c r="X7" s="7">
        <f t="shared" si="14"/>
        <v>81689.16</v>
      </c>
      <c r="Y7" s="3" t="s">
        <v>27</v>
      </c>
      <c r="Z7" s="3">
        <v>50000.0</v>
      </c>
      <c r="AA7" s="3">
        <v>747.0</v>
      </c>
      <c r="AB7" s="4">
        <f t="shared" si="17"/>
        <v>0.0135954</v>
      </c>
      <c r="AC7" s="9" t="s">
        <v>26</v>
      </c>
    </row>
    <row r="8">
      <c r="A8" s="3">
        <v>6.0</v>
      </c>
      <c r="B8" s="3">
        <f t="shared" si="18"/>
        <v>217</v>
      </c>
      <c r="C8" s="3">
        <f t="shared" si="15"/>
        <v>90</v>
      </c>
      <c r="D8" s="3">
        <f t="shared" si="16"/>
        <v>129</v>
      </c>
      <c r="E8" s="3">
        <f t="shared" si="4"/>
        <v>436</v>
      </c>
      <c r="F8" s="3"/>
      <c r="G8" s="4">
        <f t="shared" si="5"/>
        <v>8.7913644</v>
      </c>
      <c r="H8" s="4">
        <f t="shared" si="6"/>
        <v>1.223586</v>
      </c>
      <c r="I8" s="4">
        <f t="shared" si="7"/>
        <v>7.5646116</v>
      </c>
      <c r="K8" s="4">
        <f t="shared" si="8"/>
        <v>17.579562</v>
      </c>
      <c r="M8" s="3">
        <f t="shared" si="9"/>
        <v>6</v>
      </c>
      <c r="P8" s="4">
        <f t="shared" si="10"/>
        <v>6</v>
      </c>
      <c r="S8" s="4">
        <f t="shared" si="11"/>
        <v>11.579562</v>
      </c>
      <c r="V8" s="7">
        <f t="shared" si="12"/>
        <v>-81650.27711</v>
      </c>
      <c r="W8" s="7">
        <f t="shared" si="13"/>
        <v>44.8828926</v>
      </c>
      <c r="X8" s="7">
        <f t="shared" si="14"/>
        <v>81695.16</v>
      </c>
      <c r="Y8" s="3" t="s">
        <v>5</v>
      </c>
      <c r="Z8" s="3">
        <v>50000.0</v>
      </c>
      <c r="AA8" s="3">
        <v>3222.0</v>
      </c>
      <c r="AB8" s="4">
        <f t="shared" si="17"/>
        <v>0.0586404</v>
      </c>
      <c r="AC8" s="10" t="s">
        <v>28</v>
      </c>
    </row>
    <row r="9">
      <c r="A9" s="3">
        <v>7.0</v>
      </c>
      <c r="B9" s="3">
        <f t="shared" si="18"/>
        <v>292</v>
      </c>
      <c r="C9" s="3">
        <f t="shared" si="15"/>
        <v>122</v>
      </c>
      <c r="D9" s="3">
        <v>150.0</v>
      </c>
      <c r="E9" s="3">
        <f t="shared" si="4"/>
        <v>564</v>
      </c>
      <c r="F9" s="3"/>
      <c r="G9" s="4">
        <f t="shared" si="5"/>
        <v>11.8298544</v>
      </c>
      <c r="H9" s="4">
        <f t="shared" si="6"/>
        <v>1.6586388</v>
      </c>
      <c r="I9" s="4">
        <f t="shared" si="7"/>
        <v>8.79606</v>
      </c>
      <c r="K9" s="4">
        <f t="shared" si="8"/>
        <v>22.2845532</v>
      </c>
      <c r="M9" s="3">
        <f t="shared" si="9"/>
        <v>6</v>
      </c>
      <c r="P9" s="4">
        <f t="shared" si="10"/>
        <v>6</v>
      </c>
      <c r="S9" s="4">
        <f t="shared" si="11"/>
        <v>16.2845532</v>
      </c>
      <c r="V9" s="7">
        <f t="shared" si="12"/>
        <v>-81633.99255</v>
      </c>
      <c r="W9" s="7">
        <f t="shared" si="13"/>
        <v>67.1674458</v>
      </c>
      <c r="X9" s="7">
        <f t="shared" si="14"/>
        <v>81701.16</v>
      </c>
      <c r="Z9" s="3" t="s">
        <v>29</v>
      </c>
      <c r="AA9" s="3" t="s">
        <v>30</v>
      </c>
      <c r="AB9" s="3" t="s">
        <v>31</v>
      </c>
    </row>
    <row r="10">
      <c r="A10" s="3">
        <v>8.0</v>
      </c>
      <c r="B10" s="3">
        <f t="shared" si="18"/>
        <v>379</v>
      </c>
      <c r="C10" s="3">
        <f t="shared" si="15"/>
        <v>158</v>
      </c>
      <c r="D10" s="3">
        <v>200.0</v>
      </c>
      <c r="E10" s="3">
        <f t="shared" si="4"/>
        <v>737</v>
      </c>
      <c r="F10" s="3"/>
      <c r="G10" s="4">
        <f t="shared" si="5"/>
        <v>15.3545028</v>
      </c>
      <c r="H10" s="4">
        <f t="shared" si="6"/>
        <v>2.1480732</v>
      </c>
      <c r="I10" s="4">
        <f t="shared" si="7"/>
        <v>11.72808</v>
      </c>
      <c r="K10" s="4">
        <f t="shared" si="8"/>
        <v>29.230656</v>
      </c>
      <c r="M10" s="3">
        <f t="shared" si="9"/>
        <v>6</v>
      </c>
      <c r="P10" s="4">
        <f t="shared" si="10"/>
        <v>6</v>
      </c>
      <c r="S10" s="4">
        <f t="shared" si="11"/>
        <v>23.230656</v>
      </c>
      <c r="U10" s="4">
        <f>SUM($T$3:T7)</f>
        <v>-181.6018982</v>
      </c>
      <c r="V10" s="7">
        <f t="shared" si="12"/>
        <v>-81610.7619</v>
      </c>
      <c r="W10" s="7">
        <f t="shared" si="13"/>
        <v>96.3981018</v>
      </c>
      <c r="X10" s="7">
        <f t="shared" si="14"/>
        <v>81707.16</v>
      </c>
    </row>
    <row r="11">
      <c r="A11" s="3">
        <v>9.0</v>
      </c>
      <c r="B11" s="3">
        <f t="shared" si="18"/>
        <v>477</v>
      </c>
      <c r="C11" s="3">
        <f t="shared" si="15"/>
        <v>199</v>
      </c>
      <c r="D11" s="3">
        <v>250.0</v>
      </c>
      <c r="E11" s="3">
        <f t="shared" si="4"/>
        <v>926</v>
      </c>
      <c r="F11" s="3"/>
      <c r="G11" s="4">
        <f t="shared" si="5"/>
        <v>19.3247964</v>
      </c>
      <c r="H11" s="4">
        <f t="shared" si="6"/>
        <v>2.7054846</v>
      </c>
      <c r="I11" s="4">
        <f t="shared" si="7"/>
        <v>14.6601</v>
      </c>
      <c r="K11" s="4">
        <f t="shared" si="8"/>
        <v>36.690381</v>
      </c>
      <c r="L11" s="5">
        <f>K11+K12+K13+K14</f>
        <v>210.4493664</v>
      </c>
      <c r="M11" s="3">
        <f t="shared" si="9"/>
        <v>6</v>
      </c>
      <c r="N11" s="6">
        <f>IF($L$103&lt;100000,0,40)</f>
        <v>40</v>
      </c>
      <c r="O11" s="1">
        <v>400.0</v>
      </c>
      <c r="P11" s="4">
        <f t="shared" si="10"/>
        <v>446</v>
      </c>
      <c r="Q11" s="6">
        <f>P11+P12+P13+P14</f>
        <v>474</v>
      </c>
      <c r="S11" s="4">
        <f t="shared" si="11"/>
        <v>-409.309619</v>
      </c>
      <c r="T11" s="6">
        <f>S11+S12+S13+S14</f>
        <v>-263.5506336</v>
      </c>
      <c r="V11" s="7">
        <f t="shared" si="12"/>
        <v>-82020.07152</v>
      </c>
      <c r="W11" s="7">
        <f t="shared" si="13"/>
        <v>133.0884828</v>
      </c>
      <c r="X11" s="7">
        <f t="shared" si="14"/>
        <v>82153.16</v>
      </c>
    </row>
    <row r="12">
      <c r="A12" s="3">
        <v>10.0</v>
      </c>
      <c r="B12" s="3">
        <f t="shared" si="18"/>
        <v>587</v>
      </c>
      <c r="C12" s="3">
        <f t="shared" si="15"/>
        <v>245</v>
      </c>
      <c r="D12" s="3">
        <f t="shared" ref="D12:D25" si="19">ROUND(A12*A12*(163/47)+213/47,0)</f>
        <v>351</v>
      </c>
      <c r="E12" s="3">
        <f t="shared" si="4"/>
        <v>1183</v>
      </c>
      <c r="F12" s="3"/>
      <c r="G12" s="4">
        <f t="shared" si="5"/>
        <v>23.7812484</v>
      </c>
      <c r="H12" s="4">
        <f t="shared" si="6"/>
        <v>3.330873</v>
      </c>
      <c r="I12" s="4">
        <f t="shared" si="7"/>
        <v>20.5827804</v>
      </c>
      <c r="K12" s="4">
        <f t="shared" si="8"/>
        <v>47.6949018</v>
      </c>
      <c r="M12" s="3">
        <f t="shared" si="9"/>
        <v>6</v>
      </c>
      <c r="P12" s="4">
        <f t="shared" si="10"/>
        <v>6</v>
      </c>
      <c r="S12" s="4">
        <f t="shared" si="11"/>
        <v>41.6949018</v>
      </c>
      <c r="V12" s="7">
        <f t="shared" si="12"/>
        <v>-81978.37662</v>
      </c>
      <c r="W12" s="7">
        <f t="shared" si="13"/>
        <v>180.7833846</v>
      </c>
      <c r="X12" s="7">
        <f t="shared" si="14"/>
        <v>82159.16</v>
      </c>
      <c r="Z12" s="3" t="s">
        <v>32</v>
      </c>
    </row>
    <row r="13">
      <c r="A13" s="3">
        <v>11.0</v>
      </c>
      <c r="B13" s="3">
        <f t="shared" si="18"/>
        <v>709</v>
      </c>
      <c r="C13" s="3">
        <f t="shared" si="15"/>
        <v>296</v>
      </c>
      <c r="D13" s="3">
        <f t="shared" si="19"/>
        <v>424</v>
      </c>
      <c r="E13" s="3">
        <f t="shared" si="4"/>
        <v>1429</v>
      </c>
      <c r="F13" s="3"/>
      <c r="G13" s="4">
        <f t="shared" si="5"/>
        <v>28.7238588</v>
      </c>
      <c r="H13" s="4">
        <f t="shared" si="6"/>
        <v>4.0242384</v>
      </c>
      <c r="I13" s="4">
        <f t="shared" si="7"/>
        <v>24.8635296</v>
      </c>
      <c r="K13" s="4">
        <f t="shared" si="8"/>
        <v>57.6116268</v>
      </c>
      <c r="M13" s="3">
        <f t="shared" si="9"/>
        <v>11</v>
      </c>
      <c r="P13" s="4">
        <f t="shared" si="10"/>
        <v>11</v>
      </c>
      <c r="S13" s="4">
        <f t="shared" si="11"/>
        <v>46.6116268</v>
      </c>
      <c r="V13" s="7">
        <f t="shared" si="12"/>
        <v>-81931.76499</v>
      </c>
      <c r="W13" s="7">
        <f t="shared" si="13"/>
        <v>238.3950114</v>
      </c>
      <c r="X13" s="7">
        <f t="shared" si="14"/>
        <v>82170.16</v>
      </c>
      <c r="Z13" s="2">
        <v>81429.16</v>
      </c>
    </row>
    <row r="14">
      <c r="A14" s="3">
        <v>12.0</v>
      </c>
      <c r="B14" s="3">
        <f t="shared" si="18"/>
        <v>842</v>
      </c>
      <c r="C14" s="3">
        <f t="shared" si="15"/>
        <v>352</v>
      </c>
      <c r="D14" s="3">
        <f t="shared" si="19"/>
        <v>504</v>
      </c>
      <c r="E14" s="3">
        <f t="shared" si="4"/>
        <v>1698</v>
      </c>
      <c r="F14" s="3"/>
      <c r="G14" s="4">
        <f t="shared" si="5"/>
        <v>34.1121144</v>
      </c>
      <c r="H14" s="4">
        <f t="shared" si="6"/>
        <v>4.7855808</v>
      </c>
      <c r="I14" s="4">
        <f t="shared" si="7"/>
        <v>29.5547616</v>
      </c>
      <c r="K14" s="4">
        <f t="shared" si="8"/>
        <v>68.4524568</v>
      </c>
      <c r="M14" s="3">
        <f t="shared" si="9"/>
        <v>11</v>
      </c>
      <c r="P14" s="4">
        <f t="shared" si="10"/>
        <v>11</v>
      </c>
      <c r="S14" s="4">
        <f t="shared" si="11"/>
        <v>57.4524568</v>
      </c>
      <c r="U14" s="4">
        <f>SUM($T$3:T11)</f>
        <v>-445.1525318</v>
      </c>
      <c r="V14" s="7">
        <f t="shared" si="12"/>
        <v>-81874.31253</v>
      </c>
      <c r="W14" s="7">
        <f t="shared" si="13"/>
        <v>306.8474682</v>
      </c>
      <c r="X14" s="7">
        <f t="shared" si="14"/>
        <v>82181.16</v>
      </c>
    </row>
    <row r="15">
      <c r="A15" s="3">
        <v>13.0</v>
      </c>
      <c r="B15" s="3">
        <f t="shared" si="18"/>
        <v>986</v>
      </c>
      <c r="C15" s="3">
        <f t="shared" si="15"/>
        <v>413</v>
      </c>
      <c r="D15" s="3">
        <f t="shared" si="19"/>
        <v>591</v>
      </c>
      <c r="E15" s="3">
        <f t="shared" si="4"/>
        <v>1990</v>
      </c>
      <c r="F15" s="3"/>
      <c r="G15" s="4">
        <f t="shared" si="5"/>
        <v>39.9460152</v>
      </c>
      <c r="H15" s="4">
        <f t="shared" si="6"/>
        <v>5.6149002</v>
      </c>
      <c r="I15" s="4">
        <f t="shared" si="7"/>
        <v>34.6564764</v>
      </c>
      <c r="K15" s="4">
        <f t="shared" si="8"/>
        <v>80.2173918</v>
      </c>
      <c r="L15" s="5">
        <f>K15+K16+K17+K18</f>
        <v>400.7759028</v>
      </c>
      <c r="M15" s="3">
        <f t="shared" si="9"/>
        <v>11</v>
      </c>
      <c r="N15" s="6">
        <f>IF($L$103&lt;100000,0,40)</f>
        <v>40</v>
      </c>
      <c r="O15" s="1">
        <v>400.0</v>
      </c>
      <c r="P15" s="4">
        <f t="shared" si="10"/>
        <v>451</v>
      </c>
      <c r="Q15" s="6">
        <f>P15+P16+P17+P18</f>
        <v>489</v>
      </c>
      <c r="S15" s="4">
        <f t="shared" si="11"/>
        <v>-370.7826082</v>
      </c>
      <c r="T15" s="6">
        <f>S15+S16+S17+S18</f>
        <v>-88.2240972</v>
      </c>
      <c r="V15" s="7">
        <f t="shared" si="12"/>
        <v>-82245.09514</v>
      </c>
      <c r="W15" s="7">
        <f t="shared" si="13"/>
        <v>387.06486</v>
      </c>
      <c r="X15" s="7">
        <f t="shared" si="14"/>
        <v>82632.16</v>
      </c>
    </row>
    <row r="16">
      <c r="A16" s="3">
        <v>14.0</v>
      </c>
      <c r="B16" s="3">
        <f t="shared" si="18"/>
        <v>1142</v>
      </c>
      <c r="C16" s="3">
        <f t="shared" si="15"/>
        <v>478</v>
      </c>
      <c r="D16" s="3">
        <f t="shared" si="19"/>
        <v>684</v>
      </c>
      <c r="E16" s="3">
        <f t="shared" si="4"/>
        <v>2304</v>
      </c>
      <c r="F16" s="3"/>
      <c r="G16" s="4">
        <f t="shared" si="5"/>
        <v>46.2660744</v>
      </c>
      <c r="H16" s="4">
        <f t="shared" si="6"/>
        <v>6.4986012</v>
      </c>
      <c r="I16" s="4">
        <f t="shared" si="7"/>
        <v>40.1100336</v>
      </c>
      <c r="K16" s="4">
        <f t="shared" si="8"/>
        <v>92.8747092</v>
      </c>
      <c r="M16" s="3">
        <f t="shared" si="9"/>
        <v>11</v>
      </c>
      <c r="P16" s="4">
        <f t="shared" si="10"/>
        <v>11</v>
      </c>
      <c r="S16" s="4">
        <f t="shared" si="11"/>
        <v>81.8747092</v>
      </c>
      <c r="V16" s="7">
        <f t="shared" si="12"/>
        <v>-82163.22043</v>
      </c>
      <c r="W16" s="7">
        <f t="shared" si="13"/>
        <v>479.9395692</v>
      </c>
      <c r="X16" s="7">
        <f t="shared" si="14"/>
        <v>82643.16</v>
      </c>
    </row>
    <row r="17">
      <c r="A17" s="3">
        <v>15.0</v>
      </c>
      <c r="B17" s="3">
        <f t="shared" si="18"/>
        <v>1310</v>
      </c>
      <c r="C17" s="3">
        <f t="shared" si="15"/>
        <v>549</v>
      </c>
      <c r="D17" s="3">
        <f t="shared" si="19"/>
        <v>785</v>
      </c>
      <c r="E17" s="3">
        <f t="shared" si="4"/>
        <v>2644</v>
      </c>
      <c r="F17" s="3"/>
      <c r="G17" s="4">
        <f t="shared" si="5"/>
        <v>53.072292</v>
      </c>
      <c r="H17" s="4">
        <f t="shared" si="6"/>
        <v>7.4638746</v>
      </c>
      <c r="I17" s="4">
        <f t="shared" si="7"/>
        <v>46.032714</v>
      </c>
      <c r="K17" s="4">
        <f t="shared" si="8"/>
        <v>106.5688806</v>
      </c>
      <c r="M17" s="3">
        <f t="shared" si="9"/>
        <v>11</v>
      </c>
      <c r="P17" s="4">
        <f t="shared" si="10"/>
        <v>11</v>
      </c>
      <c r="S17" s="4">
        <f t="shared" si="11"/>
        <v>95.5688806</v>
      </c>
      <c r="V17" s="7">
        <f t="shared" si="12"/>
        <v>-82067.65155</v>
      </c>
      <c r="W17" s="7">
        <f t="shared" si="13"/>
        <v>586.5084498</v>
      </c>
      <c r="X17" s="7">
        <f t="shared" si="14"/>
        <v>82654.16</v>
      </c>
    </row>
    <row r="18">
      <c r="A18" s="3">
        <v>16.0</v>
      </c>
      <c r="B18" s="3">
        <f t="shared" si="18"/>
        <v>1489</v>
      </c>
      <c r="C18" s="3">
        <f t="shared" si="15"/>
        <v>624</v>
      </c>
      <c r="D18" s="3">
        <f t="shared" si="19"/>
        <v>892</v>
      </c>
      <c r="E18" s="3">
        <f t="shared" si="4"/>
        <v>3005</v>
      </c>
      <c r="F18" s="3"/>
      <c r="G18" s="4">
        <f t="shared" si="5"/>
        <v>60.3241548</v>
      </c>
      <c r="H18" s="4">
        <f t="shared" si="6"/>
        <v>8.4835296</v>
      </c>
      <c r="I18" s="4">
        <f t="shared" si="7"/>
        <v>52.3072368</v>
      </c>
      <c r="K18" s="4">
        <f t="shared" si="8"/>
        <v>121.1149212</v>
      </c>
      <c r="M18" s="3">
        <f t="shared" si="9"/>
        <v>16</v>
      </c>
      <c r="P18" s="4">
        <f t="shared" si="10"/>
        <v>16</v>
      </c>
      <c r="S18" s="4">
        <f t="shared" si="11"/>
        <v>105.1149212</v>
      </c>
      <c r="U18" s="4">
        <f>SUM($T$3:T15)</f>
        <v>-533.376629</v>
      </c>
      <c r="V18" s="7">
        <f t="shared" si="12"/>
        <v>-81962.53663</v>
      </c>
      <c r="W18" s="7">
        <f t="shared" si="13"/>
        <v>707.623371</v>
      </c>
      <c r="X18" s="7">
        <f t="shared" si="14"/>
        <v>82670.16</v>
      </c>
    </row>
    <row r="19">
      <c r="A19" s="3">
        <v>17.0</v>
      </c>
      <c r="B19" s="3">
        <f t="shared" si="18"/>
        <v>1680</v>
      </c>
      <c r="C19" s="3">
        <f t="shared" si="15"/>
        <v>704</v>
      </c>
      <c r="D19" s="3">
        <f t="shared" si="19"/>
        <v>1007</v>
      </c>
      <c r="E19" s="3">
        <f t="shared" si="4"/>
        <v>3391</v>
      </c>
      <c r="F19" s="3"/>
      <c r="G19" s="4">
        <f t="shared" si="5"/>
        <v>68.062176</v>
      </c>
      <c r="H19" s="4">
        <f t="shared" si="6"/>
        <v>9.5711616</v>
      </c>
      <c r="I19" s="4">
        <f t="shared" si="7"/>
        <v>59.0508828</v>
      </c>
      <c r="K19" s="4">
        <f t="shared" si="8"/>
        <v>136.6842204</v>
      </c>
      <c r="L19" s="5">
        <f>K19+K20+K21+K22</f>
        <v>648.4299276</v>
      </c>
      <c r="M19" s="3">
        <f t="shared" si="9"/>
        <v>16</v>
      </c>
      <c r="N19" s="6">
        <f>IF($L$103&lt;100000,0,40)</f>
        <v>40</v>
      </c>
      <c r="O19" s="1">
        <v>400.0</v>
      </c>
      <c r="P19" s="4">
        <f t="shared" si="10"/>
        <v>456</v>
      </c>
      <c r="Q19" s="6">
        <f>P19+P20+P21+P22</f>
        <v>514</v>
      </c>
      <c r="S19" s="4">
        <f t="shared" si="11"/>
        <v>-319.3157796</v>
      </c>
      <c r="T19" s="6">
        <f>S19+S20+S21+S22</f>
        <v>134.4299276</v>
      </c>
      <c r="V19" s="7">
        <f t="shared" si="12"/>
        <v>-82281.85241</v>
      </c>
      <c r="W19" s="7">
        <f t="shared" si="13"/>
        <v>844.3075914</v>
      </c>
      <c r="X19" s="7">
        <f t="shared" si="14"/>
        <v>83126.16</v>
      </c>
      <c r="Z19" s="3" t="s">
        <v>33</v>
      </c>
    </row>
    <row r="20">
      <c r="A20" s="3">
        <v>18.0</v>
      </c>
      <c r="B20" s="3">
        <f t="shared" si="18"/>
        <v>1882</v>
      </c>
      <c r="C20" s="3">
        <f t="shared" si="15"/>
        <v>789</v>
      </c>
      <c r="D20" s="3">
        <f t="shared" si="19"/>
        <v>1128</v>
      </c>
      <c r="E20" s="3">
        <f t="shared" si="4"/>
        <v>3799</v>
      </c>
      <c r="F20" s="3"/>
      <c r="G20" s="4">
        <f t="shared" si="5"/>
        <v>76.2458424</v>
      </c>
      <c r="H20" s="4">
        <f t="shared" si="6"/>
        <v>10.7267706</v>
      </c>
      <c r="I20" s="4">
        <f t="shared" si="7"/>
        <v>66.1463712</v>
      </c>
      <c r="K20" s="4">
        <f t="shared" si="8"/>
        <v>153.1189842</v>
      </c>
      <c r="M20" s="3">
        <f t="shared" si="9"/>
        <v>16</v>
      </c>
      <c r="P20" s="4">
        <f t="shared" si="10"/>
        <v>16</v>
      </c>
      <c r="S20" s="4">
        <f t="shared" si="11"/>
        <v>137.1189842</v>
      </c>
      <c r="V20" s="7">
        <f t="shared" si="12"/>
        <v>-82144.73342</v>
      </c>
      <c r="W20" s="7">
        <f t="shared" si="13"/>
        <v>997.4265756</v>
      </c>
      <c r="X20" s="7">
        <f t="shared" si="14"/>
        <v>83142.16</v>
      </c>
      <c r="Z20" s="3" t="s">
        <v>34</v>
      </c>
      <c r="AA20" s="3" t="s">
        <v>35</v>
      </c>
    </row>
    <row r="21">
      <c r="A21" s="3">
        <v>19.0</v>
      </c>
      <c r="B21" s="3">
        <f t="shared" si="18"/>
        <v>2096</v>
      </c>
      <c r="C21" s="3">
        <f t="shared" si="15"/>
        <v>879</v>
      </c>
      <c r="D21" s="3">
        <f t="shared" si="19"/>
        <v>1257</v>
      </c>
      <c r="E21" s="3">
        <f t="shared" si="4"/>
        <v>4232</v>
      </c>
      <c r="F21" s="3"/>
      <c r="G21" s="4">
        <f t="shared" si="5"/>
        <v>84.9156672</v>
      </c>
      <c r="H21" s="4">
        <f t="shared" si="6"/>
        <v>11.9503566</v>
      </c>
      <c r="I21" s="4">
        <f t="shared" si="7"/>
        <v>73.7109828</v>
      </c>
      <c r="K21" s="4">
        <f t="shared" si="8"/>
        <v>170.5770066</v>
      </c>
      <c r="M21" s="3">
        <f t="shared" si="9"/>
        <v>21</v>
      </c>
      <c r="P21" s="4">
        <f t="shared" si="10"/>
        <v>21</v>
      </c>
      <c r="S21" s="4">
        <f t="shared" si="11"/>
        <v>149.5770066</v>
      </c>
      <c r="V21" s="7">
        <f t="shared" si="12"/>
        <v>-81995.15642</v>
      </c>
      <c r="W21" s="7">
        <f t="shared" si="13"/>
        <v>1168.003582</v>
      </c>
      <c r="X21" s="7">
        <f t="shared" si="14"/>
        <v>83163.16</v>
      </c>
      <c r="Z21" s="3" t="s">
        <v>36</v>
      </c>
      <c r="AA21" s="11" t="s">
        <v>37</v>
      </c>
    </row>
    <row r="22">
      <c r="A22" s="3">
        <v>20.0</v>
      </c>
      <c r="B22" s="3">
        <f t="shared" ref="B22:B32" si="20">ROUND(A22*A22*(27/5)+140/1,0)</f>
        <v>2300</v>
      </c>
      <c r="C22" s="3">
        <f t="shared" si="15"/>
        <v>974</v>
      </c>
      <c r="D22" s="3">
        <f t="shared" si="19"/>
        <v>1392</v>
      </c>
      <c r="E22" s="3">
        <f t="shared" si="4"/>
        <v>4666</v>
      </c>
      <c r="F22" s="3"/>
      <c r="G22" s="4">
        <f t="shared" si="5"/>
        <v>93.18036</v>
      </c>
      <c r="H22" s="4">
        <f t="shared" si="6"/>
        <v>13.2419196</v>
      </c>
      <c r="I22" s="4">
        <f t="shared" si="7"/>
        <v>81.6274368</v>
      </c>
      <c r="K22" s="4">
        <f t="shared" si="8"/>
        <v>188.0497164</v>
      </c>
      <c r="M22" s="3">
        <f t="shared" si="9"/>
        <v>21</v>
      </c>
      <c r="P22" s="4">
        <f t="shared" si="10"/>
        <v>21</v>
      </c>
      <c r="S22" s="4">
        <f t="shared" si="11"/>
        <v>167.0497164</v>
      </c>
      <c r="U22" s="4">
        <f>SUM($T$3:T19)</f>
        <v>-398.9467014</v>
      </c>
      <c r="V22" s="7">
        <f t="shared" si="12"/>
        <v>-81828.1067</v>
      </c>
      <c r="W22" s="7">
        <f t="shared" si="13"/>
        <v>1356.053299</v>
      </c>
      <c r="X22" s="7">
        <f t="shared" si="14"/>
        <v>83184.16</v>
      </c>
    </row>
    <row r="23">
      <c r="A23" s="3">
        <v>21.0</v>
      </c>
      <c r="B23" s="3">
        <f t="shared" si="20"/>
        <v>2521</v>
      </c>
      <c r="C23" s="3">
        <f t="shared" ref="C23:C35" si="21">ROUND(A23*A23*(200/81)-800/9,0)</f>
        <v>1000</v>
      </c>
      <c r="D23" s="3">
        <f t="shared" si="19"/>
        <v>1534</v>
      </c>
      <c r="E23" s="3">
        <f t="shared" si="4"/>
        <v>5055</v>
      </c>
      <c r="F23" s="3"/>
      <c r="G23" s="4">
        <f t="shared" si="5"/>
        <v>102.1337772</v>
      </c>
      <c r="H23" s="4">
        <f t="shared" si="6"/>
        <v>13.5954</v>
      </c>
      <c r="I23" s="4">
        <f t="shared" si="7"/>
        <v>89.9543736</v>
      </c>
      <c r="K23" s="4">
        <f t="shared" si="8"/>
        <v>205.6835508</v>
      </c>
      <c r="L23" s="5">
        <f>K23+K24+K25+K26</f>
        <v>937.4094912</v>
      </c>
      <c r="M23" s="3">
        <f t="shared" si="9"/>
        <v>21</v>
      </c>
      <c r="N23" s="6">
        <f>IF($L$103&lt;100000,0,40)</f>
        <v>40</v>
      </c>
      <c r="O23" s="1">
        <v>400.0</v>
      </c>
      <c r="P23" s="4">
        <f t="shared" si="10"/>
        <v>461</v>
      </c>
      <c r="Q23" s="6">
        <f>P23+P24+P25+P26</f>
        <v>534</v>
      </c>
      <c r="S23" s="4">
        <f t="shared" si="11"/>
        <v>-255.3164492</v>
      </c>
      <c r="T23" s="12">
        <f>S23+S24+S25+S26</f>
        <v>403.4094912</v>
      </c>
      <c r="V23" s="7">
        <f t="shared" si="12"/>
        <v>-82083.42315</v>
      </c>
      <c r="W23" s="7">
        <f t="shared" si="13"/>
        <v>1561.736849</v>
      </c>
      <c r="X23" s="7">
        <f t="shared" si="14"/>
        <v>83645.16</v>
      </c>
    </row>
    <row r="24">
      <c r="A24" s="3">
        <v>22.0</v>
      </c>
      <c r="B24" s="3">
        <f t="shared" si="20"/>
        <v>2754</v>
      </c>
      <c r="C24" s="3">
        <f t="shared" si="21"/>
        <v>1106</v>
      </c>
      <c r="D24" s="3">
        <f t="shared" si="19"/>
        <v>1683</v>
      </c>
      <c r="E24" s="3">
        <f t="shared" si="4"/>
        <v>5543</v>
      </c>
      <c r="F24" s="3"/>
      <c r="G24" s="4">
        <f t="shared" si="5"/>
        <v>111.5733528</v>
      </c>
      <c r="H24" s="4">
        <f t="shared" si="6"/>
        <v>15.0365124</v>
      </c>
      <c r="I24" s="4">
        <f t="shared" si="7"/>
        <v>98.6917932</v>
      </c>
      <c r="K24" s="4">
        <f t="shared" si="8"/>
        <v>225.3016584</v>
      </c>
      <c r="M24" s="3">
        <f t="shared" si="9"/>
        <v>21</v>
      </c>
      <c r="P24" s="4">
        <f t="shared" si="10"/>
        <v>21</v>
      </c>
      <c r="S24" s="4">
        <f t="shared" si="11"/>
        <v>204.3016584</v>
      </c>
      <c r="V24" s="7">
        <f t="shared" si="12"/>
        <v>-81879.12149</v>
      </c>
      <c r="W24" s="7">
        <f t="shared" si="13"/>
        <v>1787.038508</v>
      </c>
      <c r="X24" s="7">
        <f t="shared" si="14"/>
        <v>83666.16</v>
      </c>
    </row>
    <row r="25">
      <c r="A25" s="3">
        <v>23.0</v>
      </c>
      <c r="B25" s="3">
        <f t="shared" si="20"/>
        <v>2997</v>
      </c>
      <c r="C25" s="3">
        <f t="shared" si="21"/>
        <v>1217</v>
      </c>
      <c r="D25" s="3">
        <f t="shared" si="19"/>
        <v>1839</v>
      </c>
      <c r="E25" s="3">
        <f t="shared" si="4"/>
        <v>6053</v>
      </c>
      <c r="F25" s="3"/>
      <c r="G25" s="4">
        <f t="shared" si="5"/>
        <v>121.4180604</v>
      </c>
      <c r="H25" s="4">
        <f t="shared" si="6"/>
        <v>16.5456018</v>
      </c>
      <c r="I25" s="4">
        <f t="shared" si="7"/>
        <v>107.8396956</v>
      </c>
      <c r="K25" s="4">
        <f t="shared" si="8"/>
        <v>245.8033578</v>
      </c>
      <c r="M25" s="3">
        <f t="shared" si="9"/>
        <v>26</v>
      </c>
      <c r="P25" s="4">
        <f t="shared" si="10"/>
        <v>26</v>
      </c>
      <c r="S25" s="4">
        <f t="shared" si="11"/>
        <v>219.8033578</v>
      </c>
      <c r="V25" s="7">
        <f t="shared" si="12"/>
        <v>-81659.31813</v>
      </c>
      <c r="W25" s="7">
        <f t="shared" si="13"/>
        <v>2032.841866</v>
      </c>
      <c r="X25" s="7">
        <f t="shared" si="14"/>
        <v>83692.16</v>
      </c>
    </row>
    <row r="26">
      <c r="A26" s="3">
        <v>24.0</v>
      </c>
      <c r="B26" s="3">
        <f t="shared" si="20"/>
        <v>3250</v>
      </c>
      <c r="C26" s="3">
        <f t="shared" si="21"/>
        <v>1333</v>
      </c>
      <c r="D26" s="3">
        <f t="shared" ref="D26:D41" si="22">ROUND(A26*A26*(226/63)-1234/7,0)</f>
        <v>1890</v>
      </c>
      <c r="E26" s="3">
        <f t="shared" si="4"/>
        <v>6473</v>
      </c>
      <c r="F26" s="3"/>
      <c r="G26" s="4">
        <f t="shared" si="5"/>
        <v>131.6679</v>
      </c>
      <c r="H26" s="4">
        <f t="shared" si="6"/>
        <v>18.1226682</v>
      </c>
      <c r="I26" s="4">
        <f t="shared" si="7"/>
        <v>110.830356</v>
      </c>
      <c r="K26" s="4">
        <f t="shared" si="8"/>
        <v>260.6209242</v>
      </c>
      <c r="M26" s="3">
        <f t="shared" si="9"/>
        <v>26</v>
      </c>
      <c r="P26" s="4">
        <f t="shared" si="10"/>
        <v>26</v>
      </c>
      <c r="S26" s="13">
        <f t="shared" si="11"/>
        <v>234.6209242</v>
      </c>
      <c r="U26" s="4">
        <f>SUM($T$3:T23)</f>
        <v>4.4627898</v>
      </c>
      <c r="V26" s="7">
        <f t="shared" si="12"/>
        <v>-81424.69721</v>
      </c>
      <c r="W26" s="7">
        <f t="shared" si="13"/>
        <v>2293.46279</v>
      </c>
      <c r="X26" s="7">
        <f t="shared" si="14"/>
        <v>83718.16</v>
      </c>
    </row>
    <row r="27">
      <c r="A27" s="3">
        <v>25.0</v>
      </c>
      <c r="B27" s="3">
        <f t="shared" si="20"/>
        <v>3515</v>
      </c>
      <c r="C27" s="3">
        <f t="shared" si="21"/>
        <v>1454</v>
      </c>
      <c r="D27" s="3">
        <f t="shared" si="22"/>
        <v>2066</v>
      </c>
      <c r="E27" s="3">
        <f t="shared" si="4"/>
        <v>7035</v>
      </c>
      <c r="F27" s="3"/>
      <c r="G27" s="4">
        <f t="shared" si="5"/>
        <v>142.403898</v>
      </c>
      <c r="H27" s="4">
        <f t="shared" si="6"/>
        <v>19.7677116</v>
      </c>
      <c r="I27" s="4">
        <f t="shared" si="7"/>
        <v>121.1510664</v>
      </c>
      <c r="K27" s="4">
        <f t="shared" si="8"/>
        <v>283.322676</v>
      </c>
      <c r="L27" s="5">
        <f>K27+K28+K29+K30</f>
        <v>1278.580212</v>
      </c>
      <c r="M27" s="3">
        <f t="shared" si="9"/>
        <v>32</v>
      </c>
      <c r="N27" s="6">
        <f>IF($L$103&lt;100000,0,40)</f>
        <v>40</v>
      </c>
      <c r="O27" s="1">
        <v>400.0</v>
      </c>
      <c r="P27" s="4">
        <f t="shared" si="10"/>
        <v>472</v>
      </c>
      <c r="Q27" s="6">
        <f>P27+P28+P29+P30</f>
        <v>573</v>
      </c>
      <c r="S27" s="4">
        <f t="shared" si="11"/>
        <v>-188.677324</v>
      </c>
      <c r="T27" s="6">
        <f>S27+S28+S29+S30</f>
        <v>705.580212</v>
      </c>
      <c r="V27" s="7">
        <f t="shared" si="12"/>
        <v>-81613.37453</v>
      </c>
      <c r="W27" s="7">
        <f t="shared" si="13"/>
        <v>2576.785466</v>
      </c>
      <c r="X27" s="7">
        <f t="shared" si="14"/>
        <v>84190.16</v>
      </c>
    </row>
    <row r="28">
      <c r="A28" s="3">
        <v>26.0</v>
      </c>
      <c r="B28" s="3">
        <f t="shared" si="20"/>
        <v>3790</v>
      </c>
      <c r="C28" s="3">
        <f t="shared" si="21"/>
        <v>1580</v>
      </c>
      <c r="D28" s="3">
        <f t="shared" si="22"/>
        <v>2249</v>
      </c>
      <c r="E28" s="3">
        <f t="shared" si="4"/>
        <v>7619</v>
      </c>
      <c r="F28" s="3"/>
      <c r="G28" s="4">
        <f t="shared" si="5"/>
        <v>153.545028</v>
      </c>
      <c r="H28" s="4">
        <f t="shared" si="6"/>
        <v>21.480732</v>
      </c>
      <c r="I28" s="4">
        <f t="shared" si="7"/>
        <v>131.8822596</v>
      </c>
      <c r="K28" s="4">
        <f t="shared" si="8"/>
        <v>306.9080196</v>
      </c>
      <c r="M28" s="3">
        <f t="shared" si="9"/>
        <v>32</v>
      </c>
      <c r="P28" s="4">
        <f t="shared" si="10"/>
        <v>32</v>
      </c>
      <c r="S28" s="4">
        <f t="shared" si="11"/>
        <v>274.9080196</v>
      </c>
      <c r="V28" s="7">
        <f t="shared" si="12"/>
        <v>-81338.46651</v>
      </c>
      <c r="W28" s="7">
        <f t="shared" si="13"/>
        <v>2883.693485</v>
      </c>
      <c r="X28" s="7">
        <f t="shared" si="14"/>
        <v>84222.16</v>
      </c>
    </row>
    <row r="29">
      <c r="A29" s="3">
        <v>27.0</v>
      </c>
      <c r="B29" s="3">
        <f t="shared" si="20"/>
        <v>4077</v>
      </c>
      <c r="C29" s="3">
        <f t="shared" si="21"/>
        <v>1711</v>
      </c>
      <c r="D29" s="3">
        <f t="shared" si="22"/>
        <v>2439</v>
      </c>
      <c r="E29" s="3">
        <f t="shared" si="4"/>
        <v>8227</v>
      </c>
      <c r="F29" s="3"/>
      <c r="G29" s="4">
        <f t="shared" si="5"/>
        <v>165.1723164</v>
      </c>
      <c r="H29" s="4">
        <f t="shared" si="6"/>
        <v>23.2617294</v>
      </c>
      <c r="I29" s="4">
        <f t="shared" si="7"/>
        <v>143.0239356</v>
      </c>
      <c r="K29" s="4">
        <f t="shared" si="8"/>
        <v>331.4579814</v>
      </c>
      <c r="M29" s="3">
        <f t="shared" si="9"/>
        <v>32</v>
      </c>
      <c r="P29" s="4">
        <f t="shared" si="10"/>
        <v>32</v>
      </c>
      <c r="S29" s="4">
        <f t="shared" si="11"/>
        <v>299.4579814</v>
      </c>
      <c r="V29" s="7">
        <f t="shared" si="12"/>
        <v>-81039.00853</v>
      </c>
      <c r="W29" s="7">
        <f t="shared" si="13"/>
        <v>3215.151467</v>
      </c>
      <c r="X29" s="7">
        <f t="shared" si="14"/>
        <v>84254.16</v>
      </c>
    </row>
    <row r="30">
      <c r="A30" s="3">
        <v>28.0</v>
      </c>
      <c r="B30" s="3">
        <f t="shared" si="20"/>
        <v>4374</v>
      </c>
      <c r="C30" s="3">
        <f t="shared" si="21"/>
        <v>1847</v>
      </c>
      <c r="D30" s="3">
        <f t="shared" si="22"/>
        <v>2636</v>
      </c>
      <c r="E30" s="3">
        <f t="shared" si="4"/>
        <v>8857</v>
      </c>
      <c r="F30" s="3"/>
      <c r="G30" s="4">
        <f t="shared" si="5"/>
        <v>177.2047368</v>
      </c>
      <c r="H30" s="4">
        <f t="shared" si="6"/>
        <v>25.1107038</v>
      </c>
      <c r="I30" s="4">
        <f t="shared" si="7"/>
        <v>154.5760944</v>
      </c>
      <c r="K30" s="4">
        <f t="shared" si="8"/>
        <v>356.891535</v>
      </c>
      <c r="M30" s="3">
        <f t="shared" si="9"/>
        <v>37</v>
      </c>
      <c r="P30" s="4">
        <f t="shared" si="10"/>
        <v>37</v>
      </c>
      <c r="S30" s="4">
        <f t="shared" si="11"/>
        <v>319.891535</v>
      </c>
      <c r="U30" s="4">
        <f>SUM($T$3:T27)</f>
        <v>710.0430018</v>
      </c>
      <c r="V30" s="7">
        <f t="shared" si="12"/>
        <v>-80719.117</v>
      </c>
      <c r="W30" s="7">
        <f t="shared" si="13"/>
        <v>3572.043002</v>
      </c>
      <c r="X30" s="7">
        <f t="shared" si="14"/>
        <v>84291.16</v>
      </c>
    </row>
    <row r="31">
      <c r="A31" s="3">
        <v>29.0</v>
      </c>
      <c r="B31" s="3">
        <f t="shared" si="20"/>
        <v>4681</v>
      </c>
      <c r="C31" s="3">
        <f t="shared" si="21"/>
        <v>1988</v>
      </c>
      <c r="D31" s="3">
        <f t="shared" si="22"/>
        <v>2841</v>
      </c>
      <c r="E31" s="3">
        <f t="shared" si="4"/>
        <v>9510</v>
      </c>
      <c r="F31" s="3"/>
      <c r="G31" s="4">
        <f t="shared" si="5"/>
        <v>189.6422892</v>
      </c>
      <c r="H31" s="4">
        <f t="shared" si="6"/>
        <v>27.0276552</v>
      </c>
      <c r="I31" s="4">
        <f t="shared" si="7"/>
        <v>166.5973764</v>
      </c>
      <c r="K31" s="4">
        <f t="shared" si="8"/>
        <v>383.2673208</v>
      </c>
      <c r="L31" s="5">
        <f>K31+K32+K33+K34</f>
        <v>1720.483401</v>
      </c>
      <c r="M31" s="3">
        <f t="shared" si="9"/>
        <v>37</v>
      </c>
      <c r="N31" s="6">
        <f>IF($L$103&lt;100000,0,40)</f>
        <v>40</v>
      </c>
      <c r="O31" s="1">
        <v>400.0</v>
      </c>
      <c r="P31" s="4">
        <f t="shared" si="10"/>
        <v>477</v>
      </c>
      <c r="Q31" s="6">
        <f>P31+P32+P33+P34</f>
        <v>608</v>
      </c>
      <c r="S31" s="4">
        <f t="shared" si="11"/>
        <v>-93.7326792</v>
      </c>
      <c r="T31" s="6">
        <f>S31+S32+S33+S34</f>
        <v>1112.483401</v>
      </c>
      <c r="V31" s="7">
        <f t="shared" si="12"/>
        <v>-80812.84968</v>
      </c>
      <c r="W31" s="7">
        <f t="shared" si="13"/>
        <v>3955.310323</v>
      </c>
      <c r="X31" s="7">
        <f t="shared" si="14"/>
        <v>84768.16</v>
      </c>
    </row>
    <row r="32">
      <c r="A32" s="3">
        <v>30.0</v>
      </c>
      <c r="B32" s="3">
        <f t="shared" si="20"/>
        <v>5000</v>
      </c>
      <c r="C32" s="3">
        <f t="shared" si="21"/>
        <v>2133</v>
      </c>
      <c r="D32" s="3">
        <f t="shared" si="22"/>
        <v>3052</v>
      </c>
      <c r="E32" s="3">
        <f t="shared" si="4"/>
        <v>10185</v>
      </c>
      <c r="F32" s="3"/>
      <c r="G32" s="4">
        <f t="shared" si="5"/>
        <v>202.566</v>
      </c>
      <c r="H32" s="4">
        <f t="shared" si="6"/>
        <v>28.9989882</v>
      </c>
      <c r="I32" s="4">
        <f t="shared" si="7"/>
        <v>178.9705008</v>
      </c>
      <c r="K32" s="4">
        <f t="shared" si="8"/>
        <v>410.535489</v>
      </c>
      <c r="M32" s="3">
        <f t="shared" si="9"/>
        <v>42</v>
      </c>
      <c r="P32" s="4">
        <f t="shared" si="10"/>
        <v>42</v>
      </c>
      <c r="S32" s="4">
        <f t="shared" si="11"/>
        <v>368.535489</v>
      </c>
      <c r="V32" s="7">
        <f t="shared" si="12"/>
        <v>-80444.31419</v>
      </c>
      <c r="W32" s="7">
        <f t="shared" si="13"/>
        <v>4365.845812</v>
      </c>
      <c r="X32" s="7">
        <f t="shared" si="14"/>
        <v>84810.16</v>
      </c>
    </row>
    <row r="33">
      <c r="A33" s="3">
        <v>31.0</v>
      </c>
      <c r="B33" s="3">
        <f t="shared" ref="B33:B41" si="23">ROUND(A33*A33*(49985/8648)+79735/8648,0)</f>
        <v>5564</v>
      </c>
      <c r="C33" s="3">
        <f t="shared" si="21"/>
        <v>2284</v>
      </c>
      <c r="D33" s="3">
        <f t="shared" si="22"/>
        <v>3271</v>
      </c>
      <c r="E33" s="3">
        <f t="shared" si="4"/>
        <v>11119</v>
      </c>
      <c r="F33" s="3"/>
      <c r="G33" s="4">
        <f t="shared" si="5"/>
        <v>225.4154448</v>
      </c>
      <c r="H33" s="4">
        <f t="shared" si="6"/>
        <v>31.0518936</v>
      </c>
      <c r="I33" s="4">
        <f t="shared" si="7"/>
        <v>191.8127484</v>
      </c>
      <c r="K33" s="4">
        <f t="shared" si="8"/>
        <v>448.2800868</v>
      </c>
      <c r="M33" s="3">
        <f t="shared" si="9"/>
        <v>42</v>
      </c>
      <c r="P33" s="4">
        <f t="shared" si="10"/>
        <v>42</v>
      </c>
      <c r="S33" s="4">
        <f t="shared" si="11"/>
        <v>406.2800868</v>
      </c>
      <c r="V33" s="7">
        <f t="shared" si="12"/>
        <v>-80038.0341</v>
      </c>
      <c r="W33" s="7">
        <f t="shared" si="13"/>
        <v>4814.125898</v>
      </c>
      <c r="X33" s="7">
        <f t="shared" si="14"/>
        <v>84852.16</v>
      </c>
    </row>
    <row r="34">
      <c r="A34" s="3">
        <v>32.0</v>
      </c>
      <c r="B34" s="3">
        <f t="shared" si="23"/>
        <v>5928</v>
      </c>
      <c r="C34" s="3">
        <f t="shared" si="21"/>
        <v>2440</v>
      </c>
      <c r="D34" s="3">
        <f t="shared" si="22"/>
        <v>3497</v>
      </c>
      <c r="E34" s="3">
        <f t="shared" si="4"/>
        <v>11865</v>
      </c>
      <c r="F34" s="3"/>
      <c r="G34" s="4">
        <f t="shared" si="5"/>
        <v>240.1622496</v>
      </c>
      <c r="H34" s="4">
        <f t="shared" si="6"/>
        <v>33.172776</v>
      </c>
      <c r="I34" s="4">
        <f t="shared" si="7"/>
        <v>205.0654788</v>
      </c>
      <c r="K34" s="4">
        <f t="shared" si="8"/>
        <v>478.4005044</v>
      </c>
      <c r="M34" s="3">
        <f t="shared" si="9"/>
        <v>47</v>
      </c>
      <c r="P34" s="4">
        <f t="shared" si="10"/>
        <v>47</v>
      </c>
      <c r="S34" s="4">
        <f t="shared" si="11"/>
        <v>431.4005044</v>
      </c>
      <c r="U34" s="4">
        <f>SUM($T$3:T31)</f>
        <v>1822.526403</v>
      </c>
      <c r="V34" s="7">
        <f t="shared" si="12"/>
        <v>-79606.6336</v>
      </c>
      <c r="W34" s="7">
        <f t="shared" si="13"/>
        <v>5292.526403</v>
      </c>
      <c r="X34" s="7">
        <f t="shared" si="14"/>
        <v>84899.16</v>
      </c>
    </row>
    <row r="35">
      <c r="A35" s="3">
        <v>33.0</v>
      </c>
      <c r="B35" s="3">
        <f t="shared" si="23"/>
        <v>6304</v>
      </c>
      <c r="C35" s="3">
        <f t="shared" si="21"/>
        <v>2600</v>
      </c>
      <c r="D35" s="3">
        <f t="shared" si="22"/>
        <v>3730</v>
      </c>
      <c r="E35" s="3">
        <f t="shared" si="4"/>
        <v>12634</v>
      </c>
      <c r="F35" s="3"/>
      <c r="G35" s="4">
        <f t="shared" si="5"/>
        <v>255.3952128</v>
      </c>
      <c r="H35" s="4">
        <f t="shared" si="6"/>
        <v>35.34804</v>
      </c>
      <c r="I35" s="4">
        <f t="shared" si="7"/>
        <v>218.728692</v>
      </c>
      <c r="K35" s="4">
        <f t="shared" si="8"/>
        <v>509.4719448</v>
      </c>
      <c r="L35" s="5">
        <f>K35+K36+K37+K38</f>
        <v>2235.612998</v>
      </c>
      <c r="M35" s="3">
        <f t="shared" si="9"/>
        <v>52</v>
      </c>
      <c r="N35" s="6">
        <f>IF($L$103&lt;100000,0,40)</f>
        <v>40</v>
      </c>
      <c r="O35" s="1">
        <v>400.0</v>
      </c>
      <c r="P35" s="4">
        <f t="shared" si="10"/>
        <v>492</v>
      </c>
      <c r="Q35" s="6">
        <f>P35+P36+P37+P38</f>
        <v>660</v>
      </c>
      <c r="S35" s="4">
        <f t="shared" si="11"/>
        <v>17.4719448</v>
      </c>
      <c r="T35" s="6">
        <f>S35+S36+S37+S38</f>
        <v>1575.612998</v>
      </c>
      <c r="V35" s="7">
        <f t="shared" si="12"/>
        <v>-79589.16165</v>
      </c>
      <c r="W35" s="7">
        <f t="shared" si="13"/>
        <v>5801.998348</v>
      </c>
      <c r="X35" s="7">
        <f t="shared" si="14"/>
        <v>85391.16</v>
      </c>
    </row>
    <row r="36">
      <c r="A36" s="3">
        <v>34.0</v>
      </c>
      <c r="B36" s="3">
        <f t="shared" si="23"/>
        <v>6691</v>
      </c>
      <c r="C36" s="3">
        <f t="shared" ref="C36:C42" si="24">ROUND(A36*A36*(20995/8648)+22245/8648,0)</f>
        <v>2809</v>
      </c>
      <c r="D36" s="3">
        <f t="shared" si="22"/>
        <v>3971</v>
      </c>
      <c r="E36" s="3">
        <f t="shared" si="4"/>
        <v>13471</v>
      </c>
      <c r="G36" s="4">
        <f t="shared" si="5"/>
        <v>271.0738212</v>
      </c>
      <c r="H36" s="4">
        <f t="shared" si="6"/>
        <v>38.1894786</v>
      </c>
      <c r="I36" s="4">
        <f t="shared" si="7"/>
        <v>232.8610284</v>
      </c>
      <c r="K36" s="4">
        <f t="shared" si="8"/>
        <v>542.1243282</v>
      </c>
      <c r="M36" s="3">
        <f t="shared" si="9"/>
        <v>52</v>
      </c>
      <c r="P36" s="4">
        <f t="shared" si="10"/>
        <v>52</v>
      </c>
      <c r="S36" s="4">
        <f t="shared" si="11"/>
        <v>490.1243282</v>
      </c>
      <c r="V36" s="7">
        <f t="shared" si="12"/>
        <v>-79099.03732</v>
      </c>
      <c r="W36" s="7">
        <f t="shared" si="13"/>
        <v>6344.122676</v>
      </c>
      <c r="X36" s="7">
        <f t="shared" si="14"/>
        <v>85443.16</v>
      </c>
    </row>
    <row r="37">
      <c r="A37" s="3">
        <v>35.0</v>
      </c>
      <c r="B37" s="3">
        <f t="shared" si="23"/>
        <v>7090</v>
      </c>
      <c r="C37" s="3">
        <f t="shared" si="24"/>
        <v>2977</v>
      </c>
      <c r="D37" s="3">
        <f t="shared" si="22"/>
        <v>4218</v>
      </c>
      <c r="E37" s="3">
        <f t="shared" si="4"/>
        <v>14285</v>
      </c>
      <c r="G37" s="4">
        <f t="shared" si="5"/>
        <v>287.238588</v>
      </c>
      <c r="H37" s="4">
        <f t="shared" si="6"/>
        <v>40.4735058</v>
      </c>
      <c r="I37" s="4">
        <f t="shared" si="7"/>
        <v>247.3452072</v>
      </c>
      <c r="K37" s="4">
        <f t="shared" si="8"/>
        <v>575.057301</v>
      </c>
      <c r="M37" s="3">
        <f t="shared" si="9"/>
        <v>58</v>
      </c>
      <c r="P37" s="4">
        <f t="shared" si="10"/>
        <v>58</v>
      </c>
      <c r="S37" s="4">
        <f t="shared" si="11"/>
        <v>517.057301</v>
      </c>
      <c r="V37" s="7">
        <f t="shared" si="12"/>
        <v>-78581.98002</v>
      </c>
      <c r="W37" s="7">
        <f t="shared" si="13"/>
        <v>6919.179977</v>
      </c>
      <c r="X37" s="7">
        <f t="shared" si="14"/>
        <v>85501.16</v>
      </c>
    </row>
    <row r="38">
      <c r="A38" s="3">
        <v>36.0</v>
      </c>
      <c r="B38" s="3">
        <f t="shared" si="23"/>
        <v>7500</v>
      </c>
      <c r="C38" s="3">
        <f t="shared" si="24"/>
        <v>3149</v>
      </c>
      <c r="D38" s="3">
        <f t="shared" si="22"/>
        <v>4473</v>
      </c>
      <c r="E38" s="3">
        <f t="shared" si="4"/>
        <v>15122</v>
      </c>
      <c r="G38" s="4">
        <f t="shared" si="5"/>
        <v>303.849</v>
      </c>
      <c r="H38" s="4">
        <f t="shared" si="6"/>
        <v>42.8119146</v>
      </c>
      <c r="I38" s="4">
        <f t="shared" si="7"/>
        <v>262.2985092</v>
      </c>
      <c r="K38" s="4">
        <f t="shared" si="8"/>
        <v>608.9594238</v>
      </c>
      <c r="M38" s="3">
        <f t="shared" si="9"/>
        <v>58</v>
      </c>
      <c r="P38" s="4">
        <f t="shared" si="10"/>
        <v>58</v>
      </c>
      <c r="S38" s="4">
        <f t="shared" si="11"/>
        <v>550.9594238</v>
      </c>
      <c r="U38" s="4">
        <f>SUM($T$3:T35)</f>
        <v>3398.139401</v>
      </c>
      <c r="V38" s="7">
        <f t="shared" si="12"/>
        <v>-78031.0206</v>
      </c>
      <c r="W38" s="7">
        <f t="shared" si="13"/>
        <v>7528.139401</v>
      </c>
      <c r="X38" s="7">
        <f t="shared" si="14"/>
        <v>85559.16</v>
      </c>
    </row>
    <row r="39">
      <c r="A39" s="3">
        <v>37.0</v>
      </c>
      <c r="B39" s="3">
        <f t="shared" si="23"/>
        <v>7922</v>
      </c>
      <c r="C39" s="3">
        <f t="shared" si="24"/>
        <v>3326</v>
      </c>
      <c r="D39" s="3">
        <f t="shared" si="22"/>
        <v>4735</v>
      </c>
      <c r="E39" s="3">
        <f t="shared" si="4"/>
        <v>15983</v>
      </c>
      <c r="G39" s="4">
        <f t="shared" si="5"/>
        <v>320.9455704</v>
      </c>
      <c r="H39" s="4">
        <f t="shared" si="6"/>
        <v>45.2183004</v>
      </c>
      <c r="I39" s="4">
        <f t="shared" si="7"/>
        <v>277.662294</v>
      </c>
      <c r="K39" s="4">
        <f t="shared" si="8"/>
        <v>643.8261648</v>
      </c>
      <c r="L39" s="5">
        <f>K39+K40+K41+K42</f>
        <v>2772.981557</v>
      </c>
      <c r="M39" s="3">
        <f t="shared" si="9"/>
        <v>63</v>
      </c>
      <c r="N39" s="6">
        <f>IF($L$103&lt;100000,0,40)</f>
        <v>40</v>
      </c>
      <c r="O39" s="1">
        <v>400.0</v>
      </c>
      <c r="P39" s="4">
        <f t="shared" si="10"/>
        <v>503</v>
      </c>
      <c r="Q39" s="6">
        <f>P39+P40+P41+P42</f>
        <v>712</v>
      </c>
      <c r="S39" s="4">
        <f t="shared" si="11"/>
        <v>140.8261648</v>
      </c>
      <c r="T39" s="6">
        <f>S39+S40+S41+S42</f>
        <v>2060.981557</v>
      </c>
      <c r="V39" s="7">
        <f t="shared" si="12"/>
        <v>-77890.19443</v>
      </c>
      <c r="W39" s="7">
        <f t="shared" si="13"/>
        <v>8171.965565</v>
      </c>
      <c r="X39" s="7">
        <f t="shared" si="14"/>
        <v>86062.16</v>
      </c>
    </row>
    <row r="40">
      <c r="A40" s="3">
        <v>38.0</v>
      </c>
      <c r="B40" s="3">
        <f t="shared" si="23"/>
        <v>8355</v>
      </c>
      <c r="C40" s="3">
        <f t="shared" si="24"/>
        <v>3508</v>
      </c>
      <c r="D40" s="3">
        <f t="shared" si="22"/>
        <v>5004</v>
      </c>
      <c r="E40" s="3">
        <f t="shared" si="4"/>
        <v>16867</v>
      </c>
      <c r="G40" s="4">
        <f t="shared" si="5"/>
        <v>338.487786</v>
      </c>
      <c r="H40" s="4">
        <f t="shared" si="6"/>
        <v>47.6926632</v>
      </c>
      <c r="I40" s="4">
        <f t="shared" si="7"/>
        <v>293.4365616</v>
      </c>
      <c r="K40" s="4">
        <f t="shared" si="8"/>
        <v>679.6170108</v>
      </c>
      <c r="M40" s="3">
        <f t="shared" si="9"/>
        <v>68</v>
      </c>
      <c r="P40" s="4">
        <f t="shared" si="10"/>
        <v>68</v>
      </c>
      <c r="S40" s="4">
        <f t="shared" si="11"/>
        <v>611.6170108</v>
      </c>
      <c r="V40" s="7">
        <f t="shared" si="12"/>
        <v>-77278.57742</v>
      </c>
      <c r="W40" s="7">
        <f t="shared" si="13"/>
        <v>8851.582576</v>
      </c>
      <c r="X40" s="7">
        <f t="shared" si="14"/>
        <v>86130.16</v>
      </c>
    </row>
    <row r="41">
      <c r="A41" s="3">
        <v>39.0</v>
      </c>
      <c r="B41" s="3">
        <f t="shared" si="23"/>
        <v>8801</v>
      </c>
      <c r="C41" s="3">
        <f t="shared" si="24"/>
        <v>3695</v>
      </c>
      <c r="D41" s="3">
        <f t="shared" si="22"/>
        <v>5280</v>
      </c>
      <c r="E41" s="3">
        <f t="shared" si="4"/>
        <v>17776</v>
      </c>
      <c r="G41" s="4">
        <f t="shared" si="5"/>
        <v>356.5566732</v>
      </c>
      <c r="H41" s="4">
        <f t="shared" si="6"/>
        <v>50.235003</v>
      </c>
      <c r="I41" s="4">
        <f t="shared" si="7"/>
        <v>309.621312</v>
      </c>
      <c r="K41" s="4">
        <f t="shared" si="8"/>
        <v>716.4129882</v>
      </c>
      <c r="M41" s="3">
        <f t="shared" si="9"/>
        <v>68</v>
      </c>
      <c r="P41" s="4">
        <f t="shared" si="10"/>
        <v>68</v>
      </c>
      <c r="S41" s="4">
        <f t="shared" si="11"/>
        <v>648.4129882</v>
      </c>
      <c r="V41" s="7">
        <f t="shared" si="12"/>
        <v>-76630.16444</v>
      </c>
      <c r="W41" s="7">
        <f t="shared" si="13"/>
        <v>9567.995564</v>
      </c>
      <c r="X41" s="7">
        <f t="shared" si="14"/>
        <v>86198.16</v>
      </c>
    </row>
    <row r="42">
      <c r="A42" s="3">
        <v>40.0</v>
      </c>
      <c r="B42" s="3">
        <f t="shared" ref="B42:B52" si="25">ROUND(A42*A42*(19/3)-3400/3,0)</f>
        <v>9000</v>
      </c>
      <c r="C42" s="3">
        <f t="shared" si="24"/>
        <v>3887</v>
      </c>
      <c r="D42" s="3">
        <f>ROUND(A42*A42*(6500/1909)-123000/1909,0)</f>
        <v>5383</v>
      </c>
      <c r="E42" s="3">
        <f t="shared" si="4"/>
        <v>18270</v>
      </c>
      <c r="G42" s="4">
        <f t="shared" si="5"/>
        <v>364.6188</v>
      </c>
      <c r="H42" s="4">
        <f t="shared" si="6"/>
        <v>52.8453198</v>
      </c>
      <c r="I42" s="4">
        <f t="shared" si="7"/>
        <v>315.6612732</v>
      </c>
      <c r="K42" s="4">
        <f t="shared" si="8"/>
        <v>733.125393</v>
      </c>
      <c r="M42" s="3">
        <f t="shared" si="9"/>
        <v>73</v>
      </c>
      <c r="P42" s="4">
        <f t="shared" si="10"/>
        <v>73</v>
      </c>
      <c r="S42" s="4">
        <f t="shared" si="11"/>
        <v>660.125393</v>
      </c>
      <c r="U42" s="4">
        <f>SUM($T$3:T39)</f>
        <v>5459.120957</v>
      </c>
      <c r="V42" s="7">
        <f t="shared" si="12"/>
        <v>-75970.03904</v>
      </c>
      <c r="W42" s="7">
        <f t="shared" si="13"/>
        <v>10301.12096</v>
      </c>
      <c r="X42" s="7">
        <f t="shared" si="14"/>
        <v>86271.16</v>
      </c>
    </row>
    <row r="43">
      <c r="A43" s="3">
        <v>41.0</v>
      </c>
      <c r="B43" s="3">
        <f t="shared" si="25"/>
        <v>9513</v>
      </c>
      <c r="C43" s="3">
        <f t="shared" ref="C43:C52" si="26">ROUND(A43*A43*(2050/819)-88150/819,0)</f>
        <v>4100</v>
      </c>
      <c r="D43" s="3">
        <v>5500.0</v>
      </c>
      <c r="E43" s="3">
        <f t="shared" si="4"/>
        <v>19113</v>
      </c>
      <c r="G43" s="4">
        <f t="shared" si="5"/>
        <v>385.4020716</v>
      </c>
      <c r="H43" s="4">
        <f t="shared" si="6"/>
        <v>55.74114</v>
      </c>
      <c r="I43" s="4">
        <f t="shared" si="7"/>
        <v>322.5222</v>
      </c>
      <c r="K43" s="4">
        <f t="shared" si="8"/>
        <v>763.6654116</v>
      </c>
      <c r="L43" s="5">
        <f>K43+K44+K45+K46</f>
        <v>3307.284544</v>
      </c>
      <c r="M43" s="3">
        <f t="shared" si="9"/>
        <v>73</v>
      </c>
      <c r="N43" s="6">
        <f>IF($L$103&lt;100000,0,40)</f>
        <v>40</v>
      </c>
      <c r="O43" s="1">
        <v>400.0</v>
      </c>
      <c r="P43" s="4">
        <f t="shared" si="10"/>
        <v>513</v>
      </c>
      <c r="Q43" s="6">
        <f>P43+P44+P45+P46</f>
        <v>759</v>
      </c>
      <c r="S43" s="4">
        <f t="shared" si="11"/>
        <v>250.6654116</v>
      </c>
      <c r="T43" s="6">
        <f>S43+S44+S45+S46</f>
        <v>2548.284544</v>
      </c>
      <c r="V43" s="7">
        <f t="shared" si="12"/>
        <v>-75719.37363</v>
      </c>
      <c r="W43" s="7">
        <f t="shared" si="13"/>
        <v>11064.78637</v>
      </c>
      <c r="X43" s="7">
        <f t="shared" si="14"/>
        <v>86784.16</v>
      </c>
    </row>
    <row r="44">
      <c r="A44" s="3">
        <v>42.0</v>
      </c>
      <c r="B44" s="3">
        <f t="shared" si="25"/>
        <v>10039</v>
      </c>
      <c r="C44" s="3">
        <f t="shared" si="26"/>
        <v>4308</v>
      </c>
      <c r="D44" s="3">
        <v>5800.0</v>
      </c>
      <c r="E44" s="3">
        <f t="shared" si="4"/>
        <v>20147</v>
      </c>
      <c r="G44" s="4">
        <f t="shared" si="5"/>
        <v>406.7120148</v>
      </c>
      <c r="H44" s="4">
        <f t="shared" si="6"/>
        <v>58.5689832</v>
      </c>
      <c r="I44" s="4">
        <f t="shared" si="7"/>
        <v>340.11432</v>
      </c>
      <c r="K44" s="4">
        <f t="shared" si="8"/>
        <v>805.395318</v>
      </c>
      <c r="M44" s="3">
        <f t="shared" si="9"/>
        <v>78</v>
      </c>
      <c r="P44" s="4">
        <f t="shared" si="10"/>
        <v>78</v>
      </c>
      <c r="S44" s="4">
        <f t="shared" si="11"/>
        <v>727.395318</v>
      </c>
      <c r="V44" s="7">
        <f t="shared" si="12"/>
        <v>-74991.97831</v>
      </c>
      <c r="W44" s="7">
        <f t="shared" si="13"/>
        <v>11870.18169</v>
      </c>
      <c r="X44" s="7">
        <f t="shared" si="14"/>
        <v>86862.16</v>
      </c>
    </row>
    <row r="45">
      <c r="A45" s="3">
        <v>43.0</v>
      </c>
      <c r="B45" s="3">
        <f t="shared" si="25"/>
        <v>10577</v>
      </c>
      <c r="C45" s="3">
        <f t="shared" si="26"/>
        <v>4521</v>
      </c>
      <c r="D45" s="3">
        <v>6100.0</v>
      </c>
      <c r="E45" s="3">
        <f t="shared" si="4"/>
        <v>21198</v>
      </c>
      <c r="G45" s="4">
        <f t="shared" si="5"/>
        <v>428.5081164</v>
      </c>
      <c r="H45" s="4">
        <f t="shared" si="6"/>
        <v>61.4648034</v>
      </c>
      <c r="I45" s="4">
        <f t="shared" si="7"/>
        <v>357.70644</v>
      </c>
      <c r="K45" s="4">
        <f t="shared" si="8"/>
        <v>847.6793598</v>
      </c>
      <c r="M45" s="3">
        <f t="shared" si="9"/>
        <v>84</v>
      </c>
      <c r="P45" s="4">
        <f t="shared" si="10"/>
        <v>84</v>
      </c>
      <c r="S45" s="4">
        <f t="shared" si="11"/>
        <v>763.6793598</v>
      </c>
      <c r="V45" s="7">
        <f t="shared" si="12"/>
        <v>-74228.29895</v>
      </c>
      <c r="W45" s="7">
        <f t="shared" si="13"/>
        <v>12717.86105</v>
      </c>
      <c r="X45" s="7">
        <f t="shared" si="14"/>
        <v>86946.16</v>
      </c>
    </row>
    <row r="46">
      <c r="A46" s="3">
        <v>44.0</v>
      </c>
      <c r="B46" s="3">
        <f t="shared" si="25"/>
        <v>11128</v>
      </c>
      <c r="C46" s="3">
        <f t="shared" si="26"/>
        <v>4738</v>
      </c>
      <c r="D46" s="3">
        <v>6400.0</v>
      </c>
      <c r="E46" s="3">
        <f t="shared" si="4"/>
        <v>22266</v>
      </c>
      <c r="G46" s="4">
        <f t="shared" si="5"/>
        <v>450.8308896</v>
      </c>
      <c r="H46" s="4">
        <f t="shared" si="6"/>
        <v>64.4150052</v>
      </c>
      <c r="I46" s="4">
        <f t="shared" si="7"/>
        <v>375.29856</v>
      </c>
      <c r="K46" s="4">
        <f t="shared" si="8"/>
        <v>890.5444548</v>
      </c>
      <c r="M46" s="3">
        <f t="shared" si="9"/>
        <v>84</v>
      </c>
      <c r="P46" s="4">
        <f t="shared" si="10"/>
        <v>84</v>
      </c>
      <c r="S46" s="4">
        <f t="shared" si="11"/>
        <v>806.5444548</v>
      </c>
      <c r="U46" s="4">
        <f>SUM($T$3:T43)</f>
        <v>8007.405502</v>
      </c>
      <c r="V46" s="7">
        <f t="shared" si="12"/>
        <v>-73421.7545</v>
      </c>
      <c r="W46" s="7">
        <f t="shared" si="13"/>
        <v>13608.4055</v>
      </c>
      <c r="X46" s="7">
        <f t="shared" si="14"/>
        <v>87030.16</v>
      </c>
    </row>
    <row r="47">
      <c r="A47" s="3">
        <v>45.0</v>
      </c>
      <c r="B47" s="3">
        <f t="shared" si="25"/>
        <v>11692</v>
      </c>
      <c r="C47" s="3">
        <f t="shared" si="26"/>
        <v>4961</v>
      </c>
      <c r="D47" s="3">
        <v>6700.0</v>
      </c>
      <c r="E47" s="3">
        <f t="shared" si="4"/>
        <v>23353</v>
      </c>
      <c r="G47" s="4">
        <f t="shared" si="5"/>
        <v>473.6803344</v>
      </c>
      <c r="H47" s="4">
        <f t="shared" si="6"/>
        <v>67.4467794</v>
      </c>
      <c r="I47" s="4">
        <f t="shared" si="7"/>
        <v>392.89068</v>
      </c>
      <c r="K47" s="4">
        <f t="shared" si="8"/>
        <v>934.0177938</v>
      </c>
      <c r="L47" s="5">
        <f>K47+K48+K49+K50</f>
        <v>3985.008901</v>
      </c>
      <c r="M47" s="3">
        <f t="shared" si="9"/>
        <v>89</v>
      </c>
      <c r="N47" s="6">
        <f>IF($L$103&lt;100000,0,40)</f>
        <v>40</v>
      </c>
      <c r="O47" s="1">
        <v>400.0</v>
      </c>
      <c r="P47" s="4">
        <f t="shared" si="10"/>
        <v>529</v>
      </c>
      <c r="Q47" s="6">
        <f>P47+P48+P49+P50</f>
        <v>826</v>
      </c>
      <c r="S47" s="4">
        <f t="shared" si="11"/>
        <v>405.0177938</v>
      </c>
      <c r="T47" s="6">
        <f>S47+S48+S49+S50</f>
        <v>3159.008901</v>
      </c>
      <c r="V47" s="7">
        <f t="shared" si="12"/>
        <v>-73016.7367</v>
      </c>
      <c r="W47" s="7">
        <f t="shared" si="13"/>
        <v>14542.4233</v>
      </c>
      <c r="X47" s="7">
        <f t="shared" si="14"/>
        <v>87559.16</v>
      </c>
    </row>
    <row r="48">
      <c r="A48" s="3">
        <v>46.0</v>
      </c>
      <c r="B48" s="3">
        <f t="shared" si="25"/>
        <v>12268</v>
      </c>
      <c r="C48" s="3">
        <f t="shared" si="26"/>
        <v>5189</v>
      </c>
      <c r="D48" s="3">
        <v>6900.0</v>
      </c>
      <c r="E48" s="3">
        <f t="shared" si="4"/>
        <v>24357</v>
      </c>
      <c r="G48" s="4">
        <f t="shared" si="5"/>
        <v>497.0159376</v>
      </c>
      <c r="H48" s="4">
        <f t="shared" si="6"/>
        <v>70.5465306</v>
      </c>
      <c r="I48" s="4">
        <f t="shared" si="7"/>
        <v>404.61876</v>
      </c>
      <c r="K48" s="4">
        <f t="shared" si="8"/>
        <v>972.1812282</v>
      </c>
      <c r="M48" s="3">
        <f t="shared" si="9"/>
        <v>94</v>
      </c>
      <c r="P48" s="4">
        <f t="shared" si="10"/>
        <v>94</v>
      </c>
      <c r="S48" s="4">
        <f t="shared" si="11"/>
        <v>878.1812282</v>
      </c>
      <c r="V48" s="7">
        <f t="shared" si="12"/>
        <v>-72138.55548</v>
      </c>
      <c r="W48" s="7">
        <f t="shared" si="13"/>
        <v>15514.60452</v>
      </c>
      <c r="X48" s="7">
        <f t="shared" si="14"/>
        <v>87653.16</v>
      </c>
    </row>
    <row r="49">
      <c r="A49" s="3">
        <v>47.0</v>
      </c>
      <c r="B49" s="3">
        <f t="shared" si="25"/>
        <v>12857</v>
      </c>
      <c r="C49" s="3">
        <f t="shared" si="26"/>
        <v>5422</v>
      </c>
      <c r="D49" s="3">
        <v>7200.0</v>
      </c>
      <c r="E49" s="3">
        <f t="shared" si="4"/>
        <v>25479</v>
      </c>
      <c r="G49" s="4">
        <f t="shared" si="5"/>
        <v>520.8782124</v>
      </c>
      <c r="H49" s="4">
        <f t="shared" si="6"/>
        <v>73.7142588</v>
      </c>
      <c r="I49" s="4">
        <f t="shared" si="7"/>
        <v>422.21088</v>
      </c>
      <c r="K49" s="4">
        <f t="shared" si="8"/>
        <v>1016.803351</v>
      </c>
      <c r="M49" s="3">
        <f t="shared" si="9"/>
        <v>99</v>
      </c>
      <c r="P49" s="4">
        <f t="shared" si="10"/>
        <v>99</v>
      </c>
      <c r="S49" s="4">
        <f t="shared" si="11"/>
        <v>917.8033512</v>
      </c>
      <c r="V49" s="7">
        <f t="shared" si="12"/>
        <v>-71220.75213</v>
      </c>
      <c r="W49" s="7">
        <f t="shared" si="13"/>
        <v>16531.40787</v>
      </c>
      <c r="X49" s="7">
        <f t="shared" si="14"/>
        <v>87752.16</v>
      </c>
    </row>
    <row r="50">
      <c r="A50" s="3">
        <v>48.0</v>
      </c>
      <c r="B50" s="3">
        <f t="shared" si="25"/>
        <v>13459</v>
      </c>
      <c r="C50" s="3">
        <f t="shared" si="26"/>
        <v>5659</v>
      </c>
      <c r="D50" s="3">
        <v>7500.0</v>
      </c>
      <c r="E50" s="3">
        <f t="shared" si="4"/>
        <v>26618</v>
      </c>
      <c r="G50" s="4">
        <f t="shared" si="5"/>
        <v>545.2671588</v>
      </c>
      <c r="H50" s="4">
        <f t="shared" si="6"/>
        <v>76.9363686</v>
      </c>
      <c r="I50" s="4">
        <f t="shared" si="7"/>
        <v>439.803</v>
      </c>
      <c r="K50" s="4">
        <f t="shared" si="8"/>
        <v>1062.006527</v>
      </c>
      <c r="M50" s="3">
        <f t="shared" si="9"/>
        <v>104</v>
      </c>
      <c r="P50" s="4">
        <f t="shared" si="10"/>
        <v>104</v>
      </c>
      <c r="S50" s="4">
        <f t="shared" si="11"/>
        <v>958.0065274</v>
      </c>
      <c r="U50" s="4">
        <f>SUM($T$3:T47)</f>
        <v>11166.4144</v>
      </c>
      <c r="V50" s="7">
        <f t="shared" si="12"/>
        <v>-70262.7456</v>
      </c>
      <c r="W50" s="7">
        <f t="shared" si="13"/>
        <v>17593.4144</v>
      </c>
      <c r="X50" s="7">
        <f t="shared" si="14"/>
        <v>87856.16</v>
      </c>
    </row>
    <row r="51">
      <c r="A51" s="3">
        <v>49.0</v>
      </c>
      <c r="B51" s="3">
        <f t="shared" si="25"/>
        <v>14073</v>
      </c>
      <c r="C51" s="3">
        <f t="shared" si="26"/>
        <v>5902</v>
      </c>
      <c r="D51" s="3">
        <v>7800.0</v>
      </c>
      <c r="E51" s="3">
        <f t="shared" si="4"/>
        <v>27775</v>
      </c>
      <c r="G51" s="4">
        <f t="shared" si="5"/>
        <v>570.1422636</v>
      </c>
      <c r="H51" s="4">
        <f t="shared" si="6"/>
        <v>80.2400508</v>
      </c>
      <c r="I51" s="4">
        <f t="shared" si="7"/>
        <v>457.39512</v>
      </c>
      <c r="K51" s="4">
        <f t="shared" si="8"/>
        <v>1107.777434</v>
      </c>
      <c r="L51" s="5">
        <f>K51+K52+K53+K54</f>
        <v>4666.400575</v>
      </c>
      <c r="M51" s="3">
        <f t="shared" si="9"/>
        <v>105</v>
      </c>
      <c r="N51" s="6">
        <f>IF($L$103&lt;100000,0,40)</f>
        <v>40</v>
      </c>
      <c r="O51" s="1">
        <v>400.0</v>
      </c>
      <c r="P51" s="4">
        <f t="shared" si="10"/>
        <v>545</v>
      </c>
      <c r="Q51" s="6">
        <f>P51+P52+P53+P54</f>
        <v>890</v>
      </c>
      <c r="S51" s="4">
        <f t="shared" si="11"/>
        <v>562.7774344</v>
      </c>
      <c r="T51" s="6">
        <f>S51+S52+S53+S54</f>
        <v>3776.400575</v>
      </c>
      <c r="V51" s="7">
        <f t="shared" si="12"/>
        <v>-69699.96816</v>
      </c>
      <c r="W51" s="7">
        <f t="shared" si="13"/>
        <v>18701.19184</v>
      </c>
      <c r="X51" s="7">
        <f t="shared" si="14"/>
        <v>88401.16</v>
      </c>
    </row>
    <row r="52">
      <c r="A52" s="3">
        <v>50.0</v>
      </c>
      <c r="B52" s="3">
        <f t="shared" si="25"/>
        <v>14700</v>
      </c>
      <c r="C52" s="3">
        <f t="shared" si="26"/>
        <v>6150</v>
      </c>
      <c r="D52" s="3">
        <v>8000.0</v>
      </c>
      <c r="E52" s="3">
        <f t="shared" si="4"/>
        <v>28850</v>
      </c>
      <c r="G52" s="4">
        <f t="shared" si="5"/>
        <v>595.54404</v>
      </c>
      <c r="H52" s="4">
        <f t="shared" si="6"/>
        <v>83.61171</v>
      </c>
      <c r="I52" s="4">
        <f t="shared" si="7"/>
        <v>469.1232</v>
      </c>
      <c r="K52" s="4">
        <f t="shared" si="8"/>
        <v>1148.27895</v>
      </c>
      <c r="M52" s="3">
        <f t="shared" si="9"/>
        <v>110</v>
      </c>
      <c r="P52" s="4">
        <f t="shared" si="10"/>
        <v>110</v>
      </c>
      <c r="S52" s="4">
        <f t="shared" si="11"/>
        <v>1038.27895</v>
      </c>
      <c r="V52" s="7">
        <f t="shared" si="12"/>
        <v>-68661.68921</v>
      </c>
      <c r="W52" s="7">
        <f t="shared" si="13"/>
        <v>19849.47079</v>
      </c>
      <c r="X52" s="7">
        <f t="shared" si="14"/>
        <v>88511.16</v>
      </c>
    </row>
    <row r="53">
      <c r="A53" s="3">
        <v>51.0</v>
      </c>
      <c r="B53" s="3">
        <f t="shared" ref="B53:B56" si="27">ROUND(A53*A53*(49985/8648)+79735/8648,0)</f>
        <v>15043</v>
      </c>
      <c r="C53" s="3">
        <f t="shared" ref="C53:C55" si="28">ROUND(A53*A53*(20995/8648)+22245/8648,0)</f>
        <v>6317</v>
      </c>
      <c r="D53" s="3">
        <v>8220.0</v>
      </c>
      <c r="E53" s="3">
        <f t="shared" si="4"/>
        <v>29580</v>
      </c>
      <c r="G53" s="4">
        <f t="shared" si="5"/>
        <v>609.4400676</v>
      </c>
      <c r="H53" s="4">
        <f t="shared" si="6"/>
        <v>85.8821418</v>
      </c>
      <c r="I53" s="4">
        <f t="shared" si="7"/>
        <v>482.024088</v>
      </c>
      <c r="K53" s="4">
        <f t="shared" si="8"/>
        <v>1177.346297</v>
      </c>
      <c r="M53" s="3">
        <f t="shared" si="9"/>
        <v>115</v>
      </c>
      <c r="P53" s="4">
        <f t="shared" si="10"/>
        <v>115</v>
      </c>
      <c r="S53" s="4">
        <f t="shared" si="11"/>
        <v>1062.346297</v>
      </c>
      <c r="V53" s="7">
        <f t="shared" si="12"/>
        <v>-67599.34292</v>
      </c>
      <c r="W53" s="7">
        <f t="shared" si="13"/>
        <v>21026.81708</v>
      </c>
      <c r="X53" s="7">
        <f t="shared" si="14"/>
        <v>88626.16</v>
      </c>
    </row>
    <row r="54">
      <c r="A54" s="3">
        <v>52.0</v>
      </c>
      <c r="B54" s="3">
        <f t="shared" si="27"/>
        <v>15638</v>
      </c>
      <c r="C54" s="3">
        <f t="shared" si="28"/>
        <v>6567</v>
      </c>
      <c r="D54" s="3">
        <v>8700.0</v>
      </c>
      <c r="E54" s="3">
        <f t="shared" si="4"/>
        <v>30905</v>
      </c>
      <c r="G54" s="4">
        <f t="shared" si="5"/>
        <v>633.5454216</v>
      </c>
      <c r="H54" s="4">
        <f t="shared" si="6"/>
        <v>89.2809918</v>
      </c>
      <c r="I54" s="4">
        <f t="shared" si="7"/>
        <v>510.17148</v>
      </c>
      <c r="K54" s="4">
        <f t="shared" si="8"/>
        <v>1232.997893</v>
      </c>
      <c r="M54" s="3">
        <f t="shared" si="9"/>
        <v>120</v>
      </c>
      <c r="P54" s="4">
        <f t="shared" si="10"/>
        <v>120</v>
      </c>
      <c r="S54" s="4">
        <f t="shared" si="11"/>
        <v>1112.997893</v>
      </c>
      <c r="U54" s="4">
        <f>SUM($T$3:T51)</f>
        <v>14942.81498</v>
      </c>
      <c r="V54" s="7">
        <f t="shared" si="12"/>
        <v>-66486.34502</v>
      </c>
      <c r="W54" s="7">
        <f t="shared" si="13"/>
        <v>22259.81498</v>
      </c>
      <c r="X54" s="7">
        <f t="shared" si="14"/>
        <v>88746.16</v>
      </c>
    </row>
    <row r="55">
      <c r="A55" s="3">
        <v>53.0</v>
      </c>
      <c r="B55" s="3">
        <f t="shared" si="27"/>
        <v>16245</v>
      </c>
      <c r="C55" s="3">
        <f t="shared" si="28"/>
        <v>6822</v>
      </c>
      <c r="D55" s="3">
        <v>9150.0</v>
      </c>
      <c r="E55" s="3">
        <f t="shared" si="4"/>
        <v>32217</v>
      </c>
      <c r="G55" s="4">
        <f t="shared" si="5"/>
        <v>658.136934</v>
      </c>
      <c r="H55" s="4">
        <f t="shared" si="6"/>
        <v>92.7478188</v>
      </c>
      <c r="I55" s="4">
        <f t="shared" si="7"/>
        <v>536.55966</v>
      </c>
      <c r="K55" s="4">
        <f t="shared" si="8"/>
        <v>1287.444413</v>
      </c>
      <c r="L55" s="5">
        <f>K55+K56+K57+K58</f>
        <v>5441.397507</v>
      </c>
      <c r="M55" s="3">
        <f t="shared" si="9"/>
        <v>125</v>
      </c>
      <c r="N55" s="6">
        <f>IF($L$103&lt;100000,0,40)</f>
        <v>40</v>
      </c>
      <c r="O55" s="1">
        <v>400.0</v>
      </c>
      <c r="P55" s="4">
        <f t="shared" si="10"/>
        <v>565</v>
      </c>
      <c r="Q55" s="6">
        <f>P55+P56+P57+P58</f>
        <v>962</v>
      </c>
      <c r="S55" s="4">
        <f t="shared" si="11"/>
        <v>722.4444128</v>
      </c>
      <c r="T55" s="6">
        <f>S55+S56+S57+S58</f>
        <v>4479.397507</v>
      </c>
      <c r="V55" s="7">
        <f t="shared" si="12"/>
        <v>-65763.90061</v>
      </c>
      <c r="W55" s="7">
        <f t="shared" si="13"/>
        <v>23547.25939</v>
      </c>
      <c r="X55" s="7">
        <f t="shared" si="14"/>
        <v>89311.16</v>
      </c>
    </row>
    <row r="56">
      <c r="A56" s="3">
        <v>54.0</v>
      </c>
      <c r="B56" s="3">
        <f t="shared" si="27"/>
        <v>16864</v>
      </c>
      <c r="C56" s="3">
        <f t="shared" ref="C56:C59" si="29">ROUND(A56*A56*(430/161)-126880/161,0)</f>
        <v>7000</v>
      </c>
      <c r="D56" s="3">
        <v>9800.0</v>
      </c>
      <c r="E56" s="3">
        <f t="shared" si="4"/>
        <v>33664</v>
      </c>
      <c r="G56" s="4">
        <f t="shared" si="5"/>
        <v>683.2146048</v>
      </c>
      <c r="H56" s="4">
        <f t="shared" si="6"/>
        <v>95.1678</v>
      </c>
      <c r="I56" s="4">
        <f t="shared" si="7"/>
        <v>574.67592</v>
      </c>
      <c r="K56" s="4">
        <f t="shared" si="8"/>
        <v>1353.058325</v>
      </c>
      <c r="M56" s="3">
        <f t="shared" si="9"/>
        <v>130</v>
      </c>
      <c r="P56" s="4">
        <f t="shared" si="10"/>
        <v>130</v>
      </c>
      <c r="S56" s="4">
        <f t="shared" si="11"/>
        <v>1223.058325</v>
      </c>
      <c r="V56" s="7">
        <f t="shared" si="12"/>
        <v>-64540.84229</v>
      </c>
      <c r="W56" s="7">
        <f t="shared" si="13"/>
        <v>24900.31772</v>
      </c>
      <c r="X56" s="7">
        <f t="shared" si="14"/>
        <v>89441.16</v>
      </c>
    </row>
    <row r="57">
      <c r="A57" s="3">
        <v>55.0</v>
      </c>
      <c r="B57" s="3">
        <f t="shared" ref="B57:B60" si="30">ROUND(A57*A57*(476/75)-6296/3,0)</f>
        <v>17100</v>
      </c>
      <c r="C57" s="3">
        <f t="shared" si="29"/>
        <v>7291</v>
      </c>
      <c r="D57" s="3">
        <v>10000.0</v>
      </c>
      <c r="E57" s="3">
        <f t="shared" si="4"/>
        <v>34391</v>
      </c>
      <c r="G57" s="4">
        <f t="shared" si="5"/>
        <v>692.77572</v>
      </c>
      <c r="H57" s="4">
        <f t="shared" si="6"/>
        <v>99.1240614</v>
      </c>
      <c r="I57" s="4">
        <f t="shared" si="7"/>
        <v>586.404</v>
      </c>
      <c r="K57" s="4">
        <f t="shared" si="8"/>
        <v>1378.303781</v>
      </c>
      <c r="M57" s="3">
        <f t="shared" si="9"/>
        <v>131</v>
      </c>
      <c r="P57" s="4">
        <f t="shared" si="10"/>
        <v>131</v>
      </c>
      <c r="S57" s="4">
        <f t="shared" si="11"/>
        <v>1247.303781</v>
      </c>
      <c r="V57" s="7">
        <f t="shared" si="12"/>
        <v>-63293.5385</v>
      </c>
      <c r="W57" s="7">
        <f t="shared" si="13"/>
        <v>26278.6215</v>
      </c>
      <c r="X57" s="7">
        <f t="shared" si="14"/>
        <v>89572.16</v>
      </c>
    </row>
    <row r="58">
      <c r="A58" s="3">
        <v>56.0</v>
      </c>
      <c r="B58" s="3">
        <f t="shared" si="30"/>
        <v>17804</v>
      </c>
      <c r="C58" s="3">
        <f t="shared" si="29"/>
        <v>7588</v>
      </c>
      <c r="D58" s="3">
        <v>10200.0</v>
      </c>
      <c r="E58" s="3">
        <f t="shared" si="4"/>
        <v>35592</v>
      </c>
      <c r="G58" s="4">
        <f t="shared" si="5"/>
        <v>721.2970128</v>
      </c>
      <c r="H58" s="4">
        <f t="shared" si="6"/>
        <v>103.1618952</v>
      </c>
      <c r="I58" s="4">
        <f t="shared" si="7"/>
        <v>598.13208</v>
      </c>
      <c r="K58" s="4">
        <f t="shared" si="8"/>
        <v>1422.590988</v>
      </c>
      <c r="M58" s="3">
        <f t="shared" si="9"/>
        <v>136</v>
      </c>
      <c r="P58" s="4">
        <f t="shared" si="10"/>
        <v>136</v>
      </c>
      <c r="S58" s="4">
        <f t="shared" si="11"/>
        <v>1286.590988</v>
      </c>
      <c r="U58" s="4">
        <f>SUM($T$3:T55)</f>
        <v>19422.21248</v>
      </c>
      <c r="V58" s="7">
        <f t="shared" si="12"/>
        <v>-62006.94752</v>
      </c>
      <c r="W58" s="7">
        <f t="shared" si="13"/>
        <v>27701.21248</v>
      </c>
      <c r="X58" s="7">
        <f t="shared" si="14"/>
        <v>89708.16</v>
      </c>
    </row>
    <row r="59">
      <c r="A59" s="3">
        <v>57.0</v>
      </c>
      <c r="B59" s="3">
        <f t="shared" si="30"/>
        <v>18522</v>
      </c>
      <c r="C59" s="3">
        <f t="shared" si="29"/>
        <v>7889</v>
      </c>
      <c r="D59" s="3">
        <v>10800.0</v>
      </c>
      <c r="E59" s="3">
        <f t="shared" si="4"/>
        <v>37211</v>
      </c>
      <c r="G59" s="4">
        <f t="shared" si="5"/>
        <v>750.3854904</v>
      </c>
      <c r="H59" s="4">
        <f t="shared" si="6"/>
        <v>107.2541106</v>
      </c>
      <c r="I59" s="4">
        <f t="shared" si="7"/>
        <v>633.31632</v>
      </c>
      <c r="K59" s="4">
        <f t="shared" si="8"/>
        <v>1490.955921</v>
      </c>
      <c r="L59" s="5">
        <f>K59+K60+K61+K62</f>
        <v>6319.419233</v>
      </c>
      <c r="M59" s="3">
        <f t="shared" si="9"/>
        <v>141</v>
      </c>
      <c r="N59" s="6">
        <f>IF($L$103&lt;100000,0,40)</f>
        <v>40</v>
      </c>
      <c r="O59" s="1">
        <v>400.0</v>
      </c>
      <c r="P59" s="4">
        <f t="shared" si="10"/>
        <v>581</v>
      </c>
      <c r="Q59" s="6">
        <f>P59+P60+P61+P62</f>
        <v>1035</v>
      </c>
      <c r="S59" s="4">
        <f t="shared" si="11"/>
        <v>909.955921</v>
      </c>
      <c r="T59" s="6">
        <f>S59+S60+S61+S62</f>
        <v>5284.419233</v>
      </c>
      <c r="V59" s="7">
        <f t="shared" si="12"/>
        <v>-61096.99159</v>
      </c>
      <c r="W59" s="7">
        <f t="shared" si="13"/>
        <v>29192.16841</v>
      </c>
      <c r="X59" s="7">
        <f t="shared" si="14"/>
        <v>90289.16</v>
      </c>
    </row>
    <row r="60">
      <c r="A60" s="3">
        <v>58.0</v>
      </c>
      <c r="B60" s="3">
        <f t="shared" si="30"/>
        <v>19252</v>
      </c>
      <c r="C60" s="3">
        <v>8150.0</v>
      </c>
      <c r="D60" s="3">
        <v>11000.0</v>
      </c>
      <c r="E60" s="3">
        <f t="shared" si="4"/>
        <v>38402</v>
      </c>
      <c r="G60" s="4">
        <f t="shared" si="5"/>
        <v>779.9601264</v>
      </c>
      <c r="H60" s="4">
        <f t="shared" si="6"/>
        <v>110.80251</v>
      </c>
      <c r="I60" s="4">
        <f t="shared" si="7"/>
        <v>645.0444</v>
      </c>
      <c r="K60" s="4">
        <f t="shared" si="8"/>
        <v>1535.807036</v>
      </c>
      <c r="M60" s="3">
        <f t="shared" si="9"/>
        <v>146</v>
      </c>
      <c r="P60" s="4">
        <f t="shared" si="10"/>
        <v>146</v>
      </c>
      <c r="S60" s="4">
        <f t="shared" si="11"/>
        <v>1389.807036</v>
      </c>
      <c r="V60" s="7">
        <f t="shared" si="12"/>
        <v>-59707.18456</v>
      </c>
      <c r="W60" s="7">
        <f t="shared" si="13"/>
        <v>30727.97544</v>
      </c>
      <c r="X60" s="7">
        <f t="shared" si="14"/>
        <v>90435.16</v>
      </c>
    </row>
    <row r="61">
      <c r="A61" s="3">
        <v>59.0</v>
      </c>
      <c r="B61" s="3">
        <v>20000.0</v>
      </c>
      <c r="C61" s="3">
        <v>8400.0</v>
      </c>
      <c r="D61" s="3">
        <v>11600.0</v>
      </c>
      <c r="E61" s="3">
        <f t="shared" si="4"/>
        <v>40000</v>
      </c>
      <c r="G61" s="4">
        <f t="shared" si="5"/>
        <v>810.264</v>
      </c>
      <c r="H61" s="4">
        <f t="shared" si="6"/>
        <v>114.20136</v>
      </c>
      <c r="I61" s="4">
        <f t="shared" si="7"/>
        <v>680.22864</v>
      </c>
      <c r="K61" s="4">
        <f t="shared" si="8"/>
        <v>1604.694</v>
      </c>
      <c r="M61" s="3">
        <f t="shared" si="9"/>
        <v>151</v>
      </c>
      <c r="P61" s="4">
        <f t="shared" si="10"/>
        <v>151</v>
      </c>
      <c r="S61" s="4">
        <f t="shared" si="11"/>
        <v>1453.694</v>
      </c>
      <c r="V61" s="7">
        <f t="shared" si="12"/>
        <v>-58253.49056</v>
      </c>
      <c r="W61" s="7">
        <f t="shared" si="13"/>
        <v>32332.66944</v>
      </c>
      <c r="X61" s="7">
        <f t="shared" si="14"/>
        <v>90586.16</v>
      </c>
    </row>
    <row r="62">
      <c r="A62" s="3">
        <v>60.0</v>
      </c>
      <c r="B62" s="3">
        <f t="shared" ref="B62:B68" si="31">ROUND(A62*A62*(1325/189)-95300/21,0)</f>
        <v>20700</v>
      </c>
      <c r="C62" s="3">
        <v>8600.0</v>
      </c>
      <c r="D62" s="3">
        <f>ROUND(A62*A62*(163/47)+213/47,0)</f>
        <v>12490</v>
      </c>
      <c r="E62" s="3">
        <f t="shared" si="4"/>
        <v>41790</v>
      </c>
      <c r="G62" s="4">
        <f t="shared" si="5"/>
        <v>838.62324</v>
      </c>
      <c r="H62" s="4">
        <f t="shared" si="6"/>
        <v>116.92044</v>
      </c>
      <c r="I62" s="4">
        <f t="shared" si="7"/>
        <v>732.418596</v>
      </c>
      <c r="K62" s="4">
        <f t="shared" si="8"/>
        <v>1687.962276</v>
      </c>
      <c r="M62" s="3">
        <f t="shared" si="9"/>
        <v>157</v>
      </c>
      <c r="P62" s="4">
        <f t="shared" si="10"/>
        <v>157</v>
      </c>
      <c r="S62" s="4">
        <f t="shared" si="11"/>
        <v>1530.962276</v>
      </c>
      <c r="U62" s="4">
        <f>SUM($T$3:T59)</f>
        <v>24706.63172</v>
      </c>
      <c r="V62" s="7">
        <f t="shared" si="12"/>
        <v>-56722.52828</v>
      </c>
      <c r="W62" s="7">
        <f t="shared" si="13"/>
        <v>34020.63172</v>
      </c>
      <c r="X62" s="7">
        <f t="shared" si="14"/>
        <v>90743.16</v>
      </c>
    </row>
    <row r="63">
      <c r="A63" s="3">
        <v>61.0</v>
      </c>
      <c r="B63" s="3">
        <f t="shared" si="31"/>
        <v>21548</v>
      </c>
      <c r="C63" s="3">
        <v>8900.0</v>
      </c>
      <c r="D63" s="3">
        <v>12600.0</v>
      </c>
      <c r="E63" s="3">
        <f t="shared" si="4"/>
        <v>43048</v>
      </c>
      <c r="G63" s="4">
        <f t="shared" si="5"/>
        <v>872.9784336</v>
      </c>
      <c r="H63" s="4">
        <f t="shared" si="6"/>
        <v>120.99906</v>
      </c>
      <c r="I63" s="4">
        <f t="shared" si="7"/>
        <v>738.86904</v>
      </c>
      <c r="K63" s="4">
        <f t="shared" si="8"/>
        <v>1732.846534</v>
      </c>
      <c r="L63" s="5">
        <f>K63+K64+K65+K66</f>
        <v>7269.02358</v>
      </c>
      <c r="M63" s="3">
        <f t="shared" si="9"/>
        <v>162</v>
      </c>
      <c r="N63" s="6">
        <f>IF($L$103&lt;100000,0,40)</f>
        <v>40</v>
      </c>
      <c r="O63" s="1">
        <v>400.0</v>
      </c>
      <c r="P63" s="4">
        <f t="shared" si="10"/>
        <v>602</v>
      </c>
      <c r="Q63" s="6">
        <f>P63+P64+P65+P66</f>
        <v>1129</v>
      </c>
      <c r="S63" s="4">
        <f t="shared" si="11"/>
        <v>1130.846534</v>
      </c>
      <c r="T63" s="6">
        <f>S63+S64+S65+S66</f>
        <v>6140.02358</v>
      </c>
      <c r="V63" s="7">
        <f t="shared" si="12"/>
        <v>-55591.68175</v>
      </c>
      <c r="W63" s="7">
        <f t="shared" si="13"/>
        <v>35753.47825</v>
      </c>
      <c r="X63" s="7">
        <f t="shared" si="14"/>
        <v>91345.16</v>
      </c>
    </row>
    <row r="64">
      <c r="A64" s="3">
        <v>62.0</v>
      </c>
      <c r="B64" s="3">
        <f t="shared" si="31"/>
        <v>22411</v>
      </c>
      <c r="C64" s="3">
        <v>9400.0</v>
      </c>
      <c r="D64" s="3">
        <v>12700.0</v>
      </c>
      <c r="E64" s="3">
        <f t="shared" si="4"/>
        <v>44511</v>
      </c>
      <c r="G64" s="4">
        <f t="shared" si="5"/>
        <v>907.9413252</v>
      </c>
      <c r="H64" s="4">
        <f t="shared" si="6"/>
        <v>127.79676</v>
      </c>
      <c r="I64" s="4">
        <f t="shared" si="7"/>
        <v>744.73308</v>
      </c>
      <c r="K64" s="4">
        <f t="shared" si="8"/>
        <v>1780.471165</v>
      </c>
      <c r="M64" s="3">
        <f t="shared" si="9"/>
        <v>167</v>
      </c>
      <c r="P64" s="4">
        <f t="shared" si="10"/>
        <v>167</v>
      </c>
      <c r="S64" s="4">
        <f t="shared" si="11"/>
        <v>1613.471165</v>
      </c>
      <c r="V64" s="7">
        <f t="shared" si="12"/>
        <v>-53978.21058</v>
      </c>
      <c r="W64" s="7">
        <f t="shared" si="13"/>
        <v>37533.94942</v>
      </c>
      <c r="X64" s="7">
        <f t="shared" si="14"/>
        <v>91512.16</v>
      </c>
    </row>
    <row r="65">
      <c r="A65" s="3">
        <v>63.0</v>
      </c>
      <c r="B65" s="3">
        <f t="shared" si="31"/>
        <v>23287</v>
      </c>
      <c r="C65" s="3">
        <v>9900.0</v>
      </c>
      <c r="D65" s="3">
        <f t="shared" ref="D65:D78" si="32">ROUND(A65*A65*(5300/1287)-4229300/1287,0)</f>
        <v>13059</v>
      </c>
      <c r="E65" s="3">
        <f t="shared" si="4"/>
        <v>46246</v>
      </c>
      <c r="G65" s="4">
        <f t="shared" si="5"/>
        <v>943.4308884</v>
      </c>
      <c r="H65" s="4">
        <f t="shared" si="6"/>
        <v>134.59446</v>
      </c>
      <c r="I65" s="4">
        <f t="shared" si="7"/>
        <v>765.7849836</v>
      </c>
      <c r="K65" s="4">
        <f t="shared" si="8"/>
        <v>1843.810332</v>
      </c>
      <c r="M65" s="3">
        <f t="shared" si="9"/>
        <v>177</v>
      </c>
      <c r="P65" s="4">
        <f t="shared" si="10"/>
        <v>177</v>
      </c>
      <c r="S65" s="4">
        <f t="shared" si="11"/>
        <v>1666.810332</v>
      </c>
      <c r="V65" s="7">
        <f t="shared" si="12"/>
        <v>-52311.40025</v>
      </c>
      <c r="W65" s="7">
        <f t="shared" si="13"/>
        <v>39377.75975</v>
      </c>
      <c r="X65" s="7">
        <f t="shared" si="14"/>
        <v>91689.16</v>
      </c>
    </row>
    <row r="66">
      <c r="A66" s="3">
        <v>64.0</v>
      </c>
      <c r="B66" s="3">
        <f t="shared" si="31"/>
        <v>24177</v>
      </c>
      <c r="C66" s="3">
        <v>10000.0</v>
      </c>
      <c r="D66" s="3">
        <f t="shared" si="32"/>
        <v>13582</v>
      </c>
      <c r="E66" s="3">
        <f t="shared" si="4"/>
        <v>47759</v>
      </c>
      <c r="G66" s="4">
        <f t="shared" si="5"/>
        <v>979.4876364</v>
      </c>
      <c r="H66" s="4">
        <f t="shared" si="6"/>
        <v>135.954</v>
      </c>
      <c r="I66" s="4">
        <f t="shared" si="7"/>
        <v>796.4539128</v>
      </c>
      <c r="K66" s="4">
        <f t="shared" si="8"/>
        <v>1911.895549</v>
      </c>
      <c r="M66" s="3">
        <f t="shared" si="9"/>
        <v>183</v>
      </c>
      <c r="P66" s="4">
        <f t="shared" si="10"/>
        <v>183</v>
      </c>
      <c r="S66" s="4">
        <f t="shared" si="11"/>
        <v>1728.895549</v>
      </c>
      <c r="U66" s="4">
        <f>SUM($T$3:T63)</f>
        <v>30846.6553</v>
      </c>
      <c r="V66" s="7">
        <f t="shared" si="12"/>
        <v>-50582.5047</v>
      </c>
      <c r="W66" s="7">
        <f t="shared" si="13"/>
        <v>41289.6553</v>
      </c>
      <c r="X66" s="7">
        <f t="shared" si="14"/>
        <v>91872.16</v>
      </c>
    </row>
    <row r="67">
      <c r="A67" s="3">
        <v>65.0</v>
      </c>
      <c r="B67" s="3">
        <f t="shared" si="31"/>
        <v>25082</v>
      </c>
      <c r="C67" s="3">
        <v>10300.0</v>
      </c>
      <c r="D67" s="3">
        <f t="shared" si="32"/>
        <v>14113</v>
      </c>
      <c r="E67" s="3">
        <f t="shared" si="4"/>
        <v>49495</v>
      </c>
      <c r="G67" s="4">
        <f t="shared" si="5"/>
        <v>1016.152082</v>
      </c>
      <c r="H67" s="4">
        <f t="shared" si="6"/>
        <v>140.03262</v>
      </c>
      <c r="I67" s="4">
        <f t="shared" si="7"/>
        <v>827.5919652</v>
      </c>
      <c r="K67" s="4">
        <f t="shared" si="8"/>
        <v>1983.776668</v>
      </c>
      <c r="L67" s="5">
        <f>K67+K68+K69+K70</f>
        <v>8318.874782</v>
      </c>
      <c r="M67" s="3">
        <f t="shared" si="9"/>
        <v>188</v>
      </c>
      <c r="N67" s="6">
        <f>IF($L$103&lt;100000,0,40)</f>
        <v>40</v>
      </c>
      <c r="O67" s="1">
        <v>400.0</v>
      </c>
      <c r="P67" s="4">
        <f t="shared" si="10"/>
        <v>628</v>
      </c>
      <c r="Q67" s="6">
        <f>P67+P68+P69+P70</f>
        <v>1222</v>
      </c>
      <c r="S67" s="4">
        <f t="shared" si="11"/>
        <v>1355.776668</v>
      </c>
      <c r="T67" s="6">
        <f>S67+S68+S69+S70</f>
        <v>7096.874782</v>
      </c>
      <c r="V67" s="7">
        <f t="shared" si="12"/>
        <v>-49226.72803</v>
      </c>
      <c r="W67" s="7">
        <f t="shared" si="13"/>
        <v>43273.43197</v>
      </c>
      <c r="X67" s="7">
        <f t="shared" si="14"/>
        <v>92500.16</v>
      </c>
    </row>
    <row r="68">
      <c r="A68" s="3">
        <v>66.0</v>
      </c>
      <c r="B68" s="3">
        <f t="shared" si="31"/>
        <v>26000</v>
      </c>
      <c r="C68" s="3">
        <v>10500.0</v>
      </c>
      <c r="D68" s="3">
        <f t="shared" si="32"/>
        <v>14652</v>
      </c>
      <c r="E68" s="3">
        <f t="shared" si="4"/>
        <v>51152</v>
      </c>
      <c r="G68" s="4">
        <f t="shared" si="5"/>
        <v>1053.3432</v>
      </c>
      <c r="H68" s="4">
        <f t="shared" si="6"/>
        <v>142.7517</v>
      </c>
      <c r="I68" s="4">
        <f t="shared" si="7"/>
        <v>859.1991408</v>
      </c>
      <c r="K68" s="4">
        <f t="shared" si="8"/>
        <v>2055.294041</v>
      </c>
      <c r="M68" s="3">
        <f t="shared" si="9"/>
        <v>193</v>
      </c>
      <c r="P68" s="4">
        <f t="shared" si="10"/>
        <v>193</v>
      </c>
      <c r="S68" s="4">
        <f t="shared" si="11"/>
        <v>1862.294041</v>
      </c>
      <c r="V68" s="7">
        <f t="shared" si="12"/>
        <v>-47364.43399</v>
      </c>
      <c r="W68" s="7">
        <f t="shared" si="13"/>
        <v>45328.72601</v>
      </c>
      <c r="X68" s="7">
        <f t="shared" si="14"/>
        <v>92693.16</v>
      </c>
    </row>
    <row r="69">
      <c r="A69" s="3">
        <v>67.0</v>
      </c>
      <c r="B69" s="3">
        <f t="shared" ref="B69:B72" si="33">ROUND(A69*A69*(476/75)-6296/3,0)</f>
        <v>26392</v>
      </c>
      <c r="C69" s="3">
        <f>ROUND(A69*A69*(12/5)-140/1,0)</f>
        <v>10634</v>
      </c>
      <c r="D69" s="3">
        <f t="shared" si="32"/>
        <v>15200</v>
      </c>
      <c r="E69" s="3">
        <f t="shared" si="4"/>
        <v>52226</v>
      </c>
      <c r="G69" s="4">
        <f t="shared" si="5"/>
        <v>1069.224374</v>
      </c>
      <c r="H69" s="4">
        <f t="shared" si="6"/>
        <v>144.5734836</v>
      </c>
      <c r="I69" s="4">
        <f t="shared" si="7"/>
        <v>891.33408</v>
      </c>
      <c r="K69" s="4">
        <f t="shared" si="8"/>
        <v>2105.131938</v>
      </c>
      <c r="M69" s="3">
        <f t="shared" si="9"/>
        <v>198</v>
      </c>
      <c r="P69" s="4">
        <f t="shared" si="10"/>
        <v>198</v>
      </c>
      <c r="S69" s="4">
        <f t="shared" si="11"/>
        <v>1907.131938</v>
      </c>
      <c r="V69" s="7">
        <f t="shared" si="12"/>
        <v>-45457.30206</v>
      </c>
      <c r="W69" s="7">
        <f t="shared" si="13"/>
        <v>47433.85794</v>
      </c>
      <c r="X69" s="7">
        <f t="shared" si="14"/>
        <v>92891.16</v>
      </c>
    </row>
    <row r="70">
      <c r="A70" s="3">
        <v>68.0</v>
      </c>
      <c r="B70" s="3">
        <f t="shared" si="33"/>
        <v>27248</v>
      </c>
      <c r="C70" s="3">
        <v>10800.0</v>
      </c>
      <c r="D70" s="3">
        <f t="shared" si="32"/>
        <v>15756</v>
      </c>
      <c r="E70" s="3">
        <f t="shared" si="4"/>
        <v>53804</v>
      </c>
      <c r="G70" s="4">
        <f t="shared" si="5"/>
        <v>1103.903674</v>
      </c>
      <c r="H70" s="4">
        <f t="shared" si="6"/>
        <v>146.83032</v>
      </c>
      <c r="I70" s="4">
        <f t="shared" si="7"/>
        <v>923.9381424</v>
      </c>
      <c r="K70" s="4">
        <f t="shared" si="8"/>
        <v>2174.672136</v>
      </c>
      <c r="M70" s="3">
        <f t="shared" si="9"/>
        <v>203</v>
      </c>
      <c r="P70" s="4">
        <f t="shared" si="10"/>
        <v>203</v>
      </c>
      <c r="S70" s="4">
        <f t="shared" si="11"/>
        <v>1971.672136</v>
      </c>
      <c r="U70" s="4">
        <f>SUM($T$3:T67)</f>
        <v>37943.53008</v>
      </c>
      <c r="V70" s="7">
        <f t="shared" si="12"/>
        <v>-43485.62992</v>
      </c>
      <c r="W70" s="7">
        <f t="shared" si="13"/>
        <v>49608.53008</v>
      </c>
      <c r="X70" s="7">
        <f t="shared" si="14"/>
        <v>93094.16</v>
      </c>
    </row>
    <row r="71">
      <c r="A71" s="3">
        <v>69.0</v>
      </c>
      <c r="B71" s="3">
        <f t="shared" si="33"/>
        <v>28118</v>
      </c>
      <c r="C71" s="3">
        <v>11000.0</v>
      </c>
      <c r="D71" s="3">
        <f t="shared" si="32"/>
        <v>16320</v>
      </c>
      <c r="E71" s="3">
        <f t="shared" si="4"/>
        <v>55438</v>
      </c>
      <c r="G71" s="4">
        <f t="shared" si="5"/>
        <v>1139.150158</v>
      </c>
      <c r="H71" s="4">
        <f t="shared" si="6"/>
        <v>149.5494</v>
      </c>
      <c r="I71" s="4">
        <f t="shared" si="7"/>
        <v>957.011328</v>
      </c>
      <c r="K71" s="4">
        <f t="shared" si="8"/>
        <v>2245.710886</v>
      </c>
      <c r="L71" s="5">
        <f>K71+K72+K73+K74</f>
        <v>9365.890934</v>
      </c>
      <c r="M71" s="3">
        <f t="shared" si="9"/>
        <v>209</v>
      </c>
      <c r="N71" s="6">
        <f>IF($L$103&lt;100000,0,40)</f>
        <v>40</v>
      </c>
      <c r="O71" s="1">
        <v>400.0</v>
      </c>
      <c r="P71" s="4">
        <f t="shared" si="10"/>
        <v>649</v>
      </c>
      <c r="Q71" s="6">
        <f>P71+P72+P73+P74</f>
        <v>1306</v>
      </c>
      <c r="S71" s="4">
        <f t="shared" si="11"/>
        <v>1596.710886</v>
      </c>
      <c r="T71" s="6">
        <f>S71+S72+S73+S74</f>
        <v>8059.890934</v>
      </c>
      <c r="V71" s="7">
        <f t="shared" si="12"/>
        <v>-41888.91903</v>
      </c>
      <c r="W71" s="7">
        <f t="shared" si="13"/>
        <v>51854.24097</v>
      </c>
      <c r="X71" s="7">
        <f t="shared" si="14"/>
        <v>93743.16</v>
      </c>
    </row>
    <row r="72">
      <c r="A72" s="3">
        <v>70.0</v>
      </c>
      <c r="B72" s="3">
        <f t="shared" si="33"/>
        <v>29000</v>
      </c>
      <c r="C72" s="3">
        <v>11300.0</v>
      </c>
      <c r="D72" s="3">
        <f t="shared" si="32"/>
        <v>16893</v>
      </c>
      <c r="E72" s="3">
        <f t="shared" si="4"/>
        <v>57193</v>
      </c>
      <c r="G72" s="4">
        <f t="shared" si="5"/>
        <v>1174.8828</v>
      </c>
      <c r="H72" s="4">
        <f t="shared" si="6"/>
        <v>153.62802</v>
      </c>
      <c r="I72" s="4">
        <f t="shared" si="7"/>
        <v>990.6122772</v>
      </c>
      <c r="K72" s="4">
        <f t="shared" si="8"/>
        <v>2319.123097</v>
      </c>
      <c r="M72" s="3">
        <f t="shared" si="9"/>
        <v>214</v>
      </c>
      <c r="P72" s="4">
        <f t="shared" si="10"/>
        <v>214</v>
      </c>
      <c r="S72" s="4">
        <f t="shared" si="11"/>
        <v>2105.123097</v>
      </c>
      <c r="V72" s="7">
        <f t="shared" si="12"/>
        <v>-39783.79594</v>
      </c>
      <c r="W72" s="7">
        <f t="shared" si="13"/>
        <v>54173.36406</v>
      </c>
      <c r="X72" s="7">
        <f t="shared" si="14"/>
        <v>93957.16</v>
      </c>
    </row>
    <row r="73">
      <c r="A73" s="3">
        <v>71.0</v>
      </c>
      <c r="B73" s="3">
        <f t="shared" ref="B73:B74" si="34">ROUND(A73*A73*(49985/8648)+79735/8648,0)</f>
        <v>29146</v>
      </c>
      <c r="C73" s="3">
        <v>11700.0</v>
      </c>
      <c r="D73" s="3">
        <f t="shared" si="32"/>
        <v>17473</v>
      </c>
      <c r="E73" s="3">
        <f t="shared" si="4"/>
        <v>58319</v>
      </c>
      <c r="G73" s="4">
        <f t="shared" si="5"/>
        <v>1180.797727</v>
      </c>
      <c r="H73" s="4">
        <f t="shared" si="6"/>
        <v>159.06618</v>
      </c>
      <c r="I73" s="4">
        <f t="shared" si="7"/>
        <v>1024.623709</v>
      </c>
      <c r="K73" s="4">
        <f t="shared" si="8"/>
        <v>2364.487616</v>
      </c>
      <c r="M73" s="3">
        <f t="shared" si="9"/>
        <v>219</v>
      </c>
      <c r="P73" s="4">
        <f t="shared" si="10"/>
        <v>219</v>
      </c>
      <c r="S73" s="4">
        <f t="shared" si="11"/>
        <v>2145.487616</v>
      </c>
      <c r="V73" s="7">
        <f t="shared" si="12"/>
        <v>-37638.30832</v>
      </c>
      <c r="W73" s="7">
        <f t="shared" si="13"/>
        <v>56537.85168</v>
      </c>
      <c r="X73" s="7">
        <f t="shared" si="14"/>
        <v>94176.16</v>
      </c>
    </row>
    <row r="74">
      <c r="A74" s="3">
        <v>72.0</v>
      </c>
      <c r="B74" s="3">
        <f t="shared" si="34"/>
        <v>29972</v>
      </c>
      <c r="C74" s="3">
        <v>12000.0</v>
      </c>
      <c r="D74" s="3">
        <f t="shared" si="32"/>
        <v>18062</v>
      </c>
      <c r="E74" s="3">
        <f t="shared" si="4"/>
        <v>60034</v>
      </c>
      <c r="G74" s="4">
        <f t="shared" si="5"/>
        <v>1214.26163</v>
      </c>
      <c r="H74" s="4">
        <f t="shared" si="6"/>
        <v>163.1448</v>
      </c>
      <c r="I74" s="4">
        <f t="shared" si="7"/>
        <v>1059.162905</v>
      </c>
      <c r="K74" s="4">
        <f t="shared" si="8"/>
        <v>2436.569335</v>
      </c>
      <c r="M74" s="3">
        <f t="shared" si="9"/>
        <v>224</v>
      </c>
      <c r="P74" s="4">
        <f t="shared" si="10"/>
        <v>224</v>
      </c>
      <c r="S74" s="4">
        <f t="shared" si="11"/>
        <v>2212.569335</v>
      </c>
      <c r="U74" s="4">
        <f>SUM($T$3:T71)</f>
        <v>46003.42101</v>
      </c>
      <c r="V74" s="7">
        <f t="shared" si="12"/>
        <v>-35425.73899</v>
      </c>
      <c r="W74" s="7">
        <f t="shared" si="13"/>
        <v>58974.42101</v>
      </c>
      <c r="X74" s="7">
        <f t="shared" si="14"/>
        <v>94400.16</v>
      </c>
    </row>
    <row r="75">
      <c r="A75" s="3">
        <v>73.0</v>
      </c>
      <c r="B75" s="3">
        <f t="shared" ref="B75:B87" si="35">ROUND(A75*A75*(500/79)-255000/79,0)</f>
        <v>30500</v>
      </c>
      <c r="C75" s="3">
        <f t="shared" ref="C75:C76" si="36">ROUND(A75*A75*(12/5)-140/1,0)</f>
        <v>12650</v>
      </c>
      <c r="D75" s="3">
        <f t="shared" si="32"/>
        <v>18659</v>
      </c>
      <c r="E75" s="3">
        <f t="shared" si="4"/>
        <v>61809</v>
      </c>
      <c r="G75" s="4">
        <f t="shared" si="5"/>
        <v>1235.6526</v>
      </c>
      <c r="H75" s="4">
        <f t="shared" si="6"/>
        <v>171.98181</v>
      </c>
      <c r="I75" s="4">
        <f t="shared" si="7"/>
        <v>1094.171224</v>
      </c>
      <c r="K75" s="4">
        <f t="shared" si="8"/>
        <v>2501.805634</v>
      </c>
      <c r="L75" s="5">
        <f>K75+K76+K77+K78</f>
        <v>10472.82818</v>
      </c>
      <c r="M75" s="3">
        <f t="shared" si="9"/>
        <v>235</v>
      </c>
      <c r="N75" s="6">
        <f>IF($L$103&lt;100000,0,40)</f>
        <v>40</v>
      </c>
      <c r="O75" s="1">
        <v>400.0</v>
      </c>
      <c r="P75" s="4">
        <f t="shared" si="10"/>
        <v>675</v>
      </c>
      <c r="Q75" s="6">
        <f>P75+P76+P77+P78</f>
        <v>1415</v>
      </c>
      <c r="S75" s="4">
        <f t="shared" si="11"/>
        <v>1826.805634</v>
      </c>
      <c r="T75" s="6">
        <f>S75+S76+S77+S78</f>
        <v>9057.828184</v>
      </c>
      <c r="V75" s="7">
        <f t="shared" si="12"/>
        <v>-33598.93335</v>
      </c>
      <c r="W75" s="7">
        <f t="shared" si="13"/>
        <v>61476.22665</v>
      </c>
      <c r="X75" s="7">
        <f t="shared" si="14"/>
        <v>95075.16</v>
      </c>
    </row>
    <row r="76">
      <c r="A76" s="3">
        <v>74.0</v>
      </c>
      <c r="B76" s="3">
        <f t="shared" si="35"/>
        <v>31430</v>
      </c>
      <c r="C76" s="3">
        <f t="shared" si="36"/>
        <v>13002</v>
      </c>
      <c r="D76" s="3">
        <f t="shared" si="32"/>
        <v>19265</v>
      </c>
      <c r="E76" s="3">
        <f t="shared" si="4"/>
        <v>63697</v>
      </c>
      <c r="G76" s="4">
        <f t="shared" si="5"/>
        <v>1273.329876</v>
      </c>
      <c r="H76" s="4">
        <f t="shared" si="6"/>
        <v>176.7673908</v>
      </c>
      <c r="I76" s="4">
        <f t="shared" si="7"/>
        <v>1129.707306</v>
      </c>
      <c r="K76" s="4">
        <f t="shared" si="8"/>
        <v>2579.804573</v>
      </c>
      <c r="M76" s="3">
        <f t="shared" si="9"/>
        <v>240</v>
      </c>
      <c r="P76" s="4">
        <f t="shared" si="10"/>
        <v>240</v>
      </c>
      <c r="S76" s="4">
        <f t="shared" si="11"/>
        <v>2339.804573</v>
      </c>
      <c r="V76" s="7">
        <f t="shared" si="12"/>
        <v>-31259.12878</v>
      </c>
      <c r="W76" s="7">
        <f t="shared" si="13"/>
        <v>64056.03122</v>
      </c>
      <c r="X76" s="7">
        <f t="shared" si="14"/>
        <v>95315.16</v>
      </c>
    </row>
    <row r="77">
      <c r="A77" s="3">
        <v>75.0</v>
      </c>
      <c r="B77" s="3">
        <f t="shared" si="35"/>
        <v>32373</v>
      </c>
      <c r="C77" s="3">
        <v>13200.0</v>
      </c>
      <c r="D77" s="3">
        <f t="shared" si="32"/>
        <v>19878</v>
      </c>
      <c r="E77" s="3">
        <f t="shared" si="4"/>
        <v>65451</v>
      </c>
      <c r="G77" s="4">
        <f t="shared" si="5"/>
        <v>1311.533824</v>
      </c>
      <c r="H77" s="4">
        <f t="shared" si="6"/>
        <v>179.45928</v>
      </c>
      <c r="I77" s="4">
        <f t="shared" si="7"/>
        <v>1165.653871</v>
      </c>
      <c r="K77" s="4">
        <f t="shared" si="8"/>
        <v>2656.646975</v>
      </c>
      <c r="M77" s="3">
        <f t="shared" si="9"/>
        <v>245</v>
      </c>
      <c r="P77" s="4">
        <f t="shared" si="10"/>
        <v>245</v>
      </c>
      <c r="S77" s="4">
        <f t="shared" si="11"/>
        <v>2411.646975</v>
      </c>
      <c r="V77" s="7">
        <f t="shared" si="12"/>
        <v>-28847.4818</v>
      </c>
      <c r="W77" s="7">
        <f t="shared" si="13"/>
        <v>66712.6782</v>
      </c>
      <c r="X77" s="7">
        <f t="shared" si="14"/>
        <v>95560.16</v>
      </c>
    </row>
    <row r="78">
      <c r="A78" s="3">
        <v>76.0</v>
      </c>
      <c r="B78" s="3">
        <f t="shared" si="35"/>
        <v>33329</v>
      </c>
      <c r="C78" s="3">
        <v>13400.0</v>
      </c>
      <c r="D78" s="3">
        <f t="shared" si="32"/>
        <v>20500</v>
      </c>
      <c r="E78" s="3">
        <f t="shared" si="4"/>
        <v>67229</v>
      </c>
      <c r="G78" s="4">
        <f t="shared" si="5"/>
        <v>1350.264443</v>
      </c>
      <c r="H78" s="4">
        <f t="shared" si="6"/>
        <v>182.17836</v>
      </c>
      <c r="I78" s="4">
        <f t="shared" si="7"/>
        <v>1202.1282</v>
      </c>
      <c r="K78" s="4">
        <f t="shared" si="8"/>
        <v>2734.571003</v>
      </c>
      <c r="M78" s="3">
        <f t="shared" si="9"/>
        <v>255</v>
      </c>
      <c r="P78" s="4">
        <f t="shared" si="10"/>
        <v>255</v>
      </c>
      <c r="S78" s="4">
        <f t="shared" si="11"/>
        <v>2479.571003</v>
      </c>
      <c r="U78" s="4">
        <f>SUM($T$3:T75)</f>
        <v>55061.2492</v>
      </c>
      <c r="V78" s="7">
        <f t="shared" si="12"/>
        <v>-26367.9108</v>
      </c>
      <c r="W78" s="7">
        <f t="shared" si="13"/>
        <v>69447.2492</v>
      </c>
      <c r="X78" s="7">
        <f t="shared" si="14"/>
        <v>95815.16</v>
      </c>
    </row>
    <row r="79">
      <c r="A79" s="3">
        <v>77.0</v>
      </c>
      <c r="B79" s="3">
        <f t="shared" si="35"/>
        <v>34297</v>
      </c>
      <c r="C79" s="3">
        <v>13700.0</v>
      </c>
      <c r="D79" s="3">
        <f t="shared" ref="D79:D102" si="37">ROUND(A79*A79*(163/47)+213/47,0)</f>
        <v>20567</v>
      </c>
      <c r="E79" s="3">
        <f t="shared" si="4"/>
        <v>68564</v>
      </c>
      <c r="G79" s="4">
        <f t="shared" si="5"/>
        <v>1389.48122</v>
      </c>
      <c r="H79" s="4">
        <f t="shared" si="6"/>
        <v>186.25698</v>
      </c>
      <c r="I79" s="4">
        <f t="shared" si="7"/>
        <v>1206.057107</v>
      </c>
      <c r="K79" s="4">
        <f t="shared" si="8"/>
        <v>2781.795307</v>
      </c>
      <c r="L79" s="5">
        <f>K79+K80+K81+K82</f>
        <v>11581.96751</v>
      </c>
      <c r="M79" s="3">
        <f t="shared" si="9"/>
        <v>256</v>
      </c>
      <c r="N79" s="6">
        <f>IF($L$103&lt;100000,0,40)</f>
        <v>40</v>
      </c>
      <c r="O79" s="1">
        <v>400.0</v>
      </c>
      <c r="P79" s="4">
        <f t="shared" si="10"/>
        <v>696</v>
      </c>
      <c r="Q79" s="6">
        <f>P79+P80+P81+P82</f>
        <v>1510</v>
      </c>
      <c r="S79" s="4">
        <f t="shared" si="11"/>
        <v>2085.795307</v>
      </c>
      <c r="T79" s="6">
        <f>S79+S80+S81+S82</f>
        <v>10071.96751</v>
      </c>
      <c r="V79" s="7">
        <f t="shared" si="12"/>
        <v>-24282.11549</v>
      </c>
      <c r="W79" s="7">
        <f t="shared" si="13"/>
        <v>72229.04451</v>
      </c>
      <c r="X79" s="7">
        <f t="shared" si="14"/>
        <v>96511.16</v>
      </c>
    </row>
    <row r="80">
      <c r="A80" s="3">
        <v>78.0</v>
      </c>
      <c r="B80" s="3">
        <f t="shared" si="35"/>
        <v>35278</v>
      </c>
      <c r="C80" s="3">
        <v>13900.0</v>
      </c>
      <c r="D80" s="3">
        <f t="shared" si="37"/>
        <v>21104</v>
      </c>
      <c r="E80" s="3">
        <f t="shared" si="4"/>
        <v>70282</v>
      </c>
      <c r="G80" s="4">
        <f t="shared" si="5"/>
        <v>1429.22467</v>
      </c>
      <c r="H80" s="4">
        <f t="shared" si="6"/>
        <v>188.97606</v>
      </c>
      <c r="I80" s="4">
        <f t="shared" si="7"/>
        <v>1237.547002</v>
      </c>
      <c r="K80" s="4">
        <f t="shared" si="8"/>
        <v>2855.747731</v>
      </c>
      <c r="M80" s="3">
        <f t="shared" si="9"/>
        <v>266</v>
      </c>
      <c r="P80" s="4">
        <f t="shared" si="10"/>
        <v>266</v>
      </c>
      <c r="S80" s="4">
        <f t="shared" si="11"/>
        <v>2589.747731</v>
      </c>
      <c r="V80" s="7">
        <f t="shared" si="12"/>
        <v>-21692.36776</v>
      </c>
      <c r="W80" s="7">
        <f t="shared" si="13"/>
        <v>75084.79224</v>
      </c>
      <c r="X80" s="7">
        <f t="shared" si="14"/>
        <v>96777.16</v>
      </c>
    </row>
    <row r="81">
      <c r="A81" s="3">
        <v>79.0</v>
      </c>
      <c r="B81" s="3">
        <f t="shared" si="35"/>
        <v>36272</v>
      </c>
      <c r="C81" s="3">
        <v>14233.0</v>
      </c>
      <c r="D81" s="3">
        <f t="shared" si="37"/>
        <v>21649</v>
      </c>
      <c r="E81" s="3">
        <f t="shared" si="4"/>
        <v>72154</v>
      </c>
      <c r="G81" s="4">
        <f t="shared" si="5"/>
        <v>1469.49479</v>
      </c>
      <c r="H81" s="4">
        <f t="shared" si="6"/>
        <v>193.5033282</v>
      </c>
      <c r="I81" s="4">
        <f t="shared" si="7"/>
        <v>1269.50602</v>
      </c>
      <c r="K81" s="4">
        <f t="shared" si="8"/>
        <v>2932.504138</v>
      </c>
      <c r="M81" s="3">
        <f t="shared" si="9"/>
        <v>271</v>
      </c>
      <c r="P81" s="4">
        <f t="shared" si="10"/>
        <v>271</v>
      </c>
      <c r="S81" s="4">
        <f t="shared" si="11"/>
        <v>2661.504138</v>
      </c>
      <c r="V81" s="7">
        <f t="shared" si="12"/>
        <v>-19030.86362</v>
      </c>
      <c r="W81" s="7">
        <f t="shared" si="13"/>
        <v>78017.29638</v>
      </c>
      <c r="X81" s="7">
        <f t="shared" si="14"/>
        <v>97048.16</v>
      </c>
    </row>
    <row r="82">
      <c r="A82" s="3">
        <v>80.0</v>
      </c>
      <c r="B82" s="3">
        <f t="shared" si="35"/>
        <v>37278</v>
      </c>
      <c r="C82" s="3">
        <v>14700.0</v>
      </c>
      <c r="D82" s="3">
        <f t="shared" si="37"/>
        <v>22200</v>
      </c>
      <c r="E82" s="3">
        <f t="shared" si="4"/>
        <v>74178</v>
      </c>
      <c r="G82" s="4">
        <f t="shared" si="5"/>
        <v>1510.25107</v>
      </c>
      <c r="H82" s="4">
        <f t="shared" si="6"/>
        <v>199.85238</v>
      </c>
      <c r="I82" s="4">
        <f t="shared" si="7"/>
        <v>1301.81688</v>
      </c>
      <c r="K82" s="4">
        <f t="shared" si="8"/>
        <v>3011.92033</v>
      </c>
      <c r="M82" s="3">
        <f t="shared" si="9"/>
        <v>277</v>
      </c>
      <c r="P82" s="4">
        <f t="shared" si="10"/>
        <v>277</v>
      </c>
      <c r="S82" s="4">
        <f t="shared" si="11"/>
        <v>2734.92033</v>
      </c>
      <c r="U82" s="4">
        <f>SUM($T$3:T79)</f>
        <v>65133.2167</v>
      </c>
      <c r="V82" s="7">
        <f t="shared" si="12"/>
        <v>-16295.9433</v>
      </c>
      <c r="W82" s="7">
        <f t="shared" si="13"/>
        <v>81029.2167</v>
      </c>
      <c r="X82" s="7">
        <f t="shared" si="14"/>
        <v>97325.16</v>
      </c>
    </row>
    <row r="83">
      <c r="A83" s="3">
        <v>81.0</v>
      </c>
      <c r="B83" s="3">
        <f t="shared" si="35"/>
        <v>38297</v>
      </c>
      <c r="C83" s="3">
        <v>15000.0</v>
      </c>
      <c r="D83" s="3">
        <f t="shared" si="37"/>
        <v>22759</v>
      </c>
      <c r="E83" s="3">
        <f t="shared" si="4"/>
        <v>76056</v>
      </c>
      <c r="G83" s="4">
        <f t="shared" si="5"/>
        <v>1551.53402</v>
      </c>
      <c r="H83" s="4">
        <f t="shared" si="6"/>
        <v>203.931</v>
      </c>
      <c r="I83" s="4">
        <f t="shared" si="7"/>
        <v>1334.596864</v>
      </c>
      <c r="K83" s="4">
        <f t="shared" si="8"/>
        <v>3090.061884</v>
      </c>
      <c r="L83" s="5">
        <f>K83+K84+K85+K86</f>
        <v>12841.39387</v>
      </c>
      <c r="M83" s="3">
        <f t="shared" si="9"/>
        <v>287</v>
      </c>
      <c r="N83" s="6">
        <f>IF($L$103&lt;100000,0,40)</f>
        <v>40</v>
      </c>
      <c r="O83" s="1">
        <v>400.0</v>
      </c>
      <c r="P83" s="4">
        <f t="shared" si="10"/>
        <v>727</v>
      </c>
      <c r="Q83" s="6">
        <f>P83+P84+P85+P86</f>
        <v>1629</v>
      </c>
      <c r="S83" s="4">
        <f t="shared" si="11"/>
        <v>2363.061884</v>
      </c>
      <c r="T83" s="6">
        <f>S83+S84+S85+S86</f>
        <v>11212.39387</v>
      </c>
      <c r="V83" s="7">
        <f t="shared" si="12"/>
        <v>-13932.88141</v>
      </c>
      <c r="W83" s="7">
        <f t="shared" si="13"/>
        <v>84119.27859</v>
      </c>
      <c r="X83" s="7">
        <f t="shared" si="14"/>
        <v>98052.16</v>
      </c>
    </row>
    <row r="84">
      <c r="A84" s="3">
        <v>82.0</v>
      </c>
      <c r="B84" s="3">
        <f t="shared" si="35"/>
        <v>39329</v>
      </c>
      <c r="C84" s="3">
        <v>15250.0</v>
      </c>
      <c r="D84" s="3">
        <f t="shared" si="37"/>
        <v>23324</v>
      </c>
      <c r="E84" s="3">
        <f t="shared" si="4"/>
        <v>77903</v>
      </c>
      <c r="G84" s="4">
        <f t="shared" si="5"/>
        <v>1593.343643</v>
      </c>
      <c r="H84" s="4">
        <f t="shared" si="6"/>
        <v>207.32985</v>
      </c>
      <c r="I84" s="4">
        <f t="shared" si="7"/>
        <v>1367.72869</v>
      </c>
      <c r="K84" s="4">
        <f t="shared" si="8"/>
        <v>3168.402182</v>
      </c>
      <c r="M84" s="3">
        <f t="shared" si="9"/>
        <v>292</v>
      </c>
      <c r="P84" s="4">
        <f t="shared" si="10"/>
        <v>292</v>
      </c>
      <c r="S84" s="4">
        <f t="shared" si="11"/>
        <v>2876.402182</v>
      </c>
      <c r="V84" s="7">
        <f t="shared" si="12"/>
        <v>-11056.47923</v>
      </c>
      <c r="W84" s="7">
        <f t="shared" si="13"/>
        <v>87287.68077</v>
      </c>
      <c r="X84" s="7">
        <f t="shared" si="14"/>
        <v>98344.16</v>
      </c>
    </row>
    <row r="85">
      <c r="A85" s="3">
        <v>83.0</v>
      </c>
      <c r="B85" s="3">
        <f t="shared" si="35"/>
        <v>40373</v>
      </c>
      <c r="C85" s="3">
        <v>15700.0</v>
      </c>
      <c r="D85" s="3">
        <f t="shared" si="37"/>
        <v>23896</v>
      </c>
      <c r="E85" s="3">
        <f t="shared" si="4"/>
        <v>79969</v>
      </c>
      <c r="G85" s="4">
        <f t="shared" si="5"/>
        <v>1635.639424</v>
      </c>
      <c r="H85" s="4">
        <f t="shared" si="6"/>
        <v>213.44778</v>
      </c>
      <c r="I85" s="4">
        <f t="shared" si="7"/>
        <v>1401.270998</v>
      </c>
      <c r="K85" s="4">
        <f t="shared" si="8"/>
        <v>3250.358202</v>
      </c>
      <c r="M85" s="3">
        <f t="shared" si="9"/>
        <v>302</v>
      </c>
      <c r="P85" s="4">
        <f t="shared" si="10"/>
        <v>302</v>
      </c>
      <c r="S85" s="4">
        <f t="shared" si="11"/>
        <v>2948.358202</v>
      </c>
      <c r="V85" s="7">
        <f t="shared" si="12"/>
        <v>-8108.121027</v>
      </c>
      <c r="W85" s="7">
        <f t="shared" si="13"/>
        <v>90538.03897</v>
      </c>
      <c r="X85" s="7">
        <f t="shared" si="14"/>
        <v>98646.16</v>
      </c>
    </row>
    <row r="86">
      <c r="A86" s="3">
        <v>84.0</v>
      </c>
      <c r="B86" s="3">
        <f t="shared" si="35"/>
        <v>41430</v>
      </c>
      <c r="C86" s="3">
        <v>16100.0</v>
      </c>
      <c r="D86" s="3">
        <f t="shared" si="37"/>
        <v>24475</v>
      </c>
      <c r="E86" s="3">
        <f t="shared" si="4"/>
        <v>82005</v>
      </c>
      <c r="G86" s="4">
        <f t="shared" si="5"/>
        <v>1678.461876</v>
      </c>
      <c r="H86" s="4">
        <f t="shared" si="6"/>
        <v>218.88594</v>
      </c>
      <c r="I86" s="4">
        <f t="shared" si="7"/>
        <v>1435.22379</v>
      </c>
      <c r="K86" s="4">
        <f t="shared" si="8"/>
        <v>3332.571606</v>
      </c>
      <c r="M86" s="3">
        <f t="shared" si="9"/>
        <v>308</v>
      </c>
      <c r="P86" s="4">
        <f t="shared" si="10"/>
        <v>308</v>
      </c>
      <c r="S86" s="4">
        <f t="shared" si="11"/>
        <v>3024.571606</v>
      </c>
      <c r="U86" s="4">
        <f>SUM($T$3:T83)</f>
        <v>76345.61058</v>
      </c>
      <c r="V86" s="7">
        <f t="shared" si="12"/>
        <v>-5083.549421</v>
      </c>
      <c r="W86" s="7">
        <f t="shared" si="13"/>
        <v>93870.61058</v>
      </c>
      <c r="X86" s="7">
        <f t="shared" si="14"/>
        <v>98954.16</v>
      </c>
    </row>
    <row r="87">
      <c r="A87" s="3">
        <v>85.0</v>
      </c>
      <c r="B87" s="3">
        <f t="shared" si="35"/>
        <v>42500</v>
      </c>
      <c r="C87" s="3">
        <v>17000.0</v>
      </c>
      <c r="D87" s="3">
        <f t="shared" si="37"/>
        <v>25061</v>
      </c>
      <c r="E87" s="3">
        <f t="shared" si="4"/>
        <v>84561</v>
      </c>
      <c r="G87" s="4">
        <f t="shared" si="5"/>
        <v>1721.811</v>
      </c>
      <c r="H87" s="4">
        <f t="shared" si="6"/>
        <v>231.1218</v>
      </c>
      <c r="I87" s="4">
        <f t="shared" si="7"/>
        <v>1469.587064</v>
      </c>
      <c r="K87" s="4">
        <f t="shared" si="8"/>
        <v>3422.519864</v>
      </c>
      <c r="L87" s="5">
        <f>K87+K88+K89+K90</f>
        <v>14109.97775</v>
      </c>
      <c r="M87" s="3">
        <f t="shared" si="9"/>
        <v>318</v>
      </c>
      <c r="N87" s="6">
        <f>IF($L$103&lt;100000,0,40)</f>
        <v>40</v>
      </c>
      <c r="O87" s="1">
        <v>400.0</v>
      </c>
      <c r="P87" s="4">
        <f t="shared" si="10"/>
        <v>758</v>
      </c>
      <c r="Q87" s="6">
        <f>P87+P88+P89+P90</f>
        <v>1754</v>
      </c>
      <c r="S87" s="4">
        <f t="shared" si="11"/>
        <v>2664.519864</v>
      </c>
      <c r="T87" s="6">
        <f>S87+S88+S89+S90</f>
        <v>12355.97775</v>
      </c>
      <c r="V87" s="7">
        <f t="shared" si="12"/>
        <v>-2419.029556</v>
      </c>
      <c r="W87" s="7">
        <f t="shared" si="13"/>
        <v>97293.13044</v>
      </c>
      <c r="X87" s="7">
        <f t="shared" si="14"/>
        <v>99712.16</v>
      </c>
    </row>
    <row r="88">
      <c r="A88" s="14">
        <v>86.0</v>
      </c>
      <c r="B88" s="14">
        <f t="shared" ref="B88:B102" si="38">ROUND(A88*A88*(49985/8648)+79735/8648,0)</f>
        <v>42758</v>
      </c>
      <c r="C88" s="14">
        <f t="shared" ref="C88:C102" si="39">ROUND(A88*A88*(20995/8648)+22245/8648,0)</f>
        <v>17958</v>
      </c>
      <c r="D88" s="14">
        <f t="shared" si="37"/>
        <v>25654</v>
      </c>
      <c r="E88" s="14">
        <f t="shared" si="4"/>
        <v>86370</v>
      </c>
      <c r="F88" s="15"/>
      <c r="G88" s="15">
        <f t="shared" si="5"/>
        <v>1732.263406</v>
      </c>
      <c r="H88" s="15">
        <f t="shared" si="6"/>
        <v>244.1461932</v>
      </c>
      <c r="I88" s="15">
        <f t="shared" si="7"/>
        <v>1504.360822</v>
      </c>
      <c r="J88" s="15"/>
      <c r="K88" s="15">
        <f t="shared" si="8"/>
        <v>3480.77042</v>
      </c>
      <c r="M88" s="14">
        <f t="shared" si="9"/>
        <v>323</v>
      </c>
      <c r="P88" s="15">
        <f t="shared" si="10"/>
        <v>323</v>
      </c>
      <c r="R88" s="15"/>
      <c r="S88" s="15">
        <f t="shared" si="11"/>
        <v>3157.77042</v>
      </c>
      <c r="U88" s="15"/>
      <c r="V88" s="16">
        <f t="shared" si="12"/>
        <v>738.740864</v>
      </c>
      <c r="W88" s="16">
        <f t="shared" si="13"/>
        <v>100773.9009</v>
      </c>
      <c r="X88" s="16">
        <f t="shared" si="14"/>
        <v>100035.16</v>
      </c>
      <c r="Y88" s="3" t="s">
        <v>38</v>
      </c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>
      <c r="A89" s="3">
        <v>87.0</v>
      </c>
      <c r="B89" s="3">
        <f t="shared" si="38"/>
        <v>43758</v>
      </c>
      <c r="C89" s="3">
        <f t="shared" si="39"/>
        <v>18378</v>
      </c>
      <c r="D89" s="3">
        <f t="shared" si="37"/>
        <v>26254</v>
      </c>
      <c r="E89" s="3">
        <f t="shared" si="4"/>
        <v>88390</v>
      </c>
      <c r="G89" s="4">
        <f t="shared" si="5"/>
        <v>1772.776606</v>
      </c>
      <c r="H89" s="4">
        <f t="shared" si="6"/>
        <v>249.8562612</v>
      </c>
      <c r="I89" s="4">
        <f t="shared" si="7"/>
        <v>1539.545062</v>
      </c>
      <c r="K89" s="4">
        <f t="shared" si="8"/>
        <v>3562.177928</v>
      </c>
      <c r="M89" s="3">
        <f t="shared" si="9"/>
        <v>334</v>
      </c>
      <c r="P89" s="4">
        <f t="shared" si="10"/>
        <v>334</v>
      </c>
      <c r="S89" s="4">
        <f t="shared" si="11"/>
        <v>3228.177928</v>
      </c>
      <c r="V89" s="7">
        <f t="shared" si="12"/>
        <v>3966.918792</v>
      </c>
      <c r="W89" s="7">
        <f t="shared" si="13"/>
        <v>104336.0788</v>
      </c>
      <c r="X89" s="7">
        <f t="shared" si="14"/>
        <v>100369.16</v>
      </c>
    </row>
    <row r="90">
      <c r="A90" s="3">
        <v>88.0</v>
      </c>
      <c r="B90" s="3">
        <f t="shared" si="38"/>
        <v>44769</v>
      </c>
      <c r="C90" s="3">
        <f t="shared" si="39"/>
        <v>18803</v>
      </c>
      <c r="D90" s="3">
        <f t="shared" si="37"/>
        <v>26861</v>
      </c>
      <c r="E90" s="3">
        <f t="shared" si="4"/>
        <v>90433</v>
      </c>
      <c r="G90" s="4">
        <f t="shared" si="5"/>
        <v>1813.735451</v>
      </c>
      <c r="H90" s="4">
        <f t="shared" si="6"/>
        <v>255.6343062</v>
      </c>
      <c r="I90" s="4">
        <f t="shared" si="7"/>
        <v>1575.139784</v>
      </c>
      <c r="K90" s="4">
        <f t="shared" si="8"/>
        <v>3644.509541</v>
      </c>
      <c r="M90" s="3">
        <f t="shared" si="9"/>
        <v>339</v>
      </c>
      <c r="P90" s="4">
        <f t="shared" si="10"/>
        <v>339</v>
      </c>
      <c r="S90" s="4">
        <f t="shared" si="11"/>
        <v>3305.509541</v>
      </c>
      <c r="U90" s="4">
        <f>SUM($T$3:T87)</f>
        <v>88701.58833</v>
      </c>
      <c r="V90" s="7">
        <f t="shared" si="12"/>
        <v>7272.428334</v>
      </c>
      <c r="W90" s="7">
        <f t="shared" si="13"/>
        <v>107980.5883</v>
      </c>
      <c r="X90" s="7">
        <f t="shared" si="14"/>
        <v>100708.16</v>
      </c>
    </row>
    <row r="91">
      <c r="A91" s="3">
        <v>89.0</v>
      </c>
      <c r="B91" s="3">
        <f t="shared" si="38"/>
        <v>45792</v>
      </c>
      <c r="C91" s="3">
        <f t="shared" si="39"/>
        <v>19233</v>
      </c>
      <c r="D91" s="3">
        <f t="shared" si="37"/>
        <v>27475</v>
      </c>
      <c r="E91" s="3">
        <f t="shared" si="4"/>
        <v>92500</v>
      </c>
      <c r="G91" s="4">
        <f t="shared" si="5"/>
        <v>1855.180454</v>
      </c>
      <c r="H91" s="4">
        <f t="shared" si="6"/>
        <v>261.4803282</v>
      </c>
      <c r="I91" s="4">
        <f t="shared" si="7"/>
        <v>1611.14499</v>
      </c>
      <c r="K91" s="4">
        <f t="shared" si="8"/>
        <v>3727.805773</v>
      </c>
      <c r="L91" s="5">
        <f>K91+K92+K93+K94</f>
        <v>15420.4121</v>
      </c>
      <c r="M91" s="3">
        <f t="shared" si="9"/>
        <v>349</v>
      </c>
      <c r="N91" s="6">
        <f>IF($L$103&lt;100000,0,40)</f>
        <v>40</v>
      </c>
      <c r="O91" s="1">
        <v>400.0</v>
      </c>
      <c r="P91" s="4">
        <f t="shared" si="10"/>
        <v>789</v>
      </c>
      <c r="Q91" s="6">
        <f>P91+P92+P93+P94</f>
        <v>1879</v>
      </c>
      <c r="S91" s="4">
        <f t="shared" si="11"/>
        <v>2938.805773</v>
      </c>
      <c r="T91" s="6">
        <f>S91+S92+S93+S94</f>
        <v>13541.4121</v>
      </c>
      <c r="V91" s="7">
        <f t="shared" si="12"/>
        <v>10211.23411</v>
      </c>
      <c r="W91" s="7">
        <f t="shared" si="13"/>
        <v>111708.3941</v>
      </c>
      <c r="X91" s="7">
        <f t="shared" si="14"/>
        <v>101497.16</v>
      </c>
    </row>
    <row r="92">
      <c r="A92" s="3">
        <v>90.0</v>
      </c>
      <c r="B92" s="3">
        <f t="shared" si="38"/>
        <v>46827</v>
      </c>
      <c r="C92" s="3">
        <f t="shared" si="39"/>
        <v>19667</v>
      </c>
      <c r="D92" s="3">
        <f t="shared" si="37"/>
        <v>28096</v>
      </c>
      <c r="E92" s="3">
        <f t="shared" si="4"/>
        <v>94590</v>
      </c>
      <c r="G92" s="4">
        <f t="shared" si="5"/>
        <v>1897.111616</v>
      </c>
      <c r="H92" s="4">
        <f t="shared" si="6"/>
        <v>267.3807318</v>
      </c>
      <c r="I92" s="4">
        <f t="shared" si="7"/>
        <v>1647.560678</v>
      </c>
      <c r="K92" s="4">
        <f t="shared" si="8"/>
        <v>3812.053027</v>
      </c>
      <c r="M92" s="3">
        <f t="shared" si="9"/>
        <v>355</v>
      </c>
      <c r="P92" s="4">
        <f t="shared" si="10"/>
        <v>355</v>
      </c>
      <c r="S92" s="4">
        <f t="shared" si="11"/>
        <v>3457.053027</v>
      </c>
      <c r="V92" s="7">
        <f t="shared" si="12"/>
        <v>13668.28713</v>
      </c>
      <c r="W92" s="7">
        <f t="shared" si="13"/>
        <v>115520.4471</v>
      </c>
      <c r="X92" s="7">
        <f t="shared" si="14"/>
        <v>101852.16</v>
      </c>
    </row>
    <row r="93">
      <c r="A93" s="3">
        <v>91.0</v>
      </c>
      <c r="B93" s="3">
        <f t="shared" si="38"/>
        <v>47873</v>
      </c>
      <c r="C93" s="3">
        <f t="shared" si="39"/>
        <v>20107</v>
      </c>
      <c r="D93" s="3">
        <f t="shared" si="37"/>
        <v>28724</v>
      </c>
      <c r="E93" s="3">
        <f t="shared" si="4"/>
        <v>96704</v>
      </c>
      <c r="G93" s="4">
        <f t="shared" si="5"/>
        <v>1939.488424</v>
      </c>
      <c r="H93" s="4">
        <f t="shared" si="6"/>
        <v>273.3627078</v>
      </c>
      <c r="I93" s="4">
        <f t="shared" si="7"/>
        <v>1684.38685</v>
      </c>
      <c r="K93" s="4">
        <f t="shared" si="8"/>
        <v>3897.237981</v>
      </c>
      <c r="M93" s="3">
        <f t="shared" si="9"/>
        <v>365</v>
      </c>
      <c r="P93" s="4">
        <f t="shared" si="10"/>
        <v>365</v>
      </c>
      <c r="S93" s="4">
        <f t="shared" si="11"/>
        <v>3532.237981</v>
      </c>
      <c r="V93" s="7">
        <f t="shared" si="12"/>
        <v>17200.52511</v>
      </c>
      <c r="W93" s="7">
        <f t="shared" si="13"/>
        <v>119417.6851</v>
      </c>
      <c r="X93" s="7">
        <f t="shared" si="14"/>
        <v>102217.16</v>
      </c>
    </row>
    <row r="94">
      <c r="A94" s="3">
        <v>92.0</v>
      </c>
      <c r="B94" s="3">
        <f t="shared" si="38"/>
        <v>48931</v>
      </c>
      <c r="C94" s="3">
        <f t="shared" si="39"/>
        <v>20551</v>
      </c>
      <c r="D94" s="3">
        <f t="shared" si="37"/>
        <v>29358</v>
      </c>
      <c r="E94" s="3">
        <f t="shared" si="4"/>
        <v>98840</v>
      </c>
      <c r="G94" s="4">
        <f t="shared" si="5"/>
        <v>1982.351389</v>
      </c>
      <c r="H94" s="4">
        <f t="shared" si="6"/>
        <v>279.3990654</v>
      </c>
      <c r="I94" s="4">
        <f t="shared" si="7"/>
        <v>1721.564863</v>
      </c>
      <c r="K94" s="4">
        <f t="shared" si="8"/>
        <v>3983.315318</v>
      </c>
      <c r="M94" s="3">
        <f t="shared" si="9"/>
        <v>370</v>
      </c>
      <c r="P94" s="4">
        <f t="shared" si="10"/>
        <v>370</v>
      </c>
      <c r="S94" s="4">
        <f t="shared" si="11"/>
        <v>3613.315318</v>
      </c>
      <c r="U94" s="4">
        <f>SUM($T$3:T91)</f>
        <v>102243.0004</v>
      </c>
      <c r="V94" s="7">
        <f t="shared" si="12"/>
        <v>20813.84043</v>
      </c>
      <c r="W94" s="7">
        <f t="shared" si="13"/>
        <v>123401.0004</v>
      </c>
      <c r="X94" s="7">
        <f t="shared" si="14"/>
        <v>102587.16</v>
      </c>
    </row>
    <row r="95">
      <c r="A95" s="3">
        <v>93.0</v>
      </c>
      <c r="B95" s="3">
        <f t="shared" si="38"/>
        <v>50000</v>
      </c>
      <c r="C95" s="3">
        <f t="shared" si="39"/>
        <v>21000</v>
      </c>
      <c r="D95" s="3">
        <f t="shared" si="37"/>
        <v>30000</v>
      </c>
      <c r="E95" s="3">
        <f t="shared" si="4"/>
        <v>101000</v>
      </c>
      <c r="G95" s="4">
        <f t="shared" si="5"/>
        <v>2025.66</v>
      </c>
      <c r="H95" s="4">
        <f t="shared" si="6"/>
        <v>285.5034</v>
      </c>
      <c r="I95" s="4">
        <f t="shared" si="7"/>
        <v>1759.212</v>
      </c>
      <c r="K95" s="4">
        <f t="shared" si="8"/>
        <v>4070.3754</v>
      </c>
      <c r="L95" s="5">
        <f>K95+K96+K97+K98</f>
        <v>16813.21081</v>
      </c>
      <c r="M95" s="3">
        <f t="shared" si="9"/>
        <v>380</v>
      </c>
      <c r="N95" s="6">
        <f>IF($L$103&lt;100000,0,40)</f>
        <v>40</v>
      </c>
      <c r="O95" s="1">
        <v>400.0</v>
      </c>
      <c r="P95" s="4">
        <f t="shared" si="10"/>
        <v>820</v>
      </c>
      <c r="Q95" s="6">
        <f>P95+P96+P97+P98</f>
        <v>2003</v>
      </c>
      <c r="S95" s="4">
        <f t="shared" si="11"/>
        <v>3250.3754</v>
      </c>
      <c r="T95" s="6">
        <f>S95+S96+S97+S98</f>
        <v>14810.21081</v>
      </c>
      <c r="V95" s="7">
        <f t="shared" si="12"/>
        <v>24064.21583</v>
      </c>
      <c r="W95" s="7">
        <f t="shared" si="13"/>
        <v>127471.3758</v>
      </c>
      <c r="X95" s="7">
        <f t="shared" si="14"/>
        <v>103407.16</v>
      </c>
    </row>
    <row r="96">
      <c r="A96" s="3">
        <v>94.0</v>
      </c>
      <c r="B96" s="3">
        <f t="shared" si="38"/>
        <v>51081</v>
      </c>
      <c r="C96" s="3">
        <f t="shared" si="39"/>
        <v>21454</v>
      </c>
      <c r="D96" s="3">
        <f t="shared" si="37"/>
        <v>30649</v>
      </c>
      <c r="E96" s="3">
        <f t="shared" si="4"/>
        <v>103184</v>
      </c>
      <c r="G96" s="4">
        <f t="shared" si="5"/>
        <v>2069.454769</v>
      </c>
      <c r="H96" s="4">
        <f t="shared" si="6"/>
        <v>291.6757116</v>
      </c>
      <c r="I96" s="4">
        <f t="shared" si="7"/>
        <v>1797.26962</v>
      </c>
      <c r="K96" s="4">
        <f t="shared" si="8"/>
        <v>4158.4001</v>
      </c>
      <c r="M96" s="3">
        <f t="shared" si="9"/>
        <v>386</v>
      </c>
      <c r="P96" s="4">
        <f t="shared" si="10"/>
        <v>386</v>
      </c>
      <c r="S96" s="4">
        <f t="shared" si="11"/>
        <v>3772.4001</v>
      </c>
      <c r="V96" s="7">
        <f t="shared" si="12"/>
        <v>27836.61593</v>
      </c>
      <c r="W96" s="7">
        <f t="shared" si="13"/>
        <v>131629.7759</v>
      </c>
      <c r="X96" s="7">
        <f t="shared" si="14"/>
        <v>103793.16</v>
      </c>
    </row>
    <row r="97">
      <c r="A97" s="3">
        <v>95.0</v>
      </c>
      <c r="B97" s="3">
        <f t="shared" si="38"/>
        <v>52173</v>
      </c>
      <c r="C97" s="3">
        <f t="shared" si="39"/>
        <v>21913</v>
      </c>
      <c r="D97" s="3">
        <f t="shared" si="37"/>
        <v>31304</v>
      </c>
      <c r="E97" s="3">
        <f t="shared" si="4"/>
        <v>105390</v>
      </c>
      <c r="G97" s="4">
        <f t="shared" si="5"/>
        <v>2113.695184</v>
      </c>
      <c r="H97" s="4">
        <f t="shared" si="6"/>
        <v>297.9160002</v>
      </c>
      <c r="I97" s="4">
        <f t="shared" si="7"/>
        <v>1835.679082</v>
      </c>
      <c r="K97" s="4">
        <f t="shared" si="8"/>
        <v>4247.290265</v>
      </c>
      <c r="M97" s="3">
        <f t="shared" si="9"/>
        <v>396</v>
      </c>
      <c r="P97" s="4">
        <f t="shared" si="10"/>
        <v>396</v>
      </c>
      <c r="S97" s="4">
        <f t="shared" si="11"/>
        <v>3851.290265</v>
      </c>
      <c r="U97" s="4">
        <f>SUM($S$3:S97)</f>
        <v>113117.0662</v>
      </c>
      <c r="V97" s="7">
        <f t="shared" si="12"/>
        <v>31687.9062</v>
      </c>
      <c r="W97" s="7">
        <f t="shared" si="13"/>
        <v>135877.0662</v>
      </c>
      <c r="X97" s="7">
        <f t="shared" si="14"/>
        <v>104189.16</v>
      </c>
    </row>
    <row r="98" ht="15.0" customHeight="1">
      <c r="A98" s="3">
        <v>96.0</v>
      </c>
      <c r="B98" s="3">
        <f t="shared" si="38"/>
        <v>53277</v>
      </c>
      <c r="C98" s="3">
        <f t="shared" si="39"/>
        <v>22377</v>
      </c>
      <c r="D98" s="3">
        <f t="shared" si="37"/>
        <v>31966</v>
      </c>
      <c r="E98" s="3">
        <f t="shared" si="4"/>
        <v>107620</v>
      </c>
      <c r="G98" s="4">
        <f t="shared" si="5"/>
        <v>2158.421756</v>
      </c>
      <c r="H98" s="4">
        <f t="shared" si="6"/>
        <v>304.2242658</v>
      </c>
      <c r="I98" s="4">
        <f t="shared" si="7"/>
        <v>1874.499026</v>
      </c>
      <c r="K98" s="4">
        <f t="shared" si="8"/>
        <v>4337.145049</v>
      </c>
      <c r="M98" s="3">
        <f t="shared" si="9"/>
        <v>401</v>
      </c>
      <c r="P98" s="4">
        <f t="shared" si="10"/>
        <v>401</v>
      </c>
      <c r="S98" s="4">
        <f t="shared" si="11"/>
        <v>3936.145049</v>
      </c>
      <c r="U98" s="4">
        <f>SUM($T$3:T95)</f>
        <v>117053.2112</v>
      </c>
      <c r="V98" s="7">
        <f t="shared" si="12"/>
        <v>35624.05125</v>
      </c>
      <c r="W98" s="7">
        <f t="shared" si="13"/>
        <v>140214.2112</v>
      </c>
      <c r="X98" s="7">
        <f t="shared" si="14"/>
        <v>104590.16</v>
      </c>
    </row>
    <row r="99">
      <c r="A99" s="3">
        <v>97.0</v>
      </c>
      <c r="B99" s="3">
        <f t="shared" si="38"/>
        <v>54393</v>
      </c>
      <c r="C99" s="3">
        <f t="shared" si="39"/>
        <v>22845</v>
      </c>
      <c r="D99" s="3">
        <f t="shared" si="37"/>
        <v>32636</v>
      </c>
      <c r="E99" s="3">
        <f t="shared" si="4"/>
        <v>109874</v>
      </c>
      <c r="G99" s="4">
        <f t="shared" si="5"/>
        <v>2203.634488</v>
      </c>
      <c r="H99" s="4">
        <f t="shared" si="6"/>
        <v>310.586913</v>
      </c>
      <c r="I99" s="4">
        <f t="shared" si="7"/>
        <v>1913.788094</v>
      </c>
      <c r="K99" s="4">
        <f t="shared" si="8"/>
        <v>4428.009495</v>
      </c>
      <c r="L99" s="5">
        <f>K99+K100+K101+K102</f>
        <v>18266.2626</v>
      </c>
      <c r="M99" s="3">
        <f t="shared" si="9"/>
        <v>412</v>
      </c>
      <c r="N99" s="6">
        <f>IF($L$103&lt;100000,0,40)</f>
        <v>40</v>
      </c>
      <c r="O99" s="1">
        <v>400.0</v>
      </c>
      <c r="P99" s="4">
        <f t="shared" si="10"/>
        <v>852</v>
      </c>
      <c r="Q99" s="6">
        <f>P99+P100+P101+P102</f>
        <v>2139</v>
      </c>
      <c r="S99" s="4">
        <f t="shared" si="11"/>
        <v>3576.009495</v>
      </c>
      <c r="T99" s="6">
        <f>S99+S100+S101+S102</f>
        <v>16127.2626</v>
      </c>
      <c r="V99" s="7">
        <f t="shared" si="12"/>
        <v>39200.06074</v>
      </c>
      <c r="W99" s="7">
        <f t="shared" si="13"/>
        <v>144642.2207</v>
      </c>
      <c r="X99" s="7">
        <f t="shared" si="14"/>
        <v>105442.16</v>
      </c>
    </row>
    <row r="100">
      <c r="A100" s="3">
        <v>98.0</v>
      </c>
      <c r="B100" s="3">
        <f t="shared" si="38"/>
        <v>55520</v>
      </c>
      <c r="C100" s="3">
        <f t="shared" si="39"/>
        <v>23318</v>
      </c>
      <c r="D100" s="3">
        <f t="shared" si="37"/>
        <v>33312</v>
      </c>
      <c r="E100" s="3">
        <f t="shared" si="4"/>
        <v>112150</v>
      </c>
      <c r="G100" s="4">
        <f t="shared" si="5"/>
        <v>2249.292864</v>
      </c>
      <c r="H100" s="4">
        <f t="shared" si="6"/>
        <v>317.0175372</v>
      </c>
      <c r="I100" s="4">
        <f t="shared" si="7"/>
        <v>1953.429005</v>
      </c>
      <c r="K100" s="4">
        <f t="shared" si="8"/>
        <v>4519.739406</v>
      </c>
      <c r="M100" s="3">
        <f t="shared" si="9"/>
        <v>422</v>
      </c>
      <c r="P100" s="4">
        <f t="shared" si="10"/>
        <v>422</v>
      </c>
      <c r="S100" s="4">
        <f t="shared" si="11"/>
        <v>4097.739406</v>
      </c>
      <c r="V100" s="7">
        <f t="shared" si="12"/>
        <v>43297.80015</v>
      </c>
      <c r="W100" s="7">
        <f t="shared" si="13"/>
        <v>149161.9601</v>
      </c>
      <c r="X100" s="7">
        <f t="shared" si="14"/>
        <v>105864.16</v>
      </c>
    </row>
    <row r="101">
      <c r="A101" s="3">
        <v>99.0</v>
      </c>
      <c r="B101" s="3">
        <f t="shared" si="38"/>
        <v>56659</v>
      </c>
      <c r="C101" s="3">
        <f t="shared" si="39"/>
        <v>23797</v>
      </c>
      <c r="D101" s="3">
        <f t="shared" si="37"/>
        <v>33995</v>
      </c>
      <c r="E101" s="3">
        <f t="shared" si="4"/>
        <v>114451</v>
      </c>
      <c r="G101" s="4">
        <f t="shared" si="5"/>
        <v>2295.437399</v>
      </c>
      <c r="H101" s="4">
        <f t="shared" si="6"/>
        <v>323.5297338</v>
      </c>
      <c r="I101" s="4">
        <f t="shared" si="7"/>
        <v>1993.480398</v>
      </c>
      <c r="K101" s="4">
        <f t="shared" si="8"/>
        <v>4612.447531</v>
      </c>
      <c r="M101" s="3">
        <f t="shared" si="9"/>
        <v>427</v>
      </c>
      <c r="P101" s="4">
        <f t="shared" si="10"/>
        <v>427</v>
      </c>
      <c r="S101" s="4">
        <f t="shared" si="11"/>
        <v>4185.447531</v>
      </c>
      <c r="V101" s="7">
        <f t="shared" si="12"/>
        <v>47483.24768</v>
      </c>
      <c r="W101" s="7">
        <f t="shared" si="13"/>
        <v>153774.4077</v>
      </c>
      <c r="X101" s="7">
        <f t="shared" si="14"/>
        <v>106291.16</v>
      </c>
    </row>
    <row r="102">
      <c r="A102" s="3">
        <v>100.0</v>
      </c>
      <c r="B102" s="3">
        <f t="shared" si="38"/>
        <v>57809</v>
      </c>
      <c r="C102" s="3">
        <f t="shared" si="39"/>
        <v>24280</v>
      </c>
      <c r="D102" s="3">
        <f t="shared" si="37"/>
        <v>34685</v>
      </c>
      <c r="E102" s="3">
        <f t="shared" si="4"/>
        <v>116774</v>
      </c>
      <c r="G102" s="4">
        <f t="shared" si="5"/>
        <v>2342.027579</v>
      </c>
      <c r="H102" s="4">
        <f t="shared" si="6"/>
        <v>330.096312</v>
      </c>
      <c r="I102" s="4">
        <f t="shared" si="7"/>
        <v>2033.942274</v>
      </c>
      <c r="K102" s="4">
        <f t="shared" si="8"/>
        <v>4706.066165</v>
      </c>
      <c r="M102" s="3">
        <f t="shared" si="9"/>
        <v>438</v>
      </c>
      <c r="P102" s="4">
        <f t="shared" si="10"/>
        <v>438</v>
      </c>
      <c r="S102" s="4">
        <f t="shared" si="11"/>
        <v>4268.066165</v>
      </c>
      <c r="U102" s="4">
        <f>SUM($T$3:T99)</f>
        <v>133180.4738</v>
      </c>
      <c r="V102" s="7">
        <f t="shared" si="12"/>
        <v>51751.31384</v>
      </c>
      <c r="W102" s="7">
        <f t="shared" si="13"/>
        <v>158480.4738</v>
      </c>
      <c r="X102" s="7">
        <f t="shared" si="14"/>
        <v>106729.16</v>
      </c>
    </row>
    <row r="103">
      <c r="K103" s="3" t="s">
        <v>39</v>
      </c>
      <c r="L103" s="17">
        <f>SUM(L3:L102)</f>
        <v>158480.4738</v>
      </c>
      <c r="T103" s="4">
        <f>SUM(T3:T98)</f>
        <v>117053.2112</v>
      </c>
      <c r="W103" s="3"/>
      <c r="X103" s="3"/>
    </row>
  </sheetData>
  <mergeCells count="130">
    <mergeCell ref="B1:D1"/>
    <mergeCell ref="G1:J1"/>
    <mergeCell ref="N3:N6"/>
    <mergeCell ref="O3:O6"/>
    <mergeCell ref="Q3:Q6"/>
    <mergeCell ref="T3:T6"/>
    <mergeCell ref="Y3:AA5"/>
    <mergeCell ref="N11:N14"/>
    <mergeCell ref="O11:O14"/>
    <mergeCell ref="Z12:AA12"/>
    <mergeCell ref="Z13:AA13"/>
    <mergeCell ref="T7:T10"/>
    <mergeCell ref="T11:T14"/>
    <mergeCell ref="T15:T18"/>
    <mergeCell ref="T19:T22"/>
    <mergeCell ref="T23:T26"/>
    <mergeCell ref="T27:T30"/>
    <mergeCell ref="T31:T34"/>
    <mergeCell ref="T35:T38"/>
    <mergeCell ref="L3:L6"/>
    <mergeCell ref="L7:L10"/>
    <mergeCell ref="N7:N10"/>
    <mergeCell ref="O7:O10"/>
    <mergeCell ref="Q7:Q10"/>
    <mergeCell ref="L11:L14"/>
    <mergeCell ref="Q11:Q14"/>
    <mergeCell ref="L15:L18"/>
    <mergeCell ref="N15:N18"/>
    <mergeCell ref="O15:O18"/>
    <mergeCell ref="Q15:Q18"/>
    <mergeCell ref="N19:N22"/>
    <mergeCell ref="O19:O22"/>
    <mergeCell ref="Q19:Q22"/>
    <mergeCell ref="Q23:Q26"/>
    <mergeCell ref="Q27:Q30"/>
    <mergeCell ref="Q31:Q34"/>
    <mergeCell ref="Q35:Q38"/>
    <mergeCell ref="L31:L34"/>
    <mergeCell ref="L35:L38"/>
    <mergeCell ref="N35:N38"/>
    <mergeCell ref="O35:O38"/>
    <mergeCell ref="N51:N54"/>
    <mergeCell ref="N55:N58"/>
    <mergeCell ref="N59:N62"/>
    <mergeCell ref="O59:O62"/>
    <mergeCell ref="N63:N66"/>
    <mergeCell ref="O63:O66"/>
    <mergeCell ref="O67:O70"/>
    <mergeCell ref="O71:O74"/>
    <mergeCell ref="N95:N98"/>
    <mergeCell ref="N99:N102"/>
    <mergeCell ref="N67:N70"/>
    <mergeCell ref="N71:N74"/>
    <mergeCell ref="N87:N90"/>
    <mergeCell ref="O87:O90"/>
    <mergeCell ref="N91:N94"/>
    <mergeCell ref="O91:O94"/>
    <mergeCell ref="O95:O98"/>
    <mergeCell ref="O99:O102"/>
    <mergeCell ref="T75:T78"/>
    <mergeCell ref="T79:T82"/>
    <mergeCell ref="T47:T50"/>
    <mergeCell ref="T51:T54"/>
    <mergeCell ref="T55:T58"/>
    <mergeCell ref="T59:T62"/>
    <mergeCell ref="T63:T66"/>
    <mergeCell ref="T67:T70"/>
    <mergeCell ref="T71:T74"/>
    <mergeCell ref="L83:L86"/>
    <mergeCell ref="L87:L90"/>
    <mergeCell ref="L91:L94"/>
    <mergeCell ref="L95:L98"/>
    <mergeCell ref="L99:L102"/>
    <mergeCell ref="L55:L58"/>
    <mergeCell ref="L59:L62"/>
    <mergeCell ref="L63:L66"/>
    <mergeCell ref="L67:L70"/>
    <mergeCell ref="L71:L74"/>
    <mergeCell ref="L75:L78"/>
    <mergeCell ref="L79:L82"/>
    <mergeCell ref="T95:T98"/>
    <mergeCell ref="T99:T102"/>
    <mergeCell ref="Q83:Q86"/>
    <mergeCell ref="Q87:Q90"/>
    <mergeCell ref="T87:T90"/>
    <mergeCell ref="Q91:Q94"/>
    <mergeCell ref="T91:T94"/>
    <mergeCell ref="Q95:Q98"/>
    <mergeCell ref="Q99:Q102"/>
    <mergeCell ref="N27:N30"/>
    <mergeCell ref="N31:N34"/>
    <mergeCell ref="L19:L22"/>
    <mergeCell ref="L23:L26"/>
    <mergeCell ref="N23:N26"/>
    <mergeCell ref="O23:O26"/>
    <mergeCell ref="L27:L30"/>
    <mergeCell ref="O27:O30"/>
    <mergeCell ref="O31:O34"/>
    <mergeCell ref="L39:L42"/>
    <mergeCell ref="N39:N42"/>
    <mergeCell ref="O39:O42"/>
    <mergeCell ref="T39:T42"/>
    <mergeCell ref="N43:N46"/>
    <mergeCell ref="O43:O46"/>
    <mergeCell ref="T43:T46"/>
    <mergeCell ref="L43:L46"/>
    <mergeCell ref="L47:L50"/>
    <mergeCell ref="N47:N50"/>
    <mergeCell ref="O47:O50"/>
    <mergeCell ref="L51:L54"/>
    <mergeCell ref="O51:O54"/>
    <mergeCell ref="O55:O58"/>
    <mergeCell ref="Q39:Q42"/>
    <mergeCell ref="Q43:Q46"/>
    <mergeCell ref="Q47:Q50"/>
    <mergeCell ref="Q51:Q54"/>
    <mergeCell ref="Q55:Q58"/>
    <mergeCell ref="Q59:Q62"/>
    <mergeCell ref="Q63:Q66"/>
    <mergeCell ref="N79:N82"/>
    <mergeCell ref="N83:N86"/>
    <mergeCell ref="O83:O86"/>
    <mergeCell ref="T83:T86"/>
    <mergeCell ref="Q67:Q70"/>
    <mergeCell ref="Q71:Q74"/>
    <mergeCell ref="N75:N78"/>
    <mergeCell ref="O75:O78"/>
    <mergeCell ref="Q75:Q78"/>
    <mergeCell ref="O79:O82"/>
    <mergeCell ref="Q79:Q82"/>
  </mergeCells>
  <hyperlinks>
    <hyperlink r:id="rId1" ref="AC6"/>
    <hyperlink r:id="rId2" ref="AC7"/>
    <hyperlink r:id="rId3" location="calculator" ref="AC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88"/>
    <col customWidth="1" min="10" max="10" width="9.5"/>
    <col customWidth="1" min="11" max="11" width="11.0"/>
  </cols>
  <sheetData>
    <row r="1">
      <c r="A1" s="1" t="s">
        <v>40</v>
      </c>
      <c r="B1" s="3" t="s">
        <v>41</v>
      </c>
      <c r="C1" s="3" t="s">
        <v>42</v>
      </c>
      <c r="D1" s="3" t="s">
        <v>43</v>
      </c>
      <c r="E1" s="3" t="s">
        <v>44</v>
      </c>
    </row>
    <row r="2">
      <c r="B2" s="3" t="s">
        <v>45</v>
      </c>
      <c r="C2" s="4">
        <f>(5+5+5+7)*8</f>
        <v>176</v>
      </c>
      <c r="D2" s="18">
        <v>21.0</v>
      </c>
      <c r="E2" s="19">
        <f t="shared" ref="E2:E3" si="1">C2*D2</f>
        <v>3696</v>
      </c>
    </row>
    <row r="3">
      <c r="B3" s="3" t="s">
        <v>46</v>
      </c>
      <c r="C3" s="4">
        <f>(15+15)*8</f>
        <v>240</v>
      </c>
      <c r="D3" s="18">
        <v>35.0</v>
      </c>
      <c r="E3" s="19">
        <f t="shared" si="1"/>
        <v>8400</v>
      </c>
    </row>
    <row r="4">
      <c r="C4" s="4">
        <f>C2+C3</f>
        <v>416</v>
      </c>
      <c r="D4" s="19">
        <f>E4/C4</f>
        <v>29.07692308</v>
      </c>
      <c r="E4" s="19">
        <f>E2+E3</f>
        <v>12096</v>
      </c>
    </row>
    <row r="6">
      <c r="B6" s="3" t="s">
        <v>47</v>
      </c>
      <c r="C6" s="3" t="s">
        <v>42</v>
      </c>
      <c r="D6" s="3" t="s">
        <v>43</v>
      </c>
      <c r="E6" s="3" t="s">
        <v>44</v>
      </c>
    </row>
    <row r="7">
      <c r="B7" s="3" t="s">
        <v>48</v>
      </c>
      <c r="C7" s="4">
        <f>(4+4)*8</f>
        <v>64</v>
      </c>
      <c r="D7" s="18">
        <v>33.37</v>
      </c>
      <c r="E7" s="19">
        <f t="shared" ref="E7:E8" si="2">C7*D7</f>
        <v>2135.68</v>
      </c>
    </row>
    <row r="8">
      <c r="B8" s="3" t="s">
        <v>49</v>
      </c>
      <c r="C8" s="4">
        <f>5*8</f>
        <v>40</v>
      </c>
      <c r="D8" s="18">
        <v>35.0</v>
      </c>
      <c r="E8" s="19">
        <f t="shared" si="2"/>
        <v>1400</v>
      </c>
    </row>
    <row r="9">
      <c r="C9" s="4">
        <f>C7+C8</f>
        <v>104</v>
      </c>
      <c r="D9" s="19">
        <f>E9/C9</f>
        <v>33.99692308</v>
      </c>
      <c r="E9" s="19">
        <f>E7+E8</f>
        <v>3535.68</v>
      </c>
    </row>
    <row r="10">
      <c r="G10" s="2"/>
      <c r="H10" s="2"/>
      <c r="I10" s="2"/>
      <c r="J10" s="2"/>
      <c r="K10" s="2"/>
      <c r="L10" s="2"/>
    </row>
    <row r="11">
      <c r="B11" s="3" t="s">
        <v>50</v>
      </c>
      <c r="C11" s="3" t="s">
        <v>42</v>
      </c>
      <c r="D11" s="3" t="s">
        <v>43</v>
      </c>
      <c r="E11" s="3" t="s">
        <v>44</v>
      </c>
      <c r="G11" s="2"/>
      <c r="H11" s="2"/>
      <c r="I11" s="20"/>
      <c r="J11" s="20"/>
      <c r="K11" s="2"/>
      <c r="L11" s="20"/>
    </row>
    <row r="12">
      <c r="B12" s="3" t="s">
        <v>51</v>
      </c>
      <c r="C12" s="4">
        <f>(15+2+20+5+5+7)*8</f>
        <v>432</v>
      </c>
      <c r="D12" s="18">
        <v>38.51</v>
      </c>
      <c r="E12" s="19">
        <f t="shared" ref="E12:E16" si="3">C12*D12</f>
        <v>16636.32</v>
      </c>
      <c r="G12" s="2"/>
      <c r="H12" s="2"/>
      <c r="I12" s="2"/>
      <c r="J12" s="21"/>
      <c r="K12" s="22"/>
      <c r="L12" s="21"/>
    </row>
    <row r="13">
      <c r="B13" s="3" t="s">
        <v>52</v>
      </c>
      <c r="C13" s="3">
        <v>104.0</v>
      </c>
      <c r="D13" s="18">
        <v>30.0</v>
      </c>
      <c r="E13" s="19">
        <f t="shared" si="3"/>
        <v>3120</v>
      </c>
      <c r="G13" s="2"/>
      <c r="H13" s="2"/>
      <c r="I13" s="2"/>
      <c r="J13" s="21"/>
      <c r="K13" s="22"/>
      <c r="L13" s="21"/>
    </row>
    <row r="14">
      <c r="B14" s="3" t="s">
        <v>53</v>
      </c>
      <c r="C14" s="4">
        <f>(15+15)*8</f>
        <v>240</v>
      </c>
      <c r="D14" s="18">
        <v>20.0</v>
      </c>
      <c r="E14" s="19">
        <f t="shared" si="3"/>
        <v>4800</v>
      </c>
      <c r="I14" s="20"/>
      <c r="J14" s="20"/>
      <c r="K14" s="20"/>
      <c r="L14" s="20"/>
    </row>
    <row r="15">
      <c r="B15" s="3" t="s">
        <v>54</v>
      </c>
      <c r="C15" s="4">
        <f>15*8</f>
        <v>120</v>
      </c>
      <c r="D15" s="18">
        <v>32.93</v>
      </c>
      <c r="E15" s="19">
        <f t="shared" si="3"/>
        <v>3951.6</v>
      </c>
    </row>
    <row r="16">
      <c r="B16" s="3" t="s">
        <v>55</v>
      </c>
      <c r="C16" s="4">
        <f>(20+5+5+20)*8</f>
        <v>400</v>
      </c>
      <c r="D16" s="18">
        <v>33.33</v>
      </c>
      <c r="E16" s="19">
        <f t="shared" si="3"/>
        <v>13332</v>
      </c>
    </row>
    <row r="17">
      <c r="C17" s="4">
        <f>SUM(C12:C16)</f>
        <v>1296</v>
      </c>
      <c r="D17" s="19">
        <f>E17/C17</f>
        <v>32.28388889</v>
      </c>
      <c r="E17" s="19">
        <f>SUM(E12:E16)</f>
        <v>41839.92</v>
      </c>
    </row>
    <row r="19">
      <c r="B19" s="3" t="s">
        <v>56</v>
      </c>
      <c r="C19" s="3" t="s">
        <v>42</v>
      </c>
      <c r="D19" s="3" t="s">
        <v>43</v>
      </c>
      <c r="E19" s="3" t="s">
        <v>44</v>
      </c>
    </row>
    <row r="20">
      <c r="B20" s="3" t="s">
        <v>51</v>
      </c>
      <c r="C20" s="3">
        <f>5*8</f>
        <v>40</v>
      </c>
      <c r="D20" s="18">
        <v>38.51</v>
      </c>
      <c r="E20" s="19">
        <f t="shared" ref="E20:E23" si="4">C20*D20</f>
        <v>1540.4</v>
      </c>
    </row>
    <row r="21">
      <c r="B21" s="3" t="s">
        <v>55</v>
      </c>
      <c r="C21" s="4">
        <f>(5+5+7)*8</f>
        <v>136</v>
      </c>
      <c r="D21" s="18">
        <v>33.33</v>
      </c>
      <c r="E21" s="19">
        <f t="shared" si="4"/>
        <v>4532.88</v>
      </c>
    </row>
    <row r="22">
      <c r="B22" s="3" t="s">
        <v>54</v>
      </c>
      <c r="C22" s="3">
        <f>(5+7)*8</f>
        <v>96</v>
      </c>
      <c r="D22" s="18">
        <v>32.93</v>
      </c>
      <c r="E22" s="19">
        <f t="shared" si="4"/>
        <v>3161.28</v>
      </c>
    </row>
    <row r="23">
      <c r="B23" s="3" t="s">
        <v>57</v>
      </c>
      <c r="C23" s="3">
        <f>(5+5+5+5)*8</f>
        <v>160</v>
      </c>
      <c r="D23" s="18">
        <v>30.0</v>
      </c>
      <c r="E23" s="19">
        <f t="shared" si="4"/>
        <v>4800</v>
      </c>
    </row>
    <row r="24">
      <c r="C24" s="4">
        <f>SUM(C20:C23)</f>
        <v>432</v>
      </c>
      <c r="D24" s="19">
        <f>E24/C24</f>
        <v>32.48740741</v>
      </c>
      <c r="E24" s="19">
        <f>SUM(E20:E23)</f>
        <v>14034.56</v>
      </c>
    </row>
    <row r="26">
      <c r="B26" s="3" t="s">
        <v>58</v>
      </c>
      <c r="C26" s="3" t="s">
        <v>42</v>
      </c>
      <c r="D26" s="3" t="s">
        <v>43</v>
      </c>
      <c r="E26" s="3" t="s">
        <v>44</v>
      </c>
    </row>
    <row r="27">
      <c r="B27" s="3" t="s">
        <v>59</v>
      </c>
      <c r="C27" s="23">
        <v>116.4</v>
      </c>
      <c r="D27" s="18">
        <v>40.0</v>
      </c>
      <c r="E27" s="19">
        <f>C27*D27</f>
        <v>4656</v>
      </c>
    </row>
    <row r="29">
      <c r="B29" s="3" t="s">
        <v>60</v>
      </c>
      <c r="C29" s="24">
        <f>C27+C24+C17+C9+C4</f>
        <v>2364.4</v>
      </c>
      <c r="D29" s="19">
        <f>E29/C29</f>
        <v>32.21204534</v>
      </c>
      <c r="E29" s="19">
        <f>E27+E24+E17+E9+E4</f>
        <v>76162.16</v>
      </c>
    </row>
    <row r="31">
      <c r="A31" s="1" t="s">
        <v>61</v>
      </c>
      <c r="C31" s="3" t="s">
        <v>62</v>
      </c>
      <c r="D31" s="3" t="s">
        <v>63</v>
      </c>
      <c r="E31" s="3" t="s">
        <v>64</v>
      </c>
    </row>
    <row r="32">
      <c r="B32" s="3" t="s">
        <v>65</v>
      </c>
      <c r="C32" s="3">
        <v>3.0</v>
      </c>
      <c r="D32" s="18">
        <v>11.0</v>
      </c>
      <c r="E32" s="19">
        <f t="shared" ref="E32:E38" si="5">C32*D32</f>
        <v>33</v>
      </c>
      <c r="H32" s="18"/>
    </row>
    <row r="33">
      <c r="B33" s="3" t="s">
        <v>66</v>
      </c>
      <c r="C33" s="3">
        <v>3.0</v>
      </c>
      <c r="D33" s="18">
        <v>18.0</v>
      </c>
      <c r="E33" s="19">
        <f t="shared" si="5"/>
        <v>54</v>
      </c>
    </row>
    <row r="34">
      <c r="B34" s="3" t="s">
        <v>67</v>
      </c>
      <c r="C34" s="3">
        <v>3.0</v>
      </c>
      <c r="D34" s="18">
        <v>860.0</v>
      </c>
      <c r="E34" s="19">
        <f t="shared" si="5"/>
        <v>2580</v>
      </c>
    </row>
    <row r="35">
      <c r="B35" s="3" t="s">
        <v>68</v>
      </c>
      <c r="C35" s="3">
        <v>1.0</v>
      </c>
      <c r="D35" s="18">
        <v>591.0</v>
      </c>
      <c r="E35" s="19">
        <f t="shared" si="5"/>
        <v>591</v>
      </c>
    </row>
    <row r="36">
      <c r="B36" s="3" t="s">
        <v>69</v>
      </c>
      <c r="C36" s="3">
        <v>3.0</v>
      </c>
      <c r="D36" s="18">
        <v>195.0</v>
      </c>
      <c r="E36" s="19">
        <f t="shared" si="5"/>
        <v>585</v>
      </c>
    </row>
    <row r="37">
      <c r="B37" s="3" t="s">
        <v>70</v>
      </c>
      <c r="C37" s="3">
        <v>1.0</v>
      </c>
      <c r="D37" s="18">
        <v>215.0</v>
      </c>
      <c r="E37" s="19">
        <f t="shared" si="5"/>
        <v>215</v>
      </c>
    </row>
    <row r="38">
      <c r="B38" s="3" t="s">
        <v>71</v>
      </c>
      <c r="C38" s="3">
        <v>1.0</v>
      </c>
      <c r="D38" s="18">
        <v>206.0</v>
      </c>
      <c r="E38" s="19">
        <f t="shared" si="5"/>
        <v>206</v>
      </c>
    </row>
    <row r="40">
      <c r="B40" s="3" t="s">
        <v>72</v>
      </c>
      <c r="E40" s="19">
        <f>SUM(E32:E38)</f>
        <v>4264</v>
      </c>
    </row>
  </sheetData>
  <mergeCells count="2">
    <mergeCell ref="A31:A40"/>
    <mergeCell ref="A1:A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4" max="4" width="16.75"/>
  </cols>
  <sheetData>
    <row r="1" ht="51.0" customHeight="1">
      <c r="C1" s="25" t="s">
        <v>73</v>
      </c>
      <c r="D1" s="25" t="s">
        <v>74</v>
      </c>
      <c r="E1" s="26" t="s">
        <v>75</v>
      </c>
    </row>
    <row r="2">
      <c r="B2" s="3" t="s">
        <v>76</v>
      </c>
      <c r="C2" s="3">
        <v>0.0</v>
      </c>
      <c r="D2" s="4">
        <f t="shared" ref="D2:D8" si="1">C3-C2</f>
        <v>100</v>
      </c>
    </row>
    <row r="3">
      <c r="B3" s="3" t="s">
        <v>77</v>
      </c>
      <c r="C3" s="3">
        <v>100.0</v>
      </c>
      <c r="D3" s="4">
        <f t="shared" si="1"/>
        <v>200</v>
      </c>
      <c r="E3" s="4">
        <f t="shared" ref="E3:E8" si="2">C4/C3</f>
        <v>3</v>
      </c>
    </row>
    <row r="4">
      <c r="B4" s="3" t="s">
        <v>78</v>
      </c>
      <c r="C4" s="3">
        <v>300.0</v>
      </c>
      <c r="D4" s="4">
        <f t="shared" si="1"/>
        <v>450</v>
      </c>
      <c r="E4" s="4">
        <f t="shared" si="2"/>
        <v>2.5</v>
      </c>
    </row>
    <row r="5">
      <c r="B5" s="3" t="s">
        <v>79</v>
      </c>
      <c r="C5" s="3">
        <v>750.0</v>
      </c>
      <c r="D5" s="4">
        <f t="shared" si="1"/>
        <v>750</v>
      </c>
      <c r="E5" s="4">
        <f t="shared" si="2"/>
        <v>2</v>
      </c>
    </row>
    <row r="6">
      <c r="B6" s="3" t="s">
        <v>80</v>
      </c>
      <c r="C6" s="3">
        <v>1500.0</v>
      </c>
      <c r="D6" s="4">
        <f t="shared" si="1"/>
        <v>1500</v>
      </c>
      <c r="E6" s="4">
        <f t="shared" si="2"/>
        <v>2</v>
      </c>
    </row>
    <row r="7">
      <c r="B7" s="3" t="s">
        <v>81</v>
      </c>
      <c r="C7" s="3">
        <v>3000.0</v>
      </c>
      <c r="D7" s="4">
        <f t="shared" si="1"/>
        <v>7000</v>
      </c>
      <c r="E7" s="4">
        <f t="shared" si="2"/>
        <v>3.333333333</v>
      </c>
    </row>
    <row r="8">
      <c r="B8" s="3" t="s">
        <v>82</v>
      </c>
      <c r="C8" s="3">
        <v>10000.0</v>
      </c>
      <c r="D8" s="4">
        <f t="shared" si="1"/>
        <v>40000</v>
      </c>
      <c r="E8" s="4">
        <f t="shared" si="2"/>
        <v>5</v>
      </c>
    </row>
    <row r="9">
      <c r="B9" s="3" t="s">
        <v>83</v>
      </c>
      <c r="C9" s="3">
        <v>50000.0</v>
      </c>
    </row>
  </sheetData>
  <drawing r:id="rId1"/>
</worksheet>
</file>