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.lange\Desktop\Projekte\Geometrie_Converter\GeometrieConverter\"/>
    </mc:Choice>
  </mc:AlternateContent>
  <xr:revisionPtr revIDLastSave="0" documentId="13_ncr:1_{D8545294-5F24-4B6E-878A-C452F7FBDCA9}" xr6:coauthVersionLast="47" xr6:coauthVersionMax="47" xr10:uidLastSave="{00000000-0000-0000-0000-000000000000}"/>
  <bookViews>
    <workbookView xWindow="28680" yWindow="-120" windowWidth="29040" windowHeight="15720" activeTab="2" xr2:uid="{52C6B389-4C94-430F-9043-C68D8C94A3E4}"/>
  </bookViews>
  <sheets>
    <sheet name="CreateStucture" sheetId="1" r:id="rId1"/>
    <sheet name="Overview" sheetId="2" r:id="rId2"/>
    <sheet name="Tabelle1" sheetId="4" r:id="rId3"/>
    <sheet name="Loop" sheetId="3" r:id="rId4"/>
  </sheets>
  <externalReferences>
    <externalReference r:id="rId5"/>
    <externalReference r:id="rId6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J27" i="4"/>
  <c r="J26" i="4"/>
  <c r="C26" i="4"/>
  <c r="B27" i="4" s="1"/>
  <c r="G27" i="4" s="1"/>
  <c r="H27" i="4" s="1"/>
  <c r="I27" i="4" s="1"/>
  <c r="B26" i="4"/>
  <c r="G26" i="4" s="1"/>
  <c r="H26" i="4" s="1"/>
  <c r="I26" i="4" s="1"/>
  <c r="J25" i="4"/>
  <c r="B25" i="4"/>
  <c r="G25" i="4" s="1"/>
  <c r="H25" i="4" s="1"/>
  <c r="I25" i="4" s="1"/>
  <c r="J24" i="4"/>
  <c r="B24" i="4"/>
  <c r="G24" i="4" s="1"/>
  <c r="H24" i="4" s="1"/>
  <c r="I24" i="4" s="1"/>
  <c r="J23" i="4"/>
  <c r="B23" i="4"/>
  <c r="G23" i="4" s="1"/>
  <c r="H23" i="4" s="1"/>
  <c r="I23" i="4" s="1"/>
  <c r="J22" i="4"/>
  <c r="B22" i="4"/>
  <c r="G22" i="4" s="1"/>
  <c r="H22" i="4" s="1"/>
  <c r="I22" i="4" s="1"/>
  <c r="J21" i="4"/>
  <c r="B21" i="4"/>
  <c r="G21" i="4" s="1"/>
  <c r="H21" i="4" s="1"/>
  <c r="I21" i="4" s="1"/>
  <c r="J20" i="4"/>
  <c r="B20" i="4"/>
  <c r="G20" i="4" s="1"/>
  <c r="H20" i="4" s="1"/>
  <c r="I20" i="4" s="1"/>
  <c r="J19" i="4"/>
  <c r="B19" i="4"/>
  <c r="G19" i="4" s="1"/>
  <c r="H19" i="4" s="1"/>
  <c r="I19" i="4" s="1"/>
  <c r="J18" i="4"/>
  <c r="G18" i="4"/>
  <c r="H18" i="4" s="1"/>
  <c r="I18" i="4" s="1"/>
  <c r="B18" i="4"/>
  <c r="J17" i="4"/>
  <c r="B17" i="4"/>
  <c r="G17" i="4" s="1"/>
  <c r="H17" i="4" s="1"/>
  <c r="I17" i="4" s="1"/>
  <c r="J16" i="4"/>
  <c r="B16" i="4"/>
  <c r="G16" i="4" s="1"/>
  <c r="H16" i="4" s="1"/>
  <c r="I16" i="4" s="1"/>
  <c r="J15" i="4"/>
  <c r="G15" i="4"/>
  <c r="H15" i="4" s="1"/>
  <c r="I15" i="4" s="1"/>
  <c r="B15" i="4"/>
  <c r="J14" i="4"/>
  <c r="B14" i="4"/>
  <c r="G14" i="4" s="1"/>
  <c r="H14" i="4" s="1"/>
  <c r="I14" i="4" s="1"/>
  <c r="J13" i="4"/>
  <c r="B13" i="4"/>
  <c r="G13" i="4" s="1"/>
  <c r="H13" i="4" s="1"/>
  <c r="I13" i="4" s="1"/>
  <c r="J12" i="4"/>
  <c r="B12" i="4"/>
  <c r="G12" i="4" s="1"/>
  <c r="H12" i="4" s="1"/>
  <c r="I12" i="4" s="1"/>
  <c r="J11" i="4"/>
  <c r="B11" i="4"/>
  <c r="G11" i="4" s="1"/>
  <c r="H11" i="4" s="1"/>
  <c r="I11" i="4" s="1"/>
  <c r="J10" i="4"/>
  <c r="B10" i="4"/>
  <c r="G10" i="4" s="1"/>
  <c r="H10" i="4" s="1"/>
  <c r="I10" i="4" s="1"/>
  <c r="J9" i="4"/>
  <c r="B9" i="4"/>
  <c r="G9" i="4" s="1"/>
  <c r="H9" i="4" s="1"/>
  <c r="I9" i="4" s="1"/>
  <c r="J8" i="4"/>
  <c r="B8" i="4"/>
  <c r="G8" i="4" s="1"/>
  <c r="H8" i="4" s="1"/>
  <c r="I8" i="4" s="1"/>
  <c r="J7" i="4"/>
  <c r="B7" i="4"/>
  <c r="G7" i="4" s="1"/>
  <c r="H7" i="4" s="1"/>
  <c r="I7" i="4" s="1"/>
  <c r="J6" i="4"/>
  <c r="G6" i="4"/>
  <c r="H6" i="4" s="1"/>
  <c r="I6" i="4" s="1"/>
  <c r="B6" i="4"/>
  <c r="J5" i="4"/>
  <c r="B5" i="4"/>
  <c r="G5" i="4" s="1"/>
  <c r="H5" i="4" s="1"/>
  <c r="I5" i="4" s="1"/>
  <c r="J4" i="4"/>
  <c r="B4" i="4"/>
  <c r="G4" i="4" s="1"/>
  <c r="H4" i="4" s="1"/>
  <c r="I4" i="4" s="1"/>
  <c r="J3" i="4"/>
  <c r="G3" i="4"/>
  <c r="H3" i="4" s="1"/>
  <c r="I3" i="4" s="1"/>
  <c r="B7" i="2"/>
  <c r="I6" i="2"/>
  <c r="I5" i="2"/>
  <c r="I4" i="2"/>
  <c r="C3" i="2"/>
  <c r="C39" i="2"/>
  <c r="C26" i="2"/>
  <c r="K47" i="1"/>
  <c r="K46" i="1"/>
  <c r="D46" i="1"/>
  <c r="C47" i="1" s="1"/>
  <c r="H47" i="1" s="1"/>
  <c r="I47" i="1" s="1"/>
  <c r="J47" i="1" s="1"/>
  <c r="C46" i="1"/>
  <c r="H46" i="1" s="1"/>
  <c r="I46" i="1" s="1"/>
  <c r="J46" i="1" s="1"/>
  <c r="K45" i="1"/>
  <c r="C45" i="1"/>
  <c r="H45" i="1" s="1"/>
  <c r="I45" i="1" s="1"/>
  <c r="J45" i="1" s="1"/>
  <c r="K44" i="1"/>
  <c r="C44" i="1"/>
  <c r="H44" i="1" s="1"/>
  <c r="I44" i="1" s="1"/>
  <c r="J44" i="1" s="1"/>
  <c r="K43" i="1"/>
  <c r="H43" i="1"/>
  <c r="I43" i="1" s="1"/>
  <c r="J43" i="1" s="1"/>
  <c r="C43" i="1"/>
  <c r="K42" i="1"/>
  <c r="C42" i="1"/>
  <c r="H42" i="1" s="1"/>
  <c r="I42" i="1" s="1"/>
  <c r="J42" i="1" s="1"/>
  <c r="K41" i="1"/>
  <c r="H41" i="1"/>
  <c r="I41" i="1" s="1"/>
  <c r="J41" i="1" s="1"/>
  <c r="C41" i="1"/>
  <c r="K40" i="1"/>
  <c r="H40" i="1"/>
  <c r="I40" i="1" s="1"/>
  <c r="J40" i="1" s="1"/>
  <c r="C40" i="1"/>
  <c r="K39" i="1"/>
  <c r="C39" i="1"/>
  <c r="H39" i="1" s="1"/>
  <c r="I39" i="1" s="1"/>
  <c r="J39" i="1" s="1"/>
  <c r="K38" i="1"/>
  <c r="C38" i="1"/>
  <c r="H38" i="1" s="1"/>
  <c r="I38" i="1" s="1"/>
  <c r="J38" i="1" s="1"/>
  <c r="K37" i="1"/>
  <c r="C37" i="1"/>
  <c r="H37" i="1" s="1"/>
  <c r="I37" i="1" s="1"/>
  <c r="J37" i="1" s="1"/>
  <c r="K36" i="1"/>
  <c r="C36" i="1"/>
  <c r="H36" i="1" s="1"/>
  <c r="I36" i="1" s="1"/>
  <c r="J36" i="1" s="1"/>
  <c r="K35" i="1"/>
  <c r="C35" i="1"/>
  <c r="H35" i="1" s="1"/>
  <c r="I35" i="1" s="1"/>
  <c r="J35" i="1" s="1"/>
  <c r="K34" i="1"/>
  <c r="C34" i="1"/>
  <c r="H34" i="1" s="1"/>
  <c r="I34" i="1" s="1"/>
  <c r="J34" i="1" s="1"/>
  <c r="K33" i="1"/>
  <c r="C33" i="1"/>
  <c r="H33" i="1" s="1"/>
  <c r="I33" i="1" s="1"/>
  <c r="J33" i="1" s="1"/>
  <c r="K32" i="1"/>
  <c r="C32" i="1"/>
  <c r="H32" i="1" s="1"/>
  <c r="I32" i="1" s="1"/>
  <c r="J32" i="1" s="1"/>
  <c r="K31" i="1"/>
  <c r="H31" i="1"/>
  <c r="I31" i="1" s="1"/>
  <c r="J31" i="1" s="1"/>
  <c r="C31" i="1"/>
  <c r="K30" i="1"/>
  <c r="C30" i="1"/>
  <c r="H30" i="1" s="1"/>
  <c r="I30" i="1" s="1"/>
  <c r="J30" i="1" s="1"/>
  <c r="K29" i="1"/>
  <c r="H29" i="1"/>
  <c r="I29" i="1" s="1"/>
  <c r="J29" i="1" s="1"/>
  <c r="C29" i="1"/>
  <c r="K28" i="1"/>
  <c r="H28" i="1"/>
  <c r="I28" i="1" s="1"/>
  <c r="J28" i="1" s="1"/>
  <c r="C28" i="1"/>
  <c r="K27" i="1"/>
  <c r="C27" i="1"/>
  <c r="H27" i="1" s="1"/>
  <c r="I27" i="1" s="1"/>
  <c r="J27" i="1" s="1"/>
  <c r="K26" i="1"/>
  <c r="C26" i="1"/>
  <c r="H26" i="1" s="1"/>
  <c r="I26" i="1" s="1"/>
  <c r="J26" i="1" s="1"/>
  <c r="K25" i="1"/>
  <c r="C25" i="1"/>
  <c r="H25" i="1" s="1"/>
  <c r="I25" i="1" s="1"/>
  <c r="J25" i="1" s="1"/>
  <c r="K24" i="1"/>
  <c r="C24" i="1"/>
  <c r="H24" i="1" s="1"/>
  <c r="I24" i="1" s="1"/>
  <c r="J24" i="1" s="1"/>
  <c r="K23" i="1"/>
  <c r="I23" i="1"/>
  <c r="J23" i="1" s="1"/>
  <c r="H23" i="1"/>
  <c r="D22" i="1"/>
  <c r="C22" i="1"/>
  <c r="N26" i="2"/>
  <c r="N25" i="2"/>
  <c r="N23" i="2"/>
  <c r="K46" i="2" l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H22" i="2"/>
  <c r="I22" i="2" s="1"/>
  <c r="J22" i="2" s="1"/>
  <c r="D45" i="2"/>
  <c r="C46" i="2" s="1"/>
  <c r="H46" i="2" s="1"/>
  <c r="I46" i="2" s="1"/>
  <c r="J46" i="2" s="1"/>
  <c r="C45" i="2"/>
  <c r="H45" i="2" s="1"/>
  <c r="I45" i="2" s="1"/>
  <c r="J45" i="2" s="1"/>
  <c r="C44" i="2"/>
  <c r="H44" i="2" s="1"/>
  <c r="I44" i="2" s="1"/>
  <c r="J44" i="2" s="1"/>
  <c r="C43" i="2"/>
  <c r="H43" i="2" s="1"/>
  <c r="I43" i="2" s="1"/>
  <c r="J43" i="2" s="1"/>
  <c r="C42" i="2"/>
  <c r="H42" i="2" s="1"/>
  <c r="I42" i="2" s="1"/>
  <c r="J42" i="2" s="1"/>
  <c r="C41" i="2"/>
  <c r="H41" i="2" s="1"/>
  <c r="I41" i="2" s="1"/>
  <c r="J41" i="2" s="1"/>
  <c r="C40" i="2"/>
  <c r="H40" i="2" s="1"/>
  <c r="I40" i="2" s="1"/>
  <c r="J40" i="2" s="1"/>
  <c r="H39" i="2"/>
  <c r="I39" i="2" s="1"/>
  <c r="J39" i="2" s="1"/>
  <c r="C38" i="2"/>
  <c r="H38" i="2" s="1"/>
  <c r="I38" i="2" s="1"/>
  <c r="J38" i="2" s="1"/>
  <c r="C37" i="2"/>
  <c r="H37" i="2" s="1"/>
  <c r="I37" i="2" s="1"/>
  <c r="J37" i="2" s="1"/>
  <c r="C36" i="2"/>
  <c r="H36" i="2" s="1"/>
  <c r="I36" i="2" s="1"/>
  <c r="J36" i="2" s="1"/>
  <c r="C35" i="2"/>
  <c r="H35" i="2" s="1"/>
  <c r="I35" i="2" s="1"/>
  <c r="J35" i="2" s="1"/>
  <c r="C34" i="2"/>
  <c r="H34" i="2" s="1"/>
  <c r="I34" i="2" s="1"/>
  <c r="J34" i="2" s="1"/>
  <c r="C33" i="2"/>
  <c r="H33" i="2" s="1"/>
  <c r="I33" i="2" s="1"/>
  <c r="J33" i="2" s="1"/>
  <c r="C32" i="2"/>
  <c r="H32" i="2" s="1"/>
  <c r="I32" i="2" s="1"/>
  <c r="J32" i="2" s="1"/>
  <c r="C31" i="2"/>
  <c r="H31" i="2" s="1"/>
  <c r="I31" i="2" s="1"/>
  <c r="J31" i="2" s="1"/>
  <c r="C30" i="2"/>
  <c r="H30" i="2" s="1"/>
  <c r="I30" i="2" s="1"/>
  <c r="J30" i="2" s="1"/>
  <c r="C29" i="2"/>
  <c r="H29" i="2" s="1"/>
  <c r="I29" i="2" s="1"/>
  <c r="J29" i="2" s="1"/>
  <c r="C28" i="2"/>
  <c r="H28" i="2" s="1"/>
  <c r="I28" i="2" s="1"/>
  <c r="J28" i="2" s="1"/>
  <c r="C27" i="2"/>
  <c r="H27" i="2" s="1"/>
  <c r="I27" i="2" s="1"/>
  <c r="J27" i="2" s="1"/>
  <c r="H26" i="2"/>
  <c r="I26" i="2" s="1"/>
  <c r="J26" i="2" s="1"/>
  <c r="C25" i="2"/>
  <c r="H25" i="2" s="1"/>
  <c r="I25" i="2" s="1"/>
  <c r="J25" i="2" s="1"/>
  <c r="C24" i="2"/>
  <c r="H24" i="2" s="1"/>
  <c r="I24" i="2" s="1"/>
  <c r="J24" i="2" s="1"/>
  <c r="C23" i="2"/>
  <c r="H23" i="2" s="1"/>
  <c r="I23" i="2" s="1"/>
  <c r="J23" i="2" s="1"/>
  <c r="D21" i="2"/>
  <c r="C21" i="2"/>
</calcChain>
</file>

<file path=xl/sharedStrings.xml><?xml version="1.0" encoding="utf-8"?>
<sst xmlns="http://schemas.openxmlformats.org/spreadsheetml/2006/main" count="164" uniqueCount="111">
  <si>
    <t xml:space="preserve">Paramerter </t>
  </si>
  <si>
    <t>Section</t>
  </si>
  <si>
    <t>Top</t>
  </si>
  <si>
    <t>Bottom</t>
  </si>
  <si>
    <t>D, top</t>
  </si>
  <si>
    <t>D, bottom</t>
  </si>
  <si>
    <t>t</t>
  </si>
  <si>
    <t>[m]</t>
  </si>
  <si>
    <t>[mm]</t>
  </si>
  <si>
    <t>Length</t>
  </si>
  <si>
    <t>Slope</t>
  </si>
  <si>
    <t>Weight</t>
  </si>
  <si>
    <t>D/t</t>
  </si>
  <si>
    <t>[°]</t>
  </si>
  <si>
    <t>[t]</t>
  </si>
  <si>
    <t>[-]</t>
  </si>
  <si>
    <t xml:space="preserve">Load from DB </t>
  </si>
  <si>
    <t>MAIN STRUCTURE</t>
  </si>
  <si>
    <t>m</t>
  </si>
  <si>
    <t>APPURTENCES/MARINEGROWTH</t>
  </si>
  <si>
    <t>z top</t>
  </si>
  <si>
    <t>z_bot</t>
  </si>
  <si>
    <t>cd</t>
  </si>
  <si>
    <t>cm</t>
  </si>
  <si>
    <t xml:space="preserve">marine_growth </t>
  </si>
  <si>
    <t>[mLAT]</t>
  </si>
  <si>
    <t>[kg]</t>
  </si>
  <si>
    <t>comment</t>
  </si>
  <si>
    <t>Marine Growth</t>
  </si>
  <si>
    <t>Point Mass</t>
  </si>
  <si>
    <t>Diameter</t>
  </si>
  <si>
    <t>Orienation</t>
  </si>
  <si>
    <t>x-offset</t>
  </si>
  <si>
    <t>Name</t>
  </si>
  <si>
    <t>z_trans</t>
  </si>
  <si>
    <t>z_enbedded</t>
  </si>
  <si>
    <t>z_waterline</t>
  </si>
  <si>
    <t>z_max_slope</t>
  </si>
  <si>
    <t>z_min_slope</t>
  </si>
  <si>
    <t>Constrains</t>
  </si>
  <si>
    <t>Parameter</t>
  </si>
  <si>
    <t>min</t>
  </si>
  <si>
    <t>max</t>
  </si>
  <si>
    <t>len straight</t>
  </si>
  <si>
    <t>len sloped</t>
  </si>
  <si>
    <t xml:space="preserve">tapering </t>
  </si>
  <si>
    <t>slope</t>
  </si>
  <si>
    <t>weight straight</t>
  </si>
  <si>
    <t>weight sloped</t>
  </si>
  <si>
    <t>value</t>
  </si>
  <si>
    <t>dz_min</t>
  </si>
  <si>
    <t>dz_pref</t>
  </si>
  <si>
    <t>length_wiggleroom</t>
  </si>
  <si>
    <t>wiggle_side</t>
  </si>
  <si>
    <t>devison_mode</t>
  </si>
  <si>
    <t>Global Dimensions</t>
  </si>
  <si>
    <t xml:space="preserve">Generataion Fine Tuning </t>
  </si>
  <si>
    <t>explanation</t>
  </si>
  <si>
    <t>Generate</t>
  </si>
  <si>
    <t>Upper ladder</t>
  </si>
  <si>
    <t xml:space="preserve">Output Structure (read only) </t>
  </si>
  <si>
    <t>&lt;&lt;&lt;&lt;&lt;&lt;&lt;&lt;</t>
  </si>
  <si>
    <t>Plots</t>
  </si>
  <si>
    <t>[deg]</t>
  </si>
  <si>
    <t>Model Name:</t>
  </si>
  <si>
    <t>Turbine Data</t>
  </si>
  <si>
    <t>Type</t>
  </si>
  <si>
    <t>GE-13.0-210</t>
  </si>
  <si>
    <t>Grouted connection</t>
  </si>
  <si>
    <t>Mass RNA [t]</t>
  </si>
  <si>
    <t>Material</t>
  </si>
  <si>
    <t>E-Module [N/m^2]</t>
  </si>
  <si>
    <t>Density [kg/m^3]</t>
  </si>
  <si>
    <t>Shear Module [N/m^2]</t>
  </si>
  <si>
    <t>Dimensional tolerance for node generating [m] :</t>
  </si>
  <si>
    <t>Inertia RNA [kgm^2]</t>
  </si>
  <si>
    <t>Steel</t>
  </si>
  <si>
    <t>Water level :</t>
  </si>
  <si>
    <t>LAT</t>
  </si>
  <si>
    <t>Offset TT_COG [m]</t>
  </si>
  <si>
    <t>Grout</t>
  </si>
  <si>
    <t>Steel Tower</t>
  </si>
  <si>
    <t>Tower Data</t>
  </si>
  <si>
    <t>DROPDOWN</t>
  </si>
  <si>
    <t>Offset</t>
  </si>
  <si>
    <t>…</t>
  </si>
  <si>
    <t>Output Structure</t>
  </si>
  <si>
    <t>ODER</t>
  </si>
  <si>
    <t>Cd Cm</t>
  </si>
  <si>
    <t>Point Masses</t>
  </si>
  <si>
    <t xml:space="preserve">Zusätzliche Eingaben 2 </t>
  </si>
  <si>
    <t>Have Excel interface to input boundary conditions, and to show output</t>
  </si>
  <si>
    <t>Read in MP Tool (geometries)</t>
  </si>
  <si>
    <t>Run database solution in background where tower models incl. point masses and RNA models are accessible</t>
  </si>
  <si>
    <t>Implement interfaces to:</t>
  </si>
  <si>
    <t>DNV Bladed</t>
  </si>
  <si>
    <t>DNV Sesam</t>
  </si>
  <si>
    <t>JBOOST</t>
  </si>
  <si>
    <t>ANSYS</t>
  </si>
  <si>
    <t>etc.</t>
  </si>
  <si>
    <t>Transfer also soil curve converter tool into this tool, to model full structure</t>
  </si>
  <si>
    <t>Capable of also modelling jackets?</t>
  </si>
  <si>
    <t>Automatically apply Skirt for wave load input files</t>
  </si>
  <si>
    <t>Lumped mass and "Zusätzliche Eingaben massen" - two different set-ups necessary for JBOOST and waveloadgen file</t>
  </si>
  <si>
    <t>Bladed postprocessing nodes definition</t>
  </si>
  <si>
    <t>Input for our postproc tools with repsect to heights/nodes evaluated</t>
  </si>
  <si>
    <t>Buttons to insert MP/TPs from MP-Tools (template exists in LoadSummary tool)</t>
  </si>
  <si>
    <t>Whole MP geometry from top to end of pile (way below mudline - right now, geometry must be cut at mudline level for Bladed model, JBOOST model)</t>
  </si>
  <si>
    <t>Optional warnings (for new heights in model - right now, they come permanently)</t>
  </si>
  <si>
    <t>Additional masses shall not be in descending order but in random order</t>
  </si>
  <si>
    <t>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</si>
</sst>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-1]_-;\-* #,##0.00\ [$€-1]_-;_-* &quot;-&quot;??\ [$€-1]_-"/>
    <numFmt numFmtId="165" formatCode="#,##0_ ;\-#,##0\ "/>
    <numFmt numFmtId="166" formatCode="0.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/>
  </cellStyleXfs>
  <cellXfs count="93">
    <xf numFmtId="0" fontId="0" fillId="0" borderId="0" xfId="0"/>
    <xf numFmtId="164" fontId="2" fillId="2" borderId="2" xfId="1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 applyProtection="1">
      <alignment horizontal="center" vertical="center"/>
      <protection locked="0"/>
    </xf>
    <xf numFmtId="1" fontId="5" fillId="3" borderId="2" xfId="0" applyNumberFormat="1" applyFont="1" applyFill="1" applyBorder="1" applyAlignment="1" applyProtection="1">
      <alignment horizontal="center" vertical="center"/>
      <protection locked="0"/>
    </xf>
    <xf numFmtId="2" fontId="5" fillId="4" borderId="2" xfId="0" applyNumberFormat="1" applyFont="1" applyFill="1" applyBorder="1" applyAlignment="1">
      <alignment horizontal="center" vertical="center"/>
    </xf>
    <xf numFmtId="2" fontId="5" fillId="5" borderId="2" xfId="1" applyNumberFormat="1" applyFont="1" applyFill="1" applyBorder="1" applyAlignment="1">
      <alignment horizontal="center" vertical="center"/>
    </xf>
    <xf numFmtId="166" fontId="5" fillId="5" borderId="2" xfId="1" applyNumberFormat="1" applyFont="1" applyFill="1" applyBorder="1" applyAlignment="1">
      <alignment horizontal="center" vertical="center"/>
    </xf>
    <xf numFmtId="167" fontId="0" fillId="4" borderId="2" xfId="1" applyNumberFormat="1" applyFont="1" applyFill="1" applyBorder="1" applyAlignment="1">
      <alignment horizontal="center" vertical="center"/>
    </xf>
    <xf numFmtId="164" fontId="2" fillId="2" borderId="4" xfId="1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 applyProtection="1">
      <alignment horizontal="center" vertical="center"/>
      <protection locked="0"/>
    </xf>
    <xf numFmtId="2" fontId="6" fillId="6" borderId="8" xfId="0" applyNumberFormat="1" applyFont="1" applyFill="1" applyBorder="1" applyAlignment="1" applyProtection="1">
      <alignment horizontal="center" vertical="center"/>
      <protection locked="0"/>
    </xf>
    <xf numFmtId="0" fontId="7" fillId="7" borderId="8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0" fillId="0" borderId="6" xfId="0" applyBorder="1"/>
    <xf numFmtId="0" fontId="0" fillId="9" borderId="2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10" borderId="2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1" borderId="2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2" borderId="13" xfId="0" applyFill="1" applyBorder="1"/>
    <xf numFmtId="0" fontId="0" fillId="12" borderId="0" xfId="0" applyFill="1"/>
    <xf numFmtId="0" fontId="0" fillId="12" borderId="14" xfId="0" applyFill="1" applyBorder="1"/>
    <xf numFmtId="0" fontId="0" fillId="13" borderId="13" xfId="0" applyFill="1" applyBorder="1"/>
    <xf numFmtId="0" fontId="0" fillId="13" borderId="0" xfId="0" applyFill="1"/>
    <xf numFmtId="0" fontId="0" fillId="13" borderId="14" xfId="0" applyFill="1" applyBorder="1"/>
    <xf numFmtId="0" fontId="0" fillId="14" borderId="13" xfId="0" applyFill="1" applyBorder="1"/>
    <xf numFmtId="0" fontId="0" fillId="14" borderId="0" xfId="0" applyFill="1"/>
    <xf numFmtId="0" fontId="0" fillId="14" borderId="14" xfId="0" applyFill="1" applyBorder="1"/>
    <xf numFmtId="0" fontId="0" fillId="15" borderId="7" xfId="0" applyFill="1" applyBorder="1"/>
    <xf numFmtId="0" fontId="0" fillId="15" borderId="15" xfId="0" applyFill="1" applyBorder="1"/>
    <xf numFmtId="0" fontId="0" fillId="15" borderId="6" xfId="0" applyFill="1" applyBorder="1"/>
    <xf numFmtId="0" fontId="0" fillId="15" borderId="14" xfId="0" applyFill="1" applyBorder="1"/>
    <xf numFmtId="0" fontId="0" fillId="15" borderId="0" xfId="0" applyFill="1"/>
    <xf numFmtId="0" fontId="0" fillId="15" borderId="13" xfId="0" applyFill="1" applyBorder="1"/>
    <xf numFmtId="0" fontId="0" fillId="15" borderId="11" xfId="0" applyFill="1" applyBorder="1"/>
    <xf numFmtId="0" fontId="0" fillId="15" borderId="12" xfId="0" applyFill="1" applyBorder="1"/>
    <xf numFmtId="0" fontId="8" fillId="15" borderId="0" xfId="0" applyFont="1" applyFill="1"/>
    <xf numFmtId="0" fontId="0" fillId="15" borderId="10" xfId="0" applyFill="1" applyBorder="1"/>
    <xf numFmtId="0" fontId="3" fillId="15" borderId="0" xfId="0" applyFont="1" applyFill="1"/>
    <xf numFmtId="164" fontId="2" fillId="2" borderId="1" xfId="1" applyFont="1" applyFill="1" applyBorder="1" applyAlignment="1">
      <alignment horizontal="center" vertical="center"/>
    </xf>
    <xf numFmtId="164" fontId="2" fillId="2" borderId="3" xfId="1" applyFont="1" applyFill="1" applyBorder="1" applyAlignment="1">
      <alignment horizontal="center" vertical="center"/>
    </xf>
    <xf numFmtId="167" fontId="1" fillId="4" borderId="2" xfId="1" applyNumberFormat="1" applyFill="1" applyBorder="1" applyAlignment="1">
      <alignment horizontal="center" vertical="center"/>
    </xf>
    <xf numFmtId="0" fontId="8" fillId="16" borderId="0" xfId="0" applyFont="1" applyFill="1"/>
    <xf numFmtId="0" fontId="7" fillId="7" borderId="9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7" fillId="7" borderId="22" xfId="0" applyFont="1" applyFill="1" applyBorder="1" applyAlignment="1">
      <alignment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left" vertical="center"/>
    </xf>
    <xf numFmtId="2" fontId="6" fillId="6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left" vertical="center"/>
    </xf>
    <xf numFmtId="0" fontId="6" fillId="8" borderId="21" xfId="0" applyFont="1" applyFill="1" applyBorder="1" applyAlignment="1">
      <alignment horizontal="left" vertical="center"/>
    </xf>
    <xf numFmtId="0" fontId="6" fillId="8" borderId="22" xfId="0" applyFont="1" applyFill="1" applyBorder="1" applyAlignment="1">
      <alignment horizontal="left" vertical="center"/>
    </xf>
    <xf numFmtId="0" fontId="7" fillId="7" borderId="21" xfId="0" applyFont="1" applyFill="1" applyBorder="1" applyAlignment="1">
      <alignment horizontal="center" vertical="center" wrapText="1"/>
    </xf>
  </cellXfs>
  <cellStyles count="2">
    <cellStyle name="Standard" xfId="0" builtinId="0"/>
    <cellStyle name="Standard 4" xfId="1" xr:uid="{7C2E7282-4006-4D40-8AAC-8E6944058B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000"/>
              <a:t>Wall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WT[mm]</c:v>
          </c:tx>
          <c:spPr>
            <a:ln w="19050" cap="rnd">
              <a:solidFill>
                <a:srgbClr val="008F8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73"/>
              <c:pt idx="0">
                <c:v>30</c:v>
              </c:pt>
              <c:pt idx="1">
                <c:v>30</c:v>
              </c:pt>
              <c:pt idx="2">
                <c:v>26</c:v>
              </c:pt>
              <c:pt idx="3">
                <c:v>26</c:v>
              </c:pt>
              <c:pt idx="4">
                <c:v>22.3</c:v>
              </c:pt>
              <c:pt idx="5">
                <c:v>22.3</c:v>
              </c:pt>
              <c:pt idx="6">
                <c:v>22.3</c:v>
              </c:pt>
              <c:pt idx="7">
                <c:v>22.3</c:v>
              </c:pt>
              <c:pt idx="8">
                <c:v>21.8</c:v>
              </c:pt>
              <c:pt idx="9">
                <c:v>21.8</c:v>
              </c:pt>
              <c:pt idx="10">
                <c:v>21.8</c:v>
              </c:pt>
              <c:pt idx="11">
                <c:v>21.8</c:v>
              </c:pt>
              <c:pt idx="12">
                <c:v>21.5</c:v>
              </c:pt>
              <c:pt idx="13">
                <c:v>21.5</c:v>
              </c:pt>
              <c:pt idx="14">
                <c:v>21.5</c:v>
              </c:pt>
              <c:pt idx="15">
                <c:v>21.5</c:v>
              </c:pt>
              <c:pt idx="16">
                <c:v>21.6</c:v>
              </c:pt>
              <c:pt idx="17">
                <c:v>21.6</c:v>
              </c:pt>
              <c:pt idx="18">
                <c:v>19.599999999999998</c:v>
              </c:pt>
              <c:pt idx="19">
                <c:v>19.599999999999998</c:v>
              </c:pt>
              <c:pt idx="20">
                <c:v>20.100000000000001</c:v>
              </c:pt>
              <c:pt idx="21">
                <c:v>20.100000000000001</c:v>
              </c:pt>
              <c:pt idx="22">
                <c:v>20.6</c:v>
              </c:pt>
              <c:pt idx="23">
                <c:v>20.6</c:v>
              </c:pt>
              <c:pt idx="24">
                <c:v>21.5</c:v>
              </c:pt>
              <c:pt idx="25">
                <c:v>21.5</c:v>
              </c:pt>
              <c:pt idx="26">
                <c:v>22.4</c:v>
              </c:pt>
              <c:pt idx="27">
                <c:v>22.4</c:v>
              </c:pt>
              <c:pt idx="28">
                <c:v>23.099999999999998</c:v>
              </c:pt>
              <c:pt idx="29">
                <c:v>23.099999999999998</c:v>
              </c:pt>
              <c:pt idx="30">
                <c:v>23.099999999999998</c:v>
              </c:pt>
              <c:pt idx="31">
                <c:v>23.099999999999998</c:v>
              </c:pt>
              <c:pt idx="32">
                <c:v>23.099999999999998</c:v>
              </c:pt>
              <c:pt idx="33">
                <c:v>23.099999999999998</c:v>
              </c:pt>
              <c:pt idx="34">
                <c:v>23.099999999999998</c:v>
              </c:pt>
              <c:pt idx="35">
                <c:v>23.099999999999998</c:v>
              </c:pt>
              <c:pt idx="36">
                <c:v>23.099999999999998</c:v>
              </c:pt>
              <c:pt idx="37">
                <c:v>23.099999999999998</c:v>
              </c:pt>
              <c:pt idx="38">
                <c:v>23.099999999999998</c:v>
              </c:pt>
              <c:pt idx="39">
                <c:v>23.099999999999998</c:v>
              </c:pt>
              <c:pt idx="40">
                <c:v>23.5</c:v>
              </c:pt>
              <c:pt idx="41">
                <c:v>23.5</c:v>
              </c:pt>
              <c:pt idx="42">
                <c:v>24.299999999999997</c:v>
              </c:pt>
              <c:pt idx="43">
                <c:v>24.299999999999997</c:v>
              </c:pt>
              <c:pt idx="44">
                <c:v>25.2</c:v>
              </c:pt>
              <c:pt idx="45">
                <c:v>25.2</c:v>
              </c:pt>
              <c:pt idx="46">
                <c:v>25.6</c:v>
              </c:pt>
              <c:pt idx="47">
                <c:v>25.6</c:v>
              </c:pt>
              <c:pt idx="48">
                <c:v>25.8</c:v>
              </c:pt>
              <c:pt idx="49">
                <c:v>25.8</c:v>
              </c:pt>
              <c:pt idx="50">
                <c:v>26</c:v>
              </c:pt>
              <c:pt idx="51">
                <c:v>26</c:v>
              </c:pt>
              <c:pt idx="52">
                <c:v>26.599999999999998</c:v>
              </c:pt>
              <c:pt idx="53">
                <c:v>26.599999999999998</c:v>
              </c:pt>
              <c:pt idx="54">
                <c:v>27.3</c:v>
              </c:pt>
              <c:pt idx="55">
                <c:v>27.3</c:v>
              </c:pt>
              <c:pt idx="56">
                <c:v>27.900000000000002</c:v>
              </c:pt>
              <c:pt idx="57">
                <c:v>27.900000000000002</c:v>
              </c:pt>
              <c:pt idx="58">
                <c:v>28.6</c:v>
              </c:pt>
              <c:pt idx="59">
                <c:v>28.6</c:v>
              </c:pt>
              <c:pt idx="60">
                <c:v>29.2</c:v>
              </c:pt>
              <c:pt idx="61">
                <c:v>29.2</c:v>
              </c:pt>
              <c:pt idx="62">
                <c:v>29.8</c:v>
              </c:pt>
              <c:pt idx="63">
                <c:v>29.8</c:v>
              </c:pt>
              <c:pt idx="64">
                <c:v>30.4</c:v>
              </c:pt>
              <c:pt idx="65">
                <c:v>30.4</c:v>
              </c:pt>
              <c:pt idx="66">
                <c:v>32</c:v>
              </c:pt>
              <c:pt idx="67">
                <c:v>32</c:v>
              </c:pt>
              <c:pt idx="68">
                <c:v>32</c:v>
              </c:pt>
              <c:pt idx="69">
                <c:v>32</c:v>
              </c:pt>
              <c:pt idx="70">
                <c:v>32</c:v>
              </c:pt>
              <c:pt idx="71">
                <c:v>32</c:v>
              </c:pt>
              <c:pt idx="72">
                <c:v>32</c:v>
              </c:pt>
              <c:pt idx="73">
                <c:v>32</c:v>
              </c:pt>
              <c:pt idx="74">
                <c:v>32</c:v>
              </c:pt>
              <c:pt idx="75">
                <c:v>32</c:v>
              </c:pt>
              <c:pt idx="76">
                <c:v>32</c:v>
              </c:pt>
              <c:pt idx="77">
                <c:v>32</c:v>
              </c:pt>
              <c:pt idx="78">
                <c:v>31.7</c:v>
              </c:pt>
              <c:pt idx="79">
                <c:v>31.7</c:v>
              </c:pt>
              <c:pt idx="80">
                <c:v>32.300000000000004</c:v>
              </c:pt>
              <c:pt idx="81">
                <c:v>32.300000000000004</c:v>
              </c:pt>
              <c:pt idx="82">
                <c:v>32.800000000000004</c:v>
              </c:pt>
              <c:pt idx="83">
                <c:v>32.800000000000004</c:v>
              </c:pt>
              <c:pt idx="84">
                <c:v>33.4</c:v>
              </c:pt>
              <c:pt idx="85">
                <c:v>33.4</c:v>
              </c:pt>
              <c:pt idx="86">
                <c:v>33.9</c:v>
              </c:pt>
              <c:pt idx="87">
                <c:v>33.9</c:v>
              </c:pt>
              <c:pt idx="88">
                <c:v>34.4</c:v>
              </c:pt>
              <c:pt idx="89">
                <c:v>34.4</c:v>
              </c:pt>
              <c:pt idx="90">
                <c:v>34.9</c:v>
              </c:pt>
              <c:pt idx="91">
                <c:v>34.9</c:v>
              </c:pt>
              <c:pt idx="92">
                <c:v>35.4</c:v>
              </c:pt>
              <c:pt idx="93">
                <c:v>35.4</c:v>
              </c:pt>
              <c:pt idx="94">
                <c:v>35.799999999999997</c:v>
              </c:pt>
              <c:pt idx="95">
                <c:v>35.799999999999997</c:v>
              </c:pt>
              <c:pt idx="96">
                <c:v>36.4</c:v>
              </c:pt>
              <c:pt idx="97">
                <c:v>36.4</c:v>
              </c:pt>
              <c:pt idx="98">
                <c:v>39.5</c:v>
              </c:pt>
              <c:pt idx="99">
                <c:v>39.5</c:v>
              </c:pt>
              <c:pt idx="100">
                <c:v>39.5</c:v>
              </c:pt>
              <c:pt idx="101">
                <c:v>39.5</c:v>
              </c:pt>
              <c:pt idx="102">
                <c:v>39.5</c:v>
              </c:pt>
              <c:pt idx="103">
                <c:v>39.5</c:v>
              </c:pt>
              <c:pt idx="104">
                <c:v>39.5</c:v>
              </c:pt>
              <c:pt idx="105">
                <c:v>39.5</c:v>
              </c:pt>
              <c:pt idx="106">
                <c:v>39.5</c:v>
              </c:pt>
              <c:pt idx="107">
                <c:v>39.5</c:v>
              </c:pt>
              <c:pt idx="108">
                <c:v>38</c:v>
              </c:pt>
              <c:pt idx="109">
                <c:v>38</c:v>
              </c:pt>
              <c:pt idx="110">
                <c:v>38</c:v>
              </c:pt>
              <c:pt idx="111">
                <c:v>38</c:v>
              </c:pt>
              <c:pt idx="112">
                <c:v>38.800000000000004</c:v>
              </c:pt>
              <c:pt idx="113">
                <c:v>38.800000000000004</c:v>
              </c:pt>
              <c:pt idx="114">
                <c:v>40.4</c:v>
              </c:pt>
              <c:pt idx="115">
                <c:v>40.4</c:v>
              </c:pt>
              <c:pt idx="116">
                <c:v>41.2</c:v>
              </c:pt>
              <c:pt idx="117">
                <c:v>41.2</c:v>
              </c:pt>
              <c:pt idx="118">
                <c:v>42.1</c:v>
              </c:pt>
              <c:pt idx="119">
                <c:v>42.1</c:v>
              </c:pt>
              <c:pt idx="120">
                <c:v>43</c:v>
              </c:pt>
              <c:pt idx="121">
                <c:v>43</c:v>
              </c:pt>
              <c:pt idx="122">
                <c:v>64.5</c:v>
              </c:pt>
              <c:pt idx="123">
                <c:v>64.5</c:v>
              </c:pt>
              <c:pt idx="124">
                <c:v>64.5</c:v>
              </c:pt>
              <c:pt idx="125">
                <c:v>64.5</c:v>
              </c:pt>
              <c:pt idx="126">
                <c:v>64.5</c:v>
              </c:pt>
              <c:pt idx="127">
                <c:v>64.5</c:v>
              </c:pt>
              <c:pt idx="128">
                <c:v>64.5</c:v>
              </c:pt>
              <c:pt idx="129">
                <c:v>64.5</c:v>
              </c:pt>
              <c:pt idx="130">
                <c:v>64.5</c:v>
              </c:pt>
              <c:pt idx="131">
                <c:v>64.5</c:v>
              </c:pt>
              <c:pt idx="132">
                <c:v>64.5</c:v>
              </c:pt>
              <c:pt idx="133">
                <c:v>64.5</c:v>
              </c:pt>
              <c:pt idx="134">
                <c:v>64.5</c:v>
              </c:pt>
              <c:pt idx="135">
                <c:v>64.5</c:v>
              </c:pt>
              <c:pt idx="136">
                <c:v>86</c:v>
              </c:pt>
              <c:pt idx="137">
                <c:v>86</c:v>
              </c:pt>
              <c:pt idx="138">
                <c:v>86</c:v>
              </c:pt>
              <c:pt idx="139">
                <c:v>86</c:v>
              </c:pt>
              <c:pt idx="140">
                <c:v>88</c:v>
              </c:pt>
              <c:pt idx="141">
                <c:v>88</c:v>
              </c:pt>
              <c:pt idx="142">
                <c:v>92</c:v>
              </c:pt>
              <c:pt idx="143">
                <c:v>92</c:v>
              </c:pt>
              <c:pt idx="144">
                <c:v>100</c:v>
              </c:pt>
              <c:pt idx="145">
                <c:v>100</c:v>
              </c:pt>
              <c:pt idx="146">
                <c:v>60</c:v>
              </c:pt>
              <c:pt idx="147">
                <c:v>60</c:v>
              </c:pt>
              <c:pt idx="148">
                <c:v>60</c:v>
              </c:pt>
              <c:pt idx="149">
                <c:v>60</c:v>
              </c:pt>
              <c:pt idx="150">
                <c:v>62</c:v>
              </c:pt>
              <c:pt idx="151">
                <c:v>62</c:v>
              </c:pt>
              <c:pt idx="152">
                <c:v>64</c:v>
              </c:pt>
              <c:pt idx="153">
                <c:v>64</c:v>
              </c:pt>
              <c:pt idx="154">
                <c:v>66</c:v>
              </c:pt>
              <c:pt idx="155">
                <c:v>66</c:v>
              </c:pt>
              <c:pt idx="156">
                <c:v>60</c:v>
              </c:pt>
              <c:pt idx="157">
                <c:v>60</c:v>
              </c:pt>
              <c:pt idx="158">
                <c:v>62</c:v>
              </c:pt>
              <c:pt idx="159">
                <c:v>62</c:v>
              </c:pt>
              <c:pt idx="160">
                <c:v>64</c:v>
              </c:pt>
              <c:pt idx="161">
                <c:v>64</c:v>
              </c:pt>
              <c:pt idx="162">
                <c:v>66</c:v>
              </c:pt>
              <c:pt idx="163">
                <c:v>66</c:v>
              </c:pt>
              <c:pt idx="164">
                <c:v>68</c:v>
              </c:pt>
              <c:pt idx="165">
                <c:v>68</c:v>
              </c:pt>
              <c:pt idx="166">
                <c:v>72</c:v>
              </c:pt>
              <c:pt idx="167">
                <c:v>72</c:v>
              </c:pt>
              <c:pt idx="168">
                <c:v>77</c:v>
              </c:pt>
              <c:pt idx="169">
                <c:v>77</c:v>
              </c:pt>
              <c:pt idx="170">
                <c:v>82</c:v>
              </c:pt>
              <c:pt idx="171">
                <c:v>#N/A</c:v>
              </c:pt>
              <c:pt idx="172">
                <c:v>82</c:v>
              </c:pt>
            </c:numLit>
          </c:xVal>
          <c:yVal>
            <c:numLit>
              <c:formatCode>General</c:formatCode>
              <c:ptCount val="173"/>
              <c:pt idx="0">
                <c:v>139.70000000000002</c:v>
              </c:pt>
              <c:pt idx="1">
                <c:v>139.62</c:v>
              </c:pt>
              <c:pt idx="2">
                <c:v>139.62</c:v>
              </c:pt>
              <c:pt idx="3">
                <c:v>139.57</c:v>
              </c:pt>
              <c:pt idx="4">
                <c:v>139.57</c:v>
              </c:pt>
              <c:pt idx="5">
                <c:v>138.72</c:v>
              </c:pt>
              <c:pt idx="6">
                <c:v>138.72</c:v>
              </c:pt>
              <c:pt idx="7">
                <c:v>138.602</c:v>
              </c:pt>
              <c:pt idx="8">
                <c:v>138.602</c:v>
              </c:pt>
              <c:pt idx="9">
                <c:v>136.524</c:v>
              </c:pt>
              <c:pt idx="10">
                <c:v>136.524</c:v>
              </c:pt>
              <c:pt idx="11">
                <c:v>135.708</c:v>
              </c:pt>
              <c:pt idx="12">
                <c:v>135.708</c:v>
              </c:pt>
              <c:pt idx="13">
                <c:v>133.73699999999999</c:v>
              </c:pt>
              <c:pt idx="14">
                <c:v>133.73699999999999</c:v>
              </c:pt>
              <c:pt idx="15">
                <c:v>133.71100000000001</c:v>
              </c:pt>
              <c:pt idx="16">
                <c:v>133.71100000000001</c:v>
              </c:pt>
              <c:pt idx="17">
                <c:v>130.953</c:v>
              </c:pt>
              <c:pt idx="18">
                <c:v>130.953</c:v>
              </c:pt>
              <c:pt idx="19">
                <c:v>128.16899999999998</c:v>
              </c:pt>
              <c:pt idx="20">
                <c:v>128.16899999999998</c:v>
              </c:pt>
              <c:pt idx="21">
                <c:v>125.386</c:v>
              </c:pt>
              <c:pt idx="22">
                <c:v>125.386</c:v>
              </c:pt>
              <c:pt idx="23">
                <c:v>122.60599999999999</c:v>
              </c:pt>
              <c:pt idx="24">
                <c:v>122.60599999999999</c:v>
              </c:pt>
              <c:pt idx="25">
                <c:v>119.82599999999999</c:v>
              </c:pt>
              <c:pt idx="26">
                <c:v>119.82599999999999</c:v>
              </c:pt>
              <c:pt idx="27">
                <c:v>117.047</c:v>
              </c:pt>
              <c:pt idx="28">
                <c:v>117.047</c:v>
              </c:pt>
              <c:pt idx="29">
                <c:v>114.271</c:v>
              </c:pt>
              <c:pt idx="30">
                <c:v>114.271</c:v>
              </c:pt>
              <c:pt idx="31">
                <c:v>114.241</c:v>
              </c:pt>
              <c:pt idx="32">
                <c:v>114.241</c:v>
              </c:pt>
              <c:pt idx="33">
                <c:v>114.121</c:v>
              </c:pt>
              <c:pt idx="34">
                <c:v>114.121</c:v>
              </c:pt>
              <c:pt idx="35">
                <c:v>114.001</c:v>
              </c:pt>
              <c:pt idx="36">
                <c:v>114.001</c:v>
              </c:pt>
              <c:pt idx="37">
                <c:v>113.971</c:v>
              </c:pt>
              <c:pt idx="38">
                <c:v>113.971</c:v>
              </c:pt>
              <c:pt idx="39">
                <c:v>112.82299999999999</c:v>
              </c:pt>
              <c:pt idx="40">
                <c:v>112.82299999999999</c:v>
              </c:pt>
              <c:pt idx="41">
                <c:v>112.614</c:v>
              </c:pt>
              <c:pt idx="42">
                <c:v>112.614</c:v>
              </c:pt>
              <c:pt idx="43">
                <c:v>111.191</c:v>
              </c:pt>
              <c:pt idx="44">
                <c:v>111.191</c:v>
              </c:pt>
              <c:pt idx="45">
                <c:v>108.41500000000001</c:v>
              </c:pt>
              <c:pt idx="46">
                <c:v>108.41500000000001</c:v>
              </c:pt>
              <c:pt idx="47">
                <c:v>105.64</c:v>
              </c:pt>
              <c:pt idx="48">
                <c:v>105.64</c:v>
              </c:pt>
              <c:pt idx="49">
                <c:v>102.866</c:v>
              </c:pt>
              <c:pt idx="50">
                <c:v>102.866</c:v>
              </c:pt>
              <c:pt idx="51">
                <c:v>100.095</c:v>
              </c:pt>
              <c:pt idx="52">
                <c:v>100.095</c:v>
              </c:pt>
              <c:pt idx="53">
                <c:v>97.323999999999998</c:v>
              </c:pt>
              <c:pt idx="54">
                <c:v>97.323999999999998</c:v>
              </c:pt>
              <c:pt idx="55">
                <c:v>94.554000000000002</c:v>
              </c:pt>
              <c:pt idx="56">
                <c:v>94.554000000000002</c:v>
              </c:pt>
              <c:pt idx="57">
                <c:v>91.787000000000006</c:v>
              </c:pt>
              <c:pt idx="58">
                <c:v>91.787000000000006</c:v>
              </c:pt>
              <c:pt idx="59">
                <c:v>89.02</c:v>
              </c:pt>
              <c:pt idx="60">
                <c:v>89.02</c:v>
              </c:pt>
              <c:pt idx="61">
                <c:v>86.254000000000005</c:v>
              </c:pt>
              <c:pt idx="62">
                <c:v>86.254000000000005</c:v>
              </c:pt>
              <c:pt idx="63">
                <c:v>83.49</c:v>
              </c:pt>
              <c:pt idx="64">
                <c:v>83.49</c:v>
              </c:pt>
              <c:pt idx="65">
                <c:v>80.72699999999999</c:v>
              </c:pt>
              <c:pt idx="66">
                <c:v>80.72699999999999</c:v>
              </c:pt>
              <c:pt idx="67">
                <c:v>77.965000000000003</c:v>
              </c:pt>
              <c:pt idx="68">
                <c:v>77.965000000000003</c:v>
              </c:pt>
              <c:pt idx="69">
                <c:v>77.92</c:v>
              </c:pt>
              <c:pt idx="70">
                <c:v>77.92</c:v>
              </c:pt>
              <c:pt idx="71">
                <c:v>77.789999999999992</c:v>
              </c:pt>
              <c:pt idx="72">
                <c:v>77.789999999999992</c:v>
              </c:pt>
              <c:pt idx="73">
                <c:v>77.661000000000001</c:v>
              </c:pt>
              <c:pt idx="74">
                <c:v>77.661000000000001</c:v>
              </c:pt>
              <c:pt idx="75">
                <c:v>77.616</c:v>
              </c:pt>
              <c:pt idx="76">
                <c:v>77.616</c:v>
              </c:pt>
              <c:pt idx="77">
                <c:v>76.492999999999995</c:v>
              </c:pt>
              <c:pt idx="78">
                <c:v>76.492999999999995</c:v>
              </c:pt>
              <c:pt idx="79">
                <c:v>75.292999999999992</c:v>
              </c:pt>
              <c:pt idx="80">
                <c:v>75.292999999999992</c:v>
              </c:pt>
              <c:pt idx="81">
                <c:v>72.531999999999996</c:v>
              </c:pt>
              <c:pt idx="82">
                <c:v>72.531999999999996</c:v>
              </c:pt>
              <c:pt idx="83">
                <c:v>69.774000000000001</c:v>
              </c:pt>
              <c:pt idx="84">
                <c:v>69.774000000000001</c:v>
              </c:pt>
              <c:pt idx="85">
                <c:v>67.015999999999991</c:v>
              </c:pt>
              <c:pt idx="86">
                <c:v>67.015999999999991</c:v>
              </c:pt>
              <c:pt idx="87">
                <c:v>64.259</c:v>
              </c:pt>
              <c:pt idx="88">
                <c:v>64.259</c:v>
              </c:pt>
              <c:pt idx="89">
                <c:v>61.503999999999991</c:v>
              </c:pt>
              <c:pt idx="90">
                <c:v>61.503999999999991</c:v>
              </c:pt>
              <c:pt idx="91">
                <c:v>58.75</c:v>
              </c:pt>
              <c:pt idx="92">
                <c:v>58.75</c:v>
              </c:pt>
              <c:pt idx="93">
                <c:v>55.997</c:v>
              </c:pt>
              <c:pt idx="94">
                <c:v>55.997</c:v>
              </c:pt>
              <c:pt idx="95">
                <c:v>53.24499999999999</c:v>
              </c:pt>
              <c:pt idx="96">
                <c:v>53.24499999999999</c:v>
              </c:pt>
              <c:pt idx="97">
                <c:v>50.494999999999997</c:v>
              </c:pt>
              <c:pt idx="98">
                <c:v>50.494999999999997</c:v>
              </c:pt>
              <c:pt idx="99">
                <c:v>47.745999999999995</c:v>
              </c:pt>
              <c:pt idx="100">
                <c:v>47.745999999999995</c:v>
              </c:pt>
              <c:pt idx="101">
                <c:v>44.997999999999998</c:v>
              </c:pt>
              <c:pt idx="102">
                <c:v>44.997999999999998</c:v>
              </c:pt>
              <c:pt idx="103">
                <c:v>44.952999999999996</c:v>
              </c:pt>
              <c:pt idx="104">
                <c:v>44.952999999999996</c:v>
              </c:pt>
              <c:pt idx="105">
                <c:v>44.812999999999995</c:v>
              </c:pt>
              <c:pt idx="106">
                <c:v>44.812999999999995</c:v>
              </c:pt>
              <c:pt idx="107">
                <c:v>44.673999999999992</c:v>
              </c:pt>
              <c:pt idx="108">
                <c:v>44.673999999999992</c:v>
              </c:pt>
              <c:pt idx="109">
                <c:v>44.628999999999998</c:v>
              </c:pt>
              <c:pt idx="110">
                <c:v>44.628999999999998</c:v>
              </c:pt>
              <c:pt idx="111">
                <c:v>43.515999999999991</c:v>
              </c:pt>
              <c:pt idx="112">
                <c:v>43.515999999999991</c:v>
              </c:pt>
              <c:pt idx="113">
                <c:v>41.718999999999994</c:v>
              </c:pt>
              <c:pt idx="114">
                <c:v>41.718999999999994</c:v>
              </c:pt>
              <c:pt idx="115">
                <c:v>38.795000000000002</c:v>
              </c:pt>
              <c:pt idx="116">
                <c:v>38.795000000000002</c:v>
              </c:pt>
              <c:pt idx="117">
                <c:v>35.870999999999995</c:v>
              </c:pt>
              <c:pt idx="118">
                <c:v>35.870999999999995</c:v>
              </c:pt>
              <c:pt idx="119">
                <c:v>32.945999999999998</c:v>
              </c:pt>
              <c:pt idx="120">
                <c:v>32.945999999999998</c:v>
              </c:pt>
              <c:pt idx="121">
                <c:v>30.022000000000002</c:v>
              </c:pt>
              <c:pt idx="122">
                <c:v>30.022000000000002</c:v>
              </c:pt>
              <c:pt idx="123">
                <c:v>27.097000000000001</c:v>
              </c:pt>
              <c:pt idx="124">
                <c:v>27.097000000000001</c:v>
              </c:pt>
              <c:pt idx="125">
                <c:v>25.021000000000001</c:v>
              </c:pt>
              <c:pt idx="126">
                <c:v>25.021000000000001</c:v>
              </c:pt>
              <c:pt idx="127">
                <c:v>22.495999999999999</c:v>
              </c:pt>
              <c:pt idx="128">
                <c:v>22.495999999999999</c:v>
              </c:pt>
              <c:pt idx="129">
                <c:v>22.097000000000001</c:v>
              </c:pt>
              <c:pt idx="130">
                <c:v>22.097000000000001</c:v>
              </c:pt>
              <c:pt idx="131">
                <c:v>20.71</c:v>
              </c:pt>
              <c:pt idx="132">
                <c:v>20.71</c:v>
              </c:pt>
              <c:pt idx="133">
                <c:v>20.655000000000001</c:v>
              </c:pt>
              <c:pt idx="134">
                <c:v>20.655000000000001</c:v>
              </c:pt>
              <c:pt idx="135">
                <c:v>20.5</c:v>
              </c:pt>
              <c:pt idx="136">
                <c:v>20.5</c:v>
              </c:pt>
              <c:pt idx="137">
                <c:v>20.25</c:v>
              </c:pt>
              <c:pt idx="138">
                <c:v>20.25</c:v>
              </c:pt>
              <c:pt idx="139">
                <c:v>17.8</c:v>
              </c:pt>
              <c:pt idx="140">
                <c:v>17.8</c:v>
              </c:pt>
              <c:pt idx="141">
                <c:v>14.8</c:v>
              </c:pt>
              <c:pt idx="142">
                <c:v>14.8</c:v>
              </c:pt>
              <c:pt idx="143">
                <c:v>10.8</c:v>
              </c:pt>
              <c:pt idx="144">
                <c:v>10.8</c:v>
              </c:pt>
              <c:pt idx="145">
                <c:v>7.3</c:v>
              </c:pt>
              <c:pt idx="146">
                <c:v>7.3</c:v>
              </c:pt>
              <c:pt idx="147">
                <c:v>4.3</c:v>
              </c:pt>
              <c:pt idx="148">
                <c:v>4.3</c:v>
              </c:pt>
              <c:pt idx="149">
                <c:v>1.3</c:v>
              </c:pt>
              <c:pt idx="150">
                <c:v>1.3</c:v>
              </c:pt>
              <c:pt idx="151">
                <c:v>-1.7</c:v>
              </c:pt>
              <c:pt idx="152">
                <c:v>-1.7</c:v>
              </c:pt>
              <c:pt idx="153">
                <c:v>-4.7</c:v>
              </c:pt>
              <c:pt idx="154">
                <c:v>-4.7</c:v>
              </c:pt>
              <c:pt idx="155">
                <c:v>-8</c:v>
              </c:pt>
              <c:pt idx="156">
                <c:v>1.4</c:v>
              </c:pt>
              <c:pt idx="157">
                <c:v>-2.1</c:v>
              </c:pt>
              <c:pt idx="158">
                <c:v>-2.1</c:v>
              </c:pt>
              <c:pt idx="159">
                <c:v>-5.6</c:v>
              </c:pt>
              <c:pt idx="160">
                <c:v>-5.6</c:v>
              </c:pt>
              <c:pt idx="161">
                <c:v>-9.1</c:v>
              </c:pt>
              <c:pt idx="162">
                <c:v>-9.1</c:v>
              </c:pt>
              <c:pt idx="163">
                <c:v>-12.6</c:v>
              </c:pt>
              <c:pt idx="164">
                <c:v>-12.6</c:v>
              </c:pt>
              <c:pt idx="165">
                <c:v>-16.100000000000001</c:v>
              </c:pt>
              <c:pt idx="166">
                <c:v>-16.100000000000001</c:v>
              </c:pt>
              <c:pt idx="167">
                <c:v>-19.600000000000001</c:v>
              </c:pt>
              <c:pt idx="168">
                <c:v>-19.600000000000001</c:v>
              </c:pt>
              <c:pt idx="169">
                <c:v>-23.1</c:v>
              </c:pt>
              <c:pt idx="170">
                <c:v>-23.1</c:v>
              </c:pt>
              <c:pt idx="171">
                <c:v>#N/A</c:v>
              </c:pt>
              <c:pt idx="172">
                <c:v>-26.6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4C-45B9-9C25-EE2F998CA6E8}"/>
            </c:ext>
          </c:extLst>
        </c:ser>
        <c:ser>
          <c:idx val="1"/>
          <c:order val="1"/>
          <c:tx>
            <c:v>Waterlevel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0.1</c:v>
              </c:pt>
              <c:pt idx="1">
                <c:v>0.1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4C-45B9-9C25-EE2F998CA6E8}"/>
            </c:ext>
          </c:extLst>
        </c:ser>
        <c:ser>
          <c:idx val="2"/>
          <c:order val="2"/>
          <c:tx>
            <c:v>Mudline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-23.1</c:v>
              </c:pt>
              <c:pt idx="1">
                <c:v>-23.1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D4C-45B9-9C25-EE2F998C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01599"/>
        <c:axId val="1207301183"/>
      </c:scatterChart>
      <c:valAx>
        <c:axId val="1207301599"/>
        <c:scaling>
          <c:orientation val="minMax"/>
          <c:max val="1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WT[mm]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207301183"/>
        <c:crosses val="autoZero"/>
        <c:crossBetween val="midCat"/>
      </c:valAx>
      <c:valAx>
        <c:axId val="1207301183"/>
        <c:scaling>
          <c:orientation val="minMax"/>
          <c:max val="144.70000000000002"/>
          <c:min val="-3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Height[mLAT]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2073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000"/>
              <a:t>Diameter</a:t>
            </a:r>
            <a:r>
              <a:rPr lang="de-DE" sz="2000" baseline="0"/>
              <a:t>s</a:t>
            </a:r>
            <a:endParaRPr lang="de-D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Diam[m]</c:v>
          </c:tx>
          <c:spPr>
            <a:ln w="19050" cap="rnd">
              <a:solidFill>
                <a:srgbClr val="008F8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87"/>
              <c:pt idx="0">
                <c:v>5.7039999999999997</c:v>
              </c:pt>
              <c:pt idx="1">
                <c:v>5.7039999999999997</c:v>
              </c:pt>
              <c:pt idx="2">
                <c:v>5.7</c:v>
              </c:pt>
              <c:pt idx="3">
                <c:v>5.7023000000000001</c:v>
              </c:pt>
              <c:pt idx="4">
                <c:v>5.7051999999999996</c:v>
              </c:pt>
              <c:pt idx="5">
                <c:v>5.7557999999999998</c:v>
              </c:pt>
              <c:pt idx="6">
                <c:v>5.7717999999999998</c:v>
              </c:pt>
              <c:pt idx="7">
                <c:v>5.8105000000000002</c:v>
              </c:pt>
              <c:pt idx="8">
                <c:v>5.8109999999999999</c:v>
              </c:pt>
              <c:pt idx="9">
                <c:v>5.8646000000000003</c:v>
              </c:pt>
              <c:pt idx="10">
                <c:v>5.9176000000000002</c:v>
              </c:pt>
              <c:pt idx="11">
                <c:v>5.9721000000000002</c:v>
              </c:pt>
              <c:pt idx="12">
                <c:v>6.0275999999999996</c:v>
              </c:pt>
              <c:pt idx="13">
                <c:v>6.0824999999999996</c:v>
              </c:pt>
              <c:pt idx="14">
                <c:v>6.1383999999999999</c:v>
              </c:pt>
              <c:pt idx="15">
                <c:v>6.1931000000000003</c:v>
              </c:pt>
              <c:pt idx="16">
                <c:v>6.1931000000000003</c:v>
              </c:pt>
              <c:pt idx="17">
                <c:v>6.1931000000000003</c:v>
              </c:pt>
              <c:pt idx="18">
                <c:v>6.1931000000000003</c:v>
              </c:pt>
              <c:pt idx="19">
                <c:v>6.1931000000000003</c:v>
              </c:pt>
              <c:pt idx="20">
                <c:v>6.2171000000000003</c:v>
              </c:pt>
              <c:pt idx="21">
                <c:v>6.2214999999999998</c:v>
              </c:pt>
              <c:pt idx="22">
                <c:v>6.2492999999999999</c:v>
              </c:pt>
              <c:pt idx="23">
                <c:v>6.3041999999999998</c:v>
              </c:pt>
              <c:pt idx="24">
                <c:v>6.3586</c:v>
              </c:pt>
              <c:pt idx="25">
                <c:v>6.4127999999999998</c:v>
              </c:pt>
              <c:pt idx="26">
                <c:v>6.4669999999999996</c:v>
              </c:pt>
              <c:pt idx="27">
                <c:v>6.5206</c:v>
              </c:pt>
              <c:pt idx="28">
                <c:v>6.5753000000000004</c:v>
              </c:pt>
              <c:pt idx="29">
                <c:v>6.6299000000000001</c:v>
              </c:pt>
              <c:pt idx="30">
                <c:v>6.6836000000000002</c:v>
              </c:pt>
              <c:pt idx="31">
                <c:v>6.7382</c:v>
              </c:pt>
              <c:pt idx="32">
                <c:v>6.7927999999999997</c:v>
              </c:pt>
              <c:pt idx="33">
                <c:v>6.8464</c:v>
              </c:pt>
              <c:pt idx="34">
                <c:v>6.9020000000000001</c:v>
              </c:pt>
              <c:pt idx="35">
                <c:v>6.9020000000000001</c:v>
              </c:pt>
              <c:pt idx="36">
                <c:v>6.9020000000000001</c:v>
              </c:pt>
              <c:pt idx="37">
                <c:v>6.9020000000000001</c:v>
              </c:pt>
              <c:pt idx="38">
                <c:v>6.9020000000000001</c:v>
              </c:pt>
              <c:pt idx="39">
                <c:v>6.9241000000000001</c:v>
              </c:pt>
              <c:pt idx="40">
                <c:v>6.9477000000000002</c:v>
              </c:pt>
              <c:pt idx="41">
                <c:v>7.0012999999999996</c:v>
              </c:pt>
              <c:pt idx="42">
                <c:v>7.0548000000000002</c:v>
              </c:pt>
              <c:pt idx="43">
                <c:v>7.1083999999999996</c:v>
              </c:pt>
              <c:pt idx="44">
                <c:v>7.1619000000000002</c:v>
              </c:pt>
              <c:pt idx="45">
                <c:v>7.2164000000000001</c:v>
              </c:pt>
              <c:pt idx="46">
                <c:v>7.2698999999999998</c:v>
              </c:pt>
              <c:pt idx="47">
                <c:v>7.3234000000000004</c:v>
              </c:pt>
              <c:pt idx="48">
                <c:v>7.3768000000000002</c:v>
              </c:pt>
              <c:pt idx="49">
                <c:v>7.4303999999999997</c:v>
              </c:pt>
              <c:pt idx="50">
                <c:v>7.4749999999999996</c:v>
              </c:pt>
              <c:pt idx="51">
                <c:v>7.4749999999999996</c:v>
              </c:pt>
              <c:pt idx="52">
                <c:v>7.4749999999999996</c:v>
              </c:pt>
              <c:pt idx="53">
                <c:v>7.4749999999999996</c:v>
              </c:pt>
              <c:pt idx="54">
                <c:v>7.4749999999999996</c:v>
              </c:pt>
              <c:pt idx="55">
                <c:v>7.4749999999999996</c:v>
              </c:pt>
              <c:pt idx="56">
                <c:v>7.4749999999999996</c:v>
              </c:pt>
              <c:pt idx="57">
                <c:v>7.4749999999999996</c:v>
              </c:pt>
              <c:pt idx="58">
                <c:v>7.4749999999999996</c:v>
              </c:pt>
              <c:pt idx="59">
                <c:v>7.4767000000000001</c:v>
              </c:pt>
              <c:pt idx="60">
                <c:v>7.4775999999999998</c:v>
              </c:pt>
              <c:pt idx="61">
                <c:v>7.4785000000000004</c:v>
              </c:pt>
              <c:pt idx="62">
                <c:v>7.5</c:v>
              </c:pt>
              <c:pt idx="63">
                <c:v>7.5</c:v>
              </c:pt>
              <c:pt idx="64">
                <c:v>7.5</c:v>
              </c:pt>
              <c:pt idx="65">
                <c:v>7.5</c:v>
              </c:pt>
              <c:pt idx="66">
                <c:v>7.5</c:v>
              </c:pt>
              <c:pt idx="67">
                <c:v>7.5</c:v>
              </c:pt>
              <c:pt idx="68">
                <c:v>7.5</c:v>
              </c:pt>
              <c:pt idx="69">
                <c:v>7.5</c:v>
              </c:pt>
              <c:pt idx="70">
                <c:v>7.5</c:v>
              </c:pt>
              <c:pt idx="71">
                <c:v>7.5</c:v>
              </c:pt>
              <c:pt idx="72">
                <c:v>7.5</c:v>
              </c:pt>
              <c:pt idx="73">
                <c:v>7.8729801669480493</c:v>
              </c:pt>
              <c:pt idx="74">
                <c:v>8.1926774529035207</c:v>
              </c:pt>
              <c:pt idx="75">
                <c:v>8.5123747388589912</c:v>
              </c:pt>
              <c:pt idx="76">
                <c:v>8.8320720248144617</c:v>
              </c:pt>
              <c:pt idx="77">
                <c:v>9.1517693107699323</c:v>
              </c:pt>
              <c:pt idx="78">
                <c:v>7.3817181626604764</c:v>
              </c:pt>
              <c:pt idx="79">
                <c:v>7.7546983296085257</c:v>
              </c:pt>
              <c:pt idx="80">
                <c:v>8.1276784965565749</c:v>
              </c:pt>
              <c:pt idx="81">
                <c:v>8.5006586635046251</c:v>
              </c:pt>
              <c:pt idx="82">
                <c:v>8.8736388304526752</c:v>
              </c:pt>
              <c:pt idx="83">
                <c:v>9.2466189974007253</c:v>
              </c:pt>
              <c:pt idx="84">
                <c:v>9.6195991643487755</c:v>
              </c:pt>
              <c:pt idx="85">
                <c:v>10</c:v>
              </c:pt>
              <c:pt idx="86">
                <c:v>10</c:v>
              </c:pt>
            </c:numLit>
          </c:xVal>
          <c:yVal>
            <c:numLit>
              <c:formatCode>General</c:formatCode>
              <c:ptCount val="87"/>
              <c:pt idx="0">
                <c:v>139.70000000000002</c:v>
              </c:pt>
              <c:pt idx="1">
                <c:v>139.62</c:v>
              </c:pt>
              <c:pt idx="2">
                <c:v>139.57</c:v>
              </c:pt>
              <c:pt idx="3">
                <c:v>138.72</c:v>
              </c:pt>
              <c:pt idx="4">
                <c:v>138.602</c:v>
              </c:pt>
              <c:pt idx="5">
                <c:v>136.524</c:v>
              </c:pt>
              <c:pt idx="6">
                <c:v>135.708</c:v>
              </c:pt>
              <c:pt idx="7">
                <c:v>133.73699999999999</c:v>
              </c:pt>
              <c:pt idx="8">
                <c:v>133.71100000000001</c:v>
              </c:pt>
              <c:pt idx="9">
                <c:v>130.953</c:v>
              </c:pt>
              <c:pt idx="10">
                <c:v>128.16899999999998</c:v>
              </c:pt>
              <c:pt idx="11">
                <c:v>125.386</c:v>
              </c:pt>
              <c:pt idx="12">
                <c:v>122.60599999999999</c:v>
              </c:pt>
              <c:pt idx="13">
                <c:v>119.82599999999999</c:v>
              </c:pt>
              <c:pt idx="14">
                <c:v>117.047</c:v>
              </c:pt>
              <c:pt idx="15">
                <c:v>114.271</c:v>
              </c:pt>
              <c:pt idx="16">
                <c:v>114.241</c:v>
              </c:pt>
              <c:pt idx="17">
                <c:v>114.121</c:v>
              </c:pt>
              <c:pt idx="18">
                <c:v>114.001</c:v>
              </c:pt>
              <c:pt idx="19">
                <c:v>113.971</c:v>
              </c:pt>
              <c:pt idx="20">
                <c:v>112.82299999999999</c:v>
              </c:pt>
              <c:pt idx="21">
                <c:v>112.614</c:v>
              </c:pt>
              <c:pt idx="22">
                <c:v>111.191</c:v>
              </c:pt>
              <c:pt idx="23">
                <c:v>108.41500000000001</c:v>
              </c:pt>
              <c:pt idx="24">
                <c:v>105.64</c:v>
              </c:pt>
              <c:pt idx="25">
                <c:v>102.866</c:v>
              </c:pt>
              <c:pt idx="26">
                <c:v>100.095</c:v>
              </c:pt>
              <c:pt idx="27">
                <c:v>97.323999999999998</c:v>
              </c:pt>
              <c:pt idx="28">
                <c:v>94.554000000000002</c:v>
              </c:pt>
              <c:pt idx="29">
                <c:v>91.787000000000006</c:v>
              </c:pt>
              <c:pt idx="30">
                <c:v>89.02</c:v>
              </c:pt>
              <c:pt idx="31">
                <c:v>86.254000000000005</c:v>
              </c:pt>
              <c:pt idx="32">
                <c:v>83.49</c:v>
              </c:pt>
              <c:pt idx="33">
                <c:v>80.72699999999999</c:v>
              </c:pt>
              <c:pt idx="34">
                <c:v>77.965000000000003</c:v>
              </c:pt>
              <c:pt idx="35">
                <c:v>77.92</c:v>
              </c:pt>
              <c:pt idx="36">
                <c:v>77.789999999999992</c:v>
              </c:pt>
              <c:pt idx="37">
                <c:v>77.661000000000001</c:v>
              </c:pt>
              <c:pt idx="38">
                <c:v>77.616</c:v>
              </c:pt>
              <c:pt idx="39">
                <c:v>76.492999999999995</c:v>
              </c:pt>
              <c:pt idx="40">
                <c:v>75.292999999999992</c:v>
              </c:pt>
              <c:pt idx="41">
                <c:v>72.531999999999996</c:v>
              </c:pt>
              <c:pt idx="42">
                <c:v>69.774000000000001</c:v>
              </c:pt>
              <c:pt idx="43">
                <c:v>67.015999999999991</c:v>
              </c:pt>
              <c:pt idx="44">
                <c:v>64.259</c:v>
              </c:pt>
              <c:pt idx="45">
                <c:v>61.503999999999991</c:v>
              </c:pt>
              <c:pt idx="46">
                <c:v>58.75</c:v>
              </c:pt>
              <c:pt idx="47">
                <c:v>55.997</c:v>
              </c:pt>
              <c:pt idx="48">
                <c:v>53.24499999999999</c:v>
              </c:pt>
              <c:pt idx="49">
                <c:v>50.494999999999997</c:v>
              </c:pt>
              <c:pt idx="50">
                <c:v>47.745999999999995</c:v>
              </c:pt>
              <c:pt idx="51">
                <c:v>44.997999999999998</c:v>
              </c:pt>
              <c:pt idx="52">
                <c:v>44.952999999999996</c:v>
              </c:pt>
              <c:pt idx="53">
                <c:v>44.812999999999995</c:v>
              </c:pt>
              <c:pt idx="54">
                <c:v>44.673999999999992</c:v>
              </c:pt>
              <c:pt idx="55">
                <c:v>44.628999999999998</c:v>
              </c:pt>
              <c:pt idx="56">
                <c:v>43.515999999999991</c:v>
              </c:pt>
              <c:pt idx="57">
                <c:v>41.718999999999994</c:v>
              </c:pt>
              <c:pt idx="58">
                <c:v>38.795000000000002</c:v>
              </c:pt>
              <c:pt idx="59">
                <c:v>35.870999999999995</c:v>
              </c:pt>
              <c:pt idx="60">
                <c:v>32.945999999999998</c:v>
              </c:pt>
              <c:pt idx="61">
                <c:v>30.022000000000002</c:v>
              </c:pt>
              <c:pt idx="62">
                <c:v>27.097000000000001</c:v>
              </c:pt>
              <c:pt idx="63">
                <c:v>25.021000000000001</c:v>
              </c:pt>
              <c:pt idx="64">
                <c:v>22.495999999999999</c:v>
              </c:pt>
              <c:pt idx="65">
                <c:v>22.097000000000001</c:v>
              </c:pt>
              <c:pt idx="66">
                <c:v>20.71</c:v>
              </c:pt>
              <c:pt idx="67">
                <c:v>20.655000000000001</c:v>
              </c:pt>
              <c:pt idx="68">
                <c:v>20.5</c:v>
              </c:pt>
              <c:pt idx="69">
                <c:v>20.25</c:v>
              </c:pt>
              <c:pt idx="70">
                <c:v>17.8</c:v>
              </c:pt>
              <c:pt idx="71">
                <c:v>14.8</c:v>
              </c:pt>
              <c:pt idx="72">
                <c:v>10.8</c:v>
              </c:pt>
              <c:pt idx="73">
                <c:v>7.3</c:v>
              </c:pt>
              <c:pt idx="74">
                <c:v>4.3</c:v>
              </c:pt>
              <c:pt idx="75">
                <c:v>1.3</c:v>
              </c:pt>
              <c:pt idx="76">
                <c:v>-1.7</c:v>
              </c:pt>
              <c:pt idx="77">
                <c:v>-4.7</c:v>
              </c:pt>
              <c:pt idx="78">
                <c:v>1.4</c:v>
              </c:pt>
              <c:pt idx="79">
                <c:v>-2.1</c:v>
              </c:pt>
              <c:pt idx="80">
                <c:v>-5.6</c:v>
              </c:pt>
              <c:pt idx="81">
                <c:v>-9.1</c:v>
              </c:pt>
              <c:pt idx="82">
                <c:v>-12.6</c:v>
              </c:pt>
              <c:pt idx="83">
                <c:v>-16.100000000000001</c:v>
              </c:pt>
              <c:pt idx="84">
                <c:v>-19.600000000000001</c:v>
              </c:pt>
              <c:pt idx="85">
                <c:v>-23.1</c:v>
              </c:pt>
              <c:pt idx="86">
                <c:v>-26.6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687-4D19-92F1-5318E0F5EE9B}"/>
            </c:ext>
          </c:extLst>
        </c:ser>
        <c:ser>
          <c:idx val="1"/>
          <c:order val="1"/>
          <c:tx>
            <c:v>Waterlevel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5.7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0.1</c:v>
              </c:pt>
              <c:pt idx="1">
                <c:v>0.1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87-4D19-92F1-5318E0F5EE9B}"/>
            </c:ext>
          </c:extLst>
        </c:ser>
        <c:ser>
          <c:idx val="2"/>
          <c:order val="2"/>
          <c:tx>
            <c:v>Mudline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5.7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-23.1</c:v>
              </c:pt>
              <c:pt idx="1">
                <c:v>-23.1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87-4D19-92F1-5318E0F5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01599"/>
        <c:axId val="1207301183"/>
      </c:scatterChart>
      <c:valAx>
        <c:axId val="1207301599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Diam[m]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207301183"/>
        <c:crosses val="autoZero"/>
        <c:crossBetween val="midCat"/>
      </c:valAx>
      <c:valAx>
        <c:axId val="1207301183"/>
        <c:scaling>
          <c:orientation val="minMax"/>
          <c:max val="144.70000000000002"/>
          <c:min val="-3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Height[mLAT]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2073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297180</xdr:colOff>
          <xdr:row>13</xdr:row>
          <xdr:rowOff>106680</xdr:rowOff>
        </xdr:from>
        <xdr:to>
          <xdr:col>3</xdr:col>
          <xdr:colOff>556260</xdr:colOff>
          <xdr:row>16</xdr:row>
          <xdr:rowOff>99060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Aptos Narrow"/>
                </a:rPr>
                <a:t>Plot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13</xdr:row>
          <xdr:rowOff>121920</xdr:rowOff>
        </xdr:from>
        <xdr:to>
          <xdr:col>5</xdr:col>
          <xdr:colOff>495300</xdr:colOff>
          <xdr:row>16</xdr:row>
          <xdr:rowOff>83820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Aptos Narrow"/>
                </a:rPr>
                <a:t>Generate Drawing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13</xdr:row>
          <xdr:rowOff>121920</xdr:rowOff>
        </xdr:from>
        <xdr:to>
          <xdr:col>2</xdr:col>
          <xdr:colOff>30480</xdr:colOff>
          <xdr:row>16</xdr:row>
          <xdr:rowOff>76200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Aptos Narrow"/>
                </a:rPr>
                <a:t>Create Structure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163286</xdr:colOff>
      <xdr:row>20</xdr:row>
      <xdr:rowOff>53068</xdr:rowOff>
    </xdr:from>
    <xdr:to>
      <xdr:col>16</xdr:col>
      <xdr:colOff>381000</xdr:colOff>
      <xdr:row>64</xdr:row>
      <xdr:rowOff>122464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E0C3FA-6CFC-429C-AC0A-9E2C023A7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612322</xdr:colOff>
      <xdr:row>20</xdr:row>
      <xdr:rowOff>66675</xdr:rowOff>
    </xdr:from>
    <xdr:to>
      <xdr:col>21</xdr:col>
      <xdr:colOff>258535</xdr:colOff>
      <xdr:row>64</xdr:row>
      <xdr:rowOff>163284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FCE6BF-024C-416F-902B-5C620C672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822960</xdr:colOff>
          <xdr:row>13</xdr:row>
          <xdr:rowOff>137160</xdr:rowOff>
        </xdr:from>
        <xdr:to>
          <xdr:col>7</xdr:col>
          <xdr:colOff>373380</xdr:colOff>
          <xdr:row>16</xdr:row>
          <xdr:rowOff>106680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e-DE" sz="1100" b="1" i="0" u="none" strike="noStrike" baseline="0">
                  <a:solidFill>
                    <a:srgbClr val="000000"/>
                  </a:solidFill>
                  <a:latin typeface="Aptos Narrow"/>
                </a:rPr>
                <a:t>Pick this generation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</xdr:colOff>
          <xdr:row>10</xdr:row>
          <xdr:rowOff>0</xdr:rowOff>
        </xdr:from>
        <xdr:to>
          <xdr:col>2</xdr:col>
          <xdr:colOff>99060</xdr:colOff>
          <xdr:row>12</xdr:row>
          <xdr:rowOff>121920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Aptos Narrow"/>
                </a:rPr>
                <a:t>Create JBOOST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10</xdr:row>
          <xdr:rowOff>22860</xdr:rowOff>
        </xdr:from>
        <xdr:to>
          <xdr:col>3</xdr:col>
          <xdr:colOff>601980</xdr:colOff>
          <xdr:row>12</xdr:row>
          <xdr:rowOff>144780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Aptos Narrow"/>
                </a:rPr>
                <a:t>Create Bladed Out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2024\A\24A525_EnBW_Dreekant_FEED\02_Statik\03_Gr&#252;ndungsstruktur\01_MP\01_FEED\22MW\MPTP_DP-B1_L0_G0_S0.xlsm" TargetMode="External"/><Relationship Id="rId1" Type="http://schemas.openxmlformats.org/officeDocument/2006/relationships/externalLinkPath" Target="file:///I:\2024\A\24A525_EnBW_Dreekant_FEED\02_Statik\03_Gr&#252;ndungsstruktur\01_MP\01_FEED\22MW\MPTP_DP-B1_L0_G0_S0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aron.lange\Desktop\Projekte\Geometrie_Converter\GeomConv_V1.18.xlsm" TargetMode="External"/><Relationship Id="rId1" Type="http://schemas.openxmlformats.org/officeDocument/2006/relationships/externalLinkPath" Target="/Users/aaron.lange/Desktop/Projekte/Geometrie_Converter/GeomConv_V1.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al"/>
      <sheetName val="Rev info"/>
      <sheetName val="Control"/>
      <sheetName val="Notes"/>
      <sheetName val="Geometry"/>
      <sheetName val="Eff. thickness (DNVGL-RP-C203)"/>
      <sheetName val="Loads"/>
      <sheetName val="Background_data"/>
      <sheetName val="Steel grades"/>
      <sheetName val="Draw.Gen. TP"/>
      <sheetName val="Draw.Gen. MP"/>
      <sheetName val="Geometry_loads"/>
      <sheetName val="FLS TP"/>
      <sheetName val="FLS MP"/>
      <sheetName val="ULS TP"/>
      <sheetName val="ULS MP"/>
      <sheetName val="ULS MP (driving)"/>
      <sheetName val="FLS MP (driving)"/>
      <sheetName val="FLS driv. welds"/>
      <sheetName val="FLS driv. attachments"/>
    </sheetNames>
    <sheetDataSet>
      <sheetData sheetId="0" refreshError="1"/>
      <sheetData sheetId="1" refreshError="1"/>
      <sheetData sheetId="2" refreshError="1">
        <row r="7">
          <cell r="F7" t="str">
            <v>LAT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sion History"/>
      <sheetName val="Geometrie"/>
      <sheetName val="Zusätzliche Eingaben"/>
      <sheetName val="Zusätzliche Eingaben 2"/>
      <sheetName val="JBOOST"/>
      <sheetName val="WLGen"/>
      <sheetName val="Bladed-Modell (WLGen)"/>
      <sheetName val="Bladed"/>
      <sheetName val="Bladed PY Input"/>
      <sheetName val="ACP FDDE Converter"/>
      <sheetName val="Splinter PY Input"/>
      <sheetName val="TurbineData"/>
    </sheetNames>
    <sheetDataSet>
      <sheetData sheetId="0"/>
      <sheetData sheetId="1">
        <row r="36">
          <cell r="D36">
            <v>91.787000000000006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H36"/>
          <cell r="I36"/>
          <cell r="J36"/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B116-DA22-4D7E-9EC8-BCCA5323E816}">
  <dimension ref="A1:X67"/>
  <sheetViews>
    <sheetView topLeftCell="A3" zoomScaleNormal="100" workbookViewId="0">
      <selection activeCell="P4" sqref="P4"/>
    </sheetView>
  </sheetViews>
  <sheetFormatPr baseColWidth="10" defaultRowHeight="14.4" x14ac:dyDescent="0.3"/>
  <cols>
    <col min="2" max="2" width="17.88671875" customWidth="1"/>
    <col min="3" max="3" width="13.33203125" customWidth="1"/>
    <col min="4" max="4" width="13.5546875" customWidth="1"/>
    <col min="6" max="6" width="14.88671875" customWidth="1"/>
    <col min="9" max="9" width="14.109375" customWidth="1"/>
    <col min="11" max="11" width="20.33203125" customWidth="1"/>
  </cols>
  <sheetData>
    <row r="1" spans="1:24" x14ac:dyDescent="0.3">
      <c r="A1" s="57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7"/>
      <c r="P1" s="54"/>
      <c r="Q1" s="54"/>
      <c r="R1" s="55"/>
    </row>
    <row r="2" spans="1:24" ht="15.6" x14ac:dyDescent="0.3">
      <c r="A2" s="53"/>
      <c r="B2" s="56" t="s">
        <v>58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8" t="s">
        <v>16</v>
      </c>
      <c r="Q2" s="52"/>
      <c r="R2" s="51"/>
    </row>
    <row r="3" spans="1:24" ht="15" thickBot="1" x14ac:dyDescent="0.35">
      <c r="A3" s="53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  <c r="P3" s="52"/>
      <c r="Q3" s="52"/>
      <c r="R3" s="51"/>
    </row>
    <row r="4" spans="1:24" x14ac:dyDescent="0.3">
      <c r="A4" s="53"/>
      <c r="B4" s="78" t="s">
        <v>55</v>
      </c>
      <c r="C4" s="79"/>
      <c r="D4" s="80"/>
      <c r="E4" s="52"/>
      <c r="F4" s="81" t="s">
        <v>39</v>
      </c>
      <c r="G4" s="82"/>
      <c r="H4" s="82"/>
      <c r="I4" s="83"/>
      <c r="J4" s="52"/>
      <c r="K4" s="84" t="s">
        <v>56</v>
      </c>
      <c r="L4" s="85"/>
      <c r="M4" s="86"/>
      <c r="N4" s="52"/>
      <c r="O4" s="53"/>
      <c r="P4" s="52"/>
      <c r="Q4" s="52"/>
      <c r="R4" s="51"/>
    </row>
    <row r="5" spans="1:24" x14ac:dyDescent="0.3">
      <c r="A5" s="53"/>
      <c r="B5" s="39"/>
      <c r="C5" s="40"/>
      <c r="D5" s="41"/>
      <c r="E5" s="52"/>
      <c r="F5" s="42"/>
      <c r="G5" s="43"/>
      <c r="H5" s="43"/>
      <c r="I5" s="44"/>
      <c r="J5" s="52"/>
      <c r="K5" s="45"/>
      <c r="L5" s="46"/>
      <c r="M5" s="47"/>
      <c r="N5" s="52"/>
      <c r="O5" s="53"/>
      <c r="P5" s="52"/>
      <c r="Q5" s="52"/>
      <c r="R5" s="51"/>
    </row>
    <row r="6" spans="1:24" x14ac:dyDescent="0.3">
      <c r="A6" s="53"/>
      <c r="B6" s="22" t="s">
        <v>0</v>
      </c>
      <c r="C6" s="21" t="s">
        <v>49</v>
      </c>
      <c r="D6" s="23" t="s">
        <v>57</v>
      </c>
      <c r="E6" s="52"/>
      <c r="F6" s="28" t="s">
        <v>40</v>
      </c>
      <c r="G6" s="27" t="s">
        <v>41</v>
      </c>
      <c r="H6" s="27" t="s">
        <v>42</v>
      </c>
      <c r="I6" s="29" t="s">
        <v>57</v>
      </c>
      <c r="J6" s="52"/>
      <c r="K6" s="34" t="s">
        <v>40</v>
      </c>
      <c r="L6" s="33" t="s">
        <v>49</v>
      </c>
      <c r="M6" s="35" t="s">
        <v>57</v>
      </c>
      <c r="N6" s="52"/>
      <c r="O6" s="53"/>
      <c r="P6" s="52"/>
      <c r="Q6" s="52"/>
      <c r="R6" s="51"/>
    </row>
    <row r="7" spans="1:24" x14ac:dyDescent="0.3">
      <c r="A7" s="53"/>
      <c r="B7" s="22" t="s">
        <v>34</v>
      </c>
      <c r="C7" s="21"/>
      <c r="D7" s="23"/>
      <c r="E7" s="52"/>
      <c r="F7" s="28" t="s">
        <v>43</v>
      </c>
      <c r="G7" s="27"/>
      <c r="H7" s="27"/>
      <c r="I7" s="29"/>
      <c r="J7" s="52"/>
      <c r="K7" s="34" t="s">
        <v>50</v>
      </c>
      <c r="L7" s="33"/>
      <c r="M7" s="35"/>
      <c r="N7" s="52"/>
      <c r="O7" s="53"/>
      <c r="P7" s="52"/>
      <c r="Q7" s="52"/>
      <c r="R7" s="51"/>
    </row>
    <row r="8" spans="1:24" x14ac:dyDescent="0.3">
      <c r="A8" s="53"/>
      <c r="B8" s="22" t="s">
        <v>35</v>
      </c>
      <c r="C8" s="21"/>
      <c r="D8" s="23"/>
      <c r="E8" s="52"/>
      <c r="F8" s="28" t="s">
        <v>44</v>
      </c>
      <c r="G8" s="27"/>
      <c r="H8" s="27"/>
      <c r="I8" s="29"/>
      <c r="J8" s="52"/>
      <c r="K8" s="34" t="s">
        <v>51</v>
      </c>
      <c r="L8" s="33"/>
      <c r="M8" s="35"/>
      <c r="N8" s="52"/>
      <c r="O8" s="53"/>
      <c r="P8" s="52"/>
      <c r="Q8" s="52"/>
      <c r="R8" s="51"/>
    </row>
    <row r="9" spans="1:24" x14ac:dyDescent="0.3">
      <c r="A9" s="53"/>
      <c r="B9" s="22" t="s">
        <v>36</v>
      </c>
      <c r="C9" s="21"/>
      <c r="D9" s="23"/>
      <c r="E9" s="52"/>
      <c r="F9" s="28" t="s">
        <v>45</v>
      </c>
      <c r="G9" s="27"/>
      <c r="H9" s="27"/>
      <c r="I9" s="29"/>
      <c r="J9" s="52"/>
      <c r="K9" s="34" t="s">
        <v>52</v>
      </c>
      <c r="L9" s="33"/>
      <c r="M9" s="35"/>
      <c r="N9" s="52"/>
      <c r="O9" s="53"/>
      <c r="P9" s="52"/>
      <c r="Q9" s="52"/>
      <c r="R9" s="51"/>
    </row>
    <row r="10" spans="1:24" x14ac:dyDescent="0.3">
      <c r="A10" s="53"/>
      <c r="B10" s="22" t="s">
        <v>37</v>
      </c>
      <c r="C10" s="21"/>
      <c r="D10" s="23"/>
      <c r="E10" s="52"/>
      <c r="F10" s="28" t="s">
        <v>46</v>
      </c>
      <c r="G10" s="27"/>
      <c r="H10" s="27"/>
      <c r="I10" s="29"/>
      <c r="J10" s="52"/>
      <c r="K10" s="34" t="s">
        <v>53</v>
      </c>
      <c r="L10" s="33"/>
      <c r="M10" s="35"/>
      <c r="N10" s="52"/>
      <c r="O10" s="53"/>
      <c r="P10" s="52"/>
      <c r="Q10" s="52"/>
      <c r="R10" s="51"/>
    </row>
    <row r="11" spans="1:24" x14ac:dyDescent="0.3">
      <c r="A11" s="53"/>
      <c r="B11" s="22" t="s">
        <v>38</v>
      </c>
      <c r="C11" s="21"/>
      <c r="D11" s="23"/>
      <c r="E11" s="52"/>
      <c r="F11" s="28" t="s">
        <v>47</v>
      </c>
      <c r="G11" s="27"/>
      <c r="H11" s="27"/>
      <c r="I11" s="29"/>
      <c r="J11" s="52"/>
      <c r="K11" s="34" t="s">
        <v>54</v>
      </c>
      <c r="L11" s="33"/>
      <c r="M11" s="35"/>
      <c r="N11" s="52"/>
      <c r="O11" s="53"/>
      <c r="P11" s="52"/>
      <c r="Q11" s="52"/>
      <c r="R11" s="51"/>
    </row>
    <row r="12" spans="1:24" ht="15" thickBot="1" x14ac:dyDescent="0.35">
      <c r="A12" s="53"/>
      <c r="B12" s="24"/>
      <c r="C12" s="25"/>
      <c r="D12" s="26"/>
      <c r="E12" s="52"/>
      <c r="F12" s="30" t="s">
        <v>48</v>
      </c>
      <c r="G12" s="31"/>
      <c r="H12" s="31"/>
      <c r="I12" s="32"/>
      <c r="J12" s="52"/>
      <c r="K12" s="36"/>
      <c r="L12" s="37"/>
      <c r="M12" s="38"/>
      <c r="N12" s="52"/>
      <c r="O12" s="53"/>
      <c r="P12" s="52"/>
      <c r="Q12" s="52"/>
      <c r="R12" s="51"/>
    </row>
    <row r="13" spans="1:24" ht="15" thickBot="1" x14ac:dyDescent="0.35">
      <c r="A13" s="53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  <c r="P13" s="52"/>
      <c r="Q13" s="52"/>
      <c r="R13" s="51"/>
    </row>
    <row r="14" spans="1:24" x14ac:dyDescent="0.3">
      <c r="A14" s="57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  <c r="O14" s="53"/>
      <c r="P14" s="52"/>
      <c r="Q14" s="52"/>
      <c r="R14" s="51"/>
    </row>
    <row r="15" spans="1:24" x14ac:dyDescent="0.3">
      <c r="A15" s="53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1"/>
      <c r="O15" s="53"/>
      <c r="P15" s="52"/>
      <c r="Q15" s="52"/>
      <c r="R15" s="51"/>
      <c r="X15" t="s">
        <v>61</v>
      </c>
    </row>
    <row r="16" spans="1:24" x14ac:dyDescent="0.3">
      <c r="A16" s="53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1"/>
      <c r="O16" s="53"/>
      <c r="P16" s="52"/>
      <c r="Q16" s="52"/>
      <c r="R16" s="51"/>
    </row>
    <row r="17" spans="1:22" ht="15" thickBot="1" x14ac:dyDescent="0.3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/>
      <c r="O17" s="53"/>
      <c r="P17" s="52"/>
      <c r="Q17" s="52"/>
      <c r="R17" s="51"/>
    </row>
    <row r="18" spans="1:22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7"/>
      <c r="N18" s="54"/>
      <c r="O18" s="54"/>
      <c r="P18" s="54"/>
      <c r="Q18" s="54"/>
      <c r="R18" s="54"/>
      <c r="S18" s="54"/>
      <c r="T18" s="54"/>
      <c r="U18" s="54"/>
      <c r="V18" s="55"/>
    </row>
    <row r="19" spans="1:22" ht="15" customHeight="1" x14ac:dyDescent="0.3">
      <c r="A19" s="53"/>
      <c r="B19" s="56" t="s">
        <v>60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3"/>
      <c r="N19" s="56" t="s">
        <v>62</v>
      </c>
      <c r="O19" s="52"/>
      <c r="P19" s="52"/>
      <c r="Q19" s="52"/>
      <c r="R19" s="52"/>
      <c r="S19" s="52"/>
      <c r="T19" s="52"/>
      <c r="U19" s="52"/>
      <c r="V19" s="51"/>
    </row>
    <row r="20" spans="1:22" x14ac:dyDescent="0.3">
      <c r="A20" s="53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3"/>
      <c r="N20" s="52"/>
      <c r="O20" s="52"/>
      <c r="P20" s="52"/>
      <c r="Q20" s="52"/>
      <c r="R20" s="52"/>
      <c r="S20" s="52"/>
      <c r="T20" s="52"/>
      <c r="U20" s="52"/>
      <c r="V20" s="51"/>
    </row>
    <row r="21" spans="1:22" x14ac:dyDescent="0.3">
      <c r="A21" s="53"/>
      <c r="B21" s="59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9</v>
      </c>
      <c r="I21" s="1" t="s">
        <v>10</v>
      </c>
      <c r="J21" s="1" t="s">
        <v>11</v>
      </c>
      <c r="K21" s="1" t="s">
        <v>12</v>
      </c>
      <c r="L21" s="52"/>
      <c r="M21" s="53"/>
      <c r="N21" s="52"/>
      <c r="O21" s="52"/>
      <c r="P21" s="52"/>
      <c r="Q21" s="52"/>
      <c r="R21" s="52"/>
      <c r="S21" s="52"/>
      <c r="T21" s="52"/>
      <c r="U21" s="52"/>
      <c r="V21" s="51"/>
    </row>
    <row r="22" spans="1:22" x14ac:dyDescent="0.3">
      <c r="A22" s="53"/>
      <c r="B22" s="60"/>
      <c r="C22" s="1" t="str">
        <f>"[m"&amp;[1]Control!$F$7&amp;"]"</f>
        <v>[mLAT]</v>
      </c>
      <c r="D22" s="1" t="str">
        <f>"[m"&amp;[1]Control!$F$7&amp;"]"</f>
        <v>[mLAT]</v>
      </c>
      <c r="E22" s="1" t="s">
        <v>7</v>
      </c>
      <c r="F22" s="1" t="s">
        <v>7</v>
      </c>
      <c r="G22" s="1" t="s">
        <v>8</v>
      </c>
      <c r="H22" s="1" t="s">
        <v>7</v>
      </c>
      <c r="I22" s="1" t="s">
        <v>13</v>
      </c>
      <c r="J22" s="1" t="s">
        <v>14</v>
      </c>
      <c r="K22" s="1" t="s">
        <v>15</v>
      </c>
      <c r="L22" s="52"/>
      <c r="M22" s="53"/>
      <c r="N22" s="52"/>
      <c r="O22" s="52"/>
      <c r="P22" s="52"/>
      <c r="Q22" s="52"/>
      <c r="R22" s="52"/>
      <c r="S22" s="52"/>
      <c r="T22" s="52"/>
      <c r="U22" s="52"/>
      <c r="V22" s="51"/>
    </row>
    <row r="23" spans="1:22" x14ac:dyDescent="0.3">
      <c r="A23" s="53"/>
      <c r="B23" s="2">
        <v>1</v>
      </c>
      <c r="C23" s="3">
        <v>5.8</v>
      </c>
      <c r="D23" s="3">
        <v>2.6</v>
      </c>
      <c r="E23" s="3">
        <v>8</v>
      </c>
      <c r="F23" s="3">
        <v>8</v>
      </c>
      <c r="G23" s="4">
        <v>115</v>
      </c>
      <c r="H23" s="6">
        <f t="shared" ref="H23:H35" si="0">C23-D23</f>
        <v>3.1999999999999997</v>
      </c>
      <c r="I23" s="7">
        <f>ATAN((F23-E23)/(2*H23))/PI()*180</f>
        <v>0</v>
      </c>
      <c r="J23" s="8">
        <f>IF(I23=0,PI()/4*(E23^2-(E23-(2*G23/1000))^2)*H23*7850/1000,(H23*PI()/12)*((F23^2+F23*E23+E23^2)-((F23-2*(G23/1000))^2+(F23-(2*G23/1000))*(E23-(2*G23/1000))+(E23-(2*G23/1000))^2))*7850/1000)</f>
        <v>71.559788082887295</v>
      </c>
      <c r="K23" s="8">
        <f>MAX(E23:F23)/G23*1000</f>
        <v>69.565217391304344</v>
      </c>
      <c r="L23" s="52"/>
      <c r="M23" s="53"/>
      <c r="N23" s="52"/>
      <c r="O23" s="52"/>
      <c r="P23" s="52"/>
      <c r="Q23" s="52"/>
      <c r="R23" s="52"/>
      <c r="S23" s="52"/>
      <c r="T23" s="52"/>
      <c r="U23" s="52"/>
      <c r="V23" s="51"/>
    </row>
    <row r="24" spans="1:22" x14ac:dyDescent="0.3">
      <c r="A24" s="53"/>
      <c r="B24" s="2">
        <v>2</v>
      </c>
      <c r="C24" s="5">
        <f>D23</f>
        <v>2.6</v>
      </c>
      <c r="D24" s="3">
        <v>-0.6</v>
      </c>
      <c r="E24" s="3">
        <v>8</v>
      </c>
      <c r="F24" s="3">
        <v>8</v>
      </c>
      <c r="G24" s="4">
        <v>120</v>
      </c>
      <c r="H24" s="6">
        <f t="shared" si="0"/>
        <v>3.2</v>
      </c>
      <c r="I24" s="7">
        <f t="shared" ref="I24:I35" si="1">ATAN((F24-E24)/(2*H24))/PI()*180</f>
        <v>0</v>
      </c>
      <c r="J24" s="8">
        <f t="shared" ref="J24:J35" si="2">IF(I24=0,PI()/4*(E24^2-(E24-(2*G24/1000))^2)*H24*7850/1000,(H24*PI()/12)*((F24^2+F24*E24+E24^2)-((F24-2*(G24/1000))^2+(F24-(2*G24/1000))*(E24-(2*G24/1000))+(E24-(2*G24/1000))^2))*7850/1000)</f>
        <v>74.623733132450909</v>
      </c>
      <c r="K24" s="8">
        <f t="shared" ref="K24:K35" si="3">MAX(E24:F24)/G24*1000</f>
        <v>66.666666666666671</v>
      </c>
      <c r="L24" s="52"/>
      <c r="M24" s="53"/>
      <c r="N24" s="52"/>
      <c r="O24" s="52"/>
      <c r="P24" s="52"/>
      <c r="Q24" s="52"/>
      <c r="R24" s="52"/>
      <c r="S24" s="52"/>
      <c r="T24" s="52"/>
      <c r="U24" s="52"/>
      <c r="V24" s="51"/>
    </row>
    <row r="25" spans="1:22" x14ac:dyDescent="0.3">
      <c r="A25" s="53"/>
      <c r="B25" s="2">
        <v>3</v>
      </c>
      <c r="C25" s="5">
        <f t="shared" ref="C25:C34" si="4">D24</f>
        <v>-0.6</v>
      </c>
      <c r="D25" s="3">
        <v>-3.8</v>
      </c>
      <c r="E25" s="3">
        <v>8</v>
      </c>
      <c r="F25" s="3">
        <v>8</v>
      </c>
      <c r="G25" s="4">
        <v>130</v>
      </c>
      <c r="H25" s="6">
        <f t="shared" si="0"/>
        <v>3.1999999999999997</v>
      </c>
      <c r="I25" s="7">
        <f t="shared" si="1"/>
        <v>0</v>
      </c>
      <c r="J25" s="8">
        <f t="shared" si="2"/>
        <v>80.739785710459415</v>
      </c>
      <c r="K25" s="8">
        <f t="shared" si="3"/>
        <v>61.53846153846154</v>
      </c>
      <c r="L25" s="52"/>
      <c r="M25" s="53"/>
      <c r="N25" s="52"/>
      <c r="O25" s="52"/>
      <c r="P25" s="52"/>
      <c r="Q25" s="52"/>
      <c r="R25" s="52"/>
      <c r="S25" s="52"/>
      <c r="T25" s="52"/>
      <c r="U25" s="52"/>
      <c r="V25" s="51"/>
    </row>
    <row r="26" spans="1:22" x14ac:dyDescent="0.3">
      <c r="A26" s="53"/>
      <c r="B26" s="2">
        <v>4</v>
      </c>
      <c r="C26" s="5">
        <f t="shared" si="4"/>
        <v>-3.8</v>
      </c>
      <c r="D26" s="3">
        <v>-7.3</v>
      </c>
      <c r="E26" s="3">
        <v>8</v>
      </c>
      <c r="F26" s="3">
        <v>8.4377999999999993</v>
      </c>
      <c r="G26" s="4">
        <v>130</v>
      </c>
      <c r="H26" s="6">
        <f t="shared" si="0"/>
        <v>3.5</v>
      </c>
      <c r="I26" s="7">
        <f t="shared" si="1"/>
        <v>3.5787803472726449</v>
      </c>
      <c r="J26" s="8">
        <f t="shared" si="2"/>
        <v>90.765413922199599</v>
      </c>
      <c r="K26" s="8">
        <f t="shared" si="3"/>
        <v>64.906153846153842</v>
      </c>
      <c r="L26" s="52"/>
      <c r="M26" s="53"/>
      <c r="N26" s="52"/>
      <c r="O26" s="52"/>
      <c r="P26" s="52"/>
      <c r="Q26" s="52"/>
      <c r="R26" s="52"/>
      <c r="S26" s="52"/>
      <c r="T26" s="52"/>
      <c r="U26" s="52"/>
      <c r="V26" s="51"/>
    </row>
    <row r="27" spans="1:22" x14ac:dyDescent="0.3">
      <c r="A27" s="53"/>
      <c r="B27" s="2">
        <v>5</v>
      </c>
      <c r="C27" s="5">
        <f t="shared" si="4"/>
        <v>-7.3</v>
      </c>
      <c r="D27" s="3">
        <v>-10.8</v>
      </c>
      <c r="E27" s="3">
        <v>8.4377999999999993</v>
      </c>
      <c r="F27" s="3">
        <v>8.8756000000000004</v>
      </c>
      <c r="G27" s="4">
        <v>110</v>
      </c>
      <c r="H27" s="6">
        <f t="shared" si="0"/>
        <v>3.5000000000000009</v>
      </c>
      <c r="I27" s="7">
        <f t="shared" si="1"/>
        <v>3.5787803472726587</v>
      </c>
      <c r="J27" s="8">
        <f t="shared" si="2"/>
        <v>81.148167858304589</v>
      </c>
      <c r="K27" s="8">
        <f t="shared" si="3"/>
        <v>80.687272727272727</v>
      </c>
      <c r="L27" s="52"/>
      <c r="M27" s="53"/>
      <c r="N27" s="52"/>
      <c r="O27" s="52"/>
      <c r="P27" s="52"/>
      <c r="Q27" s="52"/>
      <c r="R27" s="52"/>
      <c r="S27" s="52"/>
      <c r="T27" s="52"/>
      <c r="U27" s="52"/>
      <c r="V27" s="51"/>
    </row>
    <row r="28" spans="1:22" x14ac:dyDescent="0.3">
      <c r="A28" s="53"/>
      <c r="B28" s="2">
        <v>6</v>
      </c>
      <c r="C28" s="5">
        <f t="shared" si="4"/>
        <v>-10.8</v>
      </c>
      <c r="D28" s="3">
        <v>-14.3</v>
      </c>
      <c r="E28" s="3">
        <v>8.8756000000000004</v>
      </c>
      <c r="F28" s="3">
        <v>9.3133999999999997</v>
      </c>
      <c r="G28" s="4">
        <v>124</v>
      </c>
      <c r="H28" s="6">
        <f t="shared" si="0"/>
        <v>3.5</v>
      </c>
      <c r="I28" s="7">
        <f t="shared" si="1"/>
        <v>3.5787803472726449</v>
      </c>
      <c r="J28" s="8">
        <f t="shared" si="2"/>
        <v>96.012086889295531</v>
      </c>
      <c r="K28" s="8">
        <f t="shared" si="3"/>
        <v>75.108064516129033</v>
      </c>
      <c r="L28" s="52"/>
      <c r="M28" s="53"/>
      <c r="N28" s="52"/>
      <c r="O28" s="52"/>
      <c r="P28" s="52"/>
      <c r="Q28" s="52"/>
      <c r="R28" s="52"/>
      <c r="S28" s="52"/>
      <c r="T28" s="52"/>
      <c r="U28" s="52"/>
      <c r="V28" s="51"/>
    </row>
    <row r="29" spans="1:22" x14ac:dyDescent="0.3">
      <c r="A29" s="53"/>
      <c r="B29" s="2">
        <v>7</v>
      </c>
      <c r="C29" s="5">
        <f t="shared" si="4"/>
        <v>-14.3</v>
      </c>
      <c r="D29" s="3">
        <v>-17.8</v>
      </c>
      <c r="E29" s="3">
        <v>9.3133999999999997</v>
      </c>
      <c r="F29" s="3">
        <v>9.7510999999999992</v>
      </c>
      <c r="G29" s="4">
        <v>109</v>
      </c>
      <c r="H29" s="6">
        <f t="shared" si="0"/>
        <v>3.5</v>
      </c>
      <c r="I29" s="7">
        <f t="shared" si="1"/>
        <v>3.5779650246316992</v>
      </c>
      <c r="J29" s="8">
        <f t="shared" si="2"/>
        <v>88.657357951036289</v>
      </c>
      <c r="K29" s="8">
        <f t="shared" si="3"/>
        <v>89.459633027522926</v>
      </c>
      <c r="L29" s="52"/>
      <c r="M29" s="53"/>
      <c r="N29" s="52"/>
      <c r="O29" s="52"/>
      <c r="P29" s="52"/>
      <c r="Q29" s="52"/>
      <c r="R29" s="52"/>
      <c r="S29" s="52"/>
      <c r="T29" s="52"/>
      <c r="U29" s="52"/>
      <c r="V29" s="51"/>
    </row>
    <row r="30" spans="1:22" x14ac:dyDescent="0.3">
      <c r="A30" s="53"/>
      <c r="B30" s="2">
        <v>8</v>
      </c>
      <c r="C30" s="5">
        <f t="shared" si="4"/>
        <v>-17.8</v>
      </c>
      <c r="D30" s="3">
        <v>-21.3</v>
      </c>
      <c r="E30" s="3">
        <v>9.7510999999999992</v>
      </c>
      <c r="F30" s="3">
        <v>10.1889</v>
      </c>
      <c r="G30" s="4">
        <v>98</v>
      </c>
      <c r="H30" s="6">
        <f t="shared" si="0"/>
        <v>3.5</v>
      </c>
      <c r="I30" s="7">
        <f t="shared" si="1"/>
        <v>3.5787803472726605</v>
      </c>
      <c r="J30" s="8">
        <f t="shared" si="2"/>
        <v>83.506214395905687</v>
      </c>
      <c r="K30" s="8">
        <f t="shared" si="3"/>
        <v>103.96836734693878</v>
      </c>
      <c r="L30" s="52"/>
      <c r="M30" s="53"/>
      <c r="N30" s="52"/>
      <c r="O30" s="52"/>
      <c r="P30" s="52"/>
      <c r="Q30" s="52"/>
      <c r="R30" s="52"/>
      <c r="S30" s="52"/>
      <c r="T30" s="52"/>
      <c r="U30" s="52"/>
      <c r="V30" s="51"/>
    </row>
    <row r="31" spans="1:22" x14ac:dyDescent="0.3">
      <c r="A31" s="53"/>
      <c r="B31" s="2">
        <v>9</v>
      </c>
      <c r="C31" s="5">
        <f t="shared" si="4"/>
        <v>-21.3</v>
      </c>
      <c r="D31" s="3">
        <v>-24.8</v>
      </c>
      <c r="E31" s="3">
        <v>10.1889</v>
      </c>
      <c r="F31" s="3">
        <v>10.6267</v>
      </c>
      <c r="G31" s="4">
        <v>98</v>
      </c>
      <c r="H31" s="6">
        <f t="shared" si="0"/>
        <v>3.5</v>
      </c>
      <c r="I31" s="7">
        <f t="shared" si="1"/>
        <v>3.5787803472726449</v>
      </c>
      <c r="J31" s="8">
        <f t="shared" si="2"/>
        <v>87.209518757992953</v>
      </c>
      <c r="K31" s="8">
        <f t="shared" si="3"/>
        <v>108.43571428571428</v>
      </c>
      <c r="L31" s="52"/>
      <c r="M31" s="53"/>
      <c r="N31" s="52"/>
      <c r="O31" s="52"/>
      <c r="P31" s="52"/>
      <c r="Q31" s="52"/>
      <c r="R31" s="52"/>
      <c r="S31" s="52"/>
      <c r="T31" s="52"/>
      <c r="U31" s="52"/>
      <c r="V31" s="51"/>
    </row>
    <row r="32" spans="1:22" x14ac:dyDescent="0.3">
      <c r="A32" s="53"/>
      <c r="B32" s="2">
        <v>10</v>
      </c>
      <c r="C32" s="5">
        <f t="shared" si="4"/>
        <v>-24.8</v>
      </c>
      <c r="D32" s="3">
        <v>-28.3</v>
      </c>
      <c r="E32" s="3">
        <v>10.6267</v>
      </c>
      <c r="F32" s="3">
        <v>11.064500000000001</v>
      </c>
      <c r="G32" s="4">
        <v>98</v>
      </c>
      <c r="H32" s="6">
        <f t="shared" si="0"/>
        <v>3.5</v>
      </c>
      <c r="I32" s="7">
        <f t="shared" si="1"/>
        <v>3.5787803472726605</v>
      </c>
      <c r="J32" s="8">
        <f t="shared" si="2"/>
        <v>90.912823120080617</v>
      </c>
      <c r="K32" s="8">
        <f t="shared" si="3"/>
        <v>112.9030612244898</v>
      </c>
      <c r="L32" s="52"/>
      <c r="M32" s="53"/>
      <c r="N32" s="52"/>
      <c r="O32" s="52"/>
      <c r="P32" s="52"/>
      <c r="Q32" s="52"/>
      <c r="R32" s="52"/>
      <c r="S32" s="52"/>
      <c r="T32" s="52"/>
      <c r="U32" s="52"/>
      <c r="V32" s="51"/>
    </row>
    <row r="33" spans="1:22" x14ac:dyDescent="0.3">
      <c r="A33" s="53"/>
      <c r="B33" s="2">
        <v>11</v>
      </c>
      <c r="C33" s="5">
        <f t="shared" si="4"/>
        <v>-28.3</v>
      </c>
      <c r="D33" s="3">
        <v>-31.8</v>
      </c>
      <c r="E33" s="3">
        <v>11.064500000000001</v>
      </c>
      <c r="F33" s="3">
        <v>11.5</v>
      </c>
      <c r="G33" s="4">
        <v>98</v>
      </c>
      <c r="H33" s="6">
        <f t="shared" si="0"/>
        <v>3.5</v>
      </c>
      <c r="I33" s="7">
        <f t="shared" si="1"/>
        <v>3.5600275600241904</v>
      </c>
      <c r="J33" s="8">
        <f t="shared" si="2"/>
        <v>94.606399752574163</v>
      </c>
      <c r="K33" s="8">
        <f t="shared" si="3"/>
        <v>117.34693877551021</v>
      </c>
      <c r="L33" s="52"/>
      <c r="M33" s="53"/>
      <c r="N33" s="52"/>
      <c r="O33" s="52"/>
      <c r="P33" s="52"/>
      <c r="Q33" s="52"/>
      <c r="R33" s="52"/>
      <c r="S33" s="52"/>
      <c r="T33" s="52"/>
      <c r="U33" s="52"/>
      <c r="V33" s="51"/>
    </row>
    <row r="34" spans="1:22" x14ac:dyDescent="0.3">
      <c r="A34" s="53"/>
      <c r="B34" s="2">
        <v>12</v>
      </c>
      <c r="C34" s="5">
        <f t="shared" si="4"/>
        <v>-31.8</v>
      </c>
      <c r="D34" s="3">
        <v>-35.299999999999997</v>
      </c>
      <c r="E34" s="3">
        <v>11.5</v>
      </c>
      <c r="F34" s="3">
        <v>11.5</v>
      </c>
      <c r="G34" s="4">
        <v>98</v>
      </c>
      <c r="H34" s="6">
        <f t="shared" si="0"/>
        <v>3.4999999999999964</v>
      </c>
      <c r="I34" s="7">
        <f t="shared" si="1"/>
        <v>0</v>
      </c>
      <c r="J34" s="8">
        <f t="shared" si="2"/>
        <v>96.448324204023137</v>
      </c>
      <c r="K34" s="8">
        <f t="shared" si="3"/>
        <v>117.34693877551021</v>
      </c>
      <c r="L34" s="52"/>
      <c r="M34" s="53"/>
      <c r="N34" s="52"/>
      <c r="O34" s="52"/>
      <c r="P34" s="52"/>
      <c r="Q34" s="52"/>
      <c r="R34" s="52"/>
      <c r="S34" s="52"/>
      <c r="T34" s="52"/>
      <c r="U34" s="52"/>
      <c r="V34" s="51"/>
    </row>
    <row r="35" spans="1:22" x14ac:dyDescent="0.3">
      <c r="A35" s="53"/>
      <c r="B35" s="2">
        <v>13</v>
      </c>
      <c r="C35" s="5">
        <f>D34</f>
        <v>-35.299999999999997</v>
      </c>
      <c r="D35" s="3">
        <v>-38.6</v>
      </c>
      <c r="E35" s="3">
        <v>11.5</v>
      </c>
      <c r="F35" s="3">
        <v>11.5</v>
      </c>
      <c r="G35" s="4">
        <v>98</v>
      </c>
      <c r="H35" s="6">
        <f t="shared" si="0"/>
        <v>3.3000000000000043</v>
      </c>
      <c r="I35" s="7">
        <f t="shared" si="1"/>
        <v>0</v>
      </c>
      <c r="J35" s="8">
        <f t="shared" si="2"/>
        <v>90.936991392364888</v>
      </c>
      <c r="K35" s="8">
        <f t="shared" si="3"/>
        <v>117.34693877551021</v>
      </c>
      <c r="L35" s="52"/>
      <c r="M35" s="53"/>
      <c r="N35" s="52"/>
      <c r="O35" s="52"/>
      <c r="P35" s="52"/>
      <c r="Q35" s="52"/>
      <c r="R35" s="52"/>
      <c r="S35" s="52"/>
      <c r="T35" s="52"/>
      <c r="U35" s="52"/>
      <c r="V35" s="51"/>
    </row>
    <row r="36" spans="1:22" x14ac:dyDescent="0.3">
      <c r="A36" s="53"/>
      <c r="B36" s="2">
        <v>14</v>
      </c>
      <c r="C36" s="5">
        <f t="shared" ref="C36:C47" si="5">D35</f>
        <v>-38.6</v>
      </c>
      <c r="D36" s="3">
        <v>-41.9</v>
      </c>
      <c r="E36" s="3">
        <v>11.5</v>
      </c>
      <c r="F36" s="3">
        <v>11.5</v>
      </c>
      <c r="G36" s="4">
        <v>98</v>
      </c>
      <c r="H36" s="6">
        <f>C36-D36</f>
        <v>3.2999999999999972</v>
      </c>
      <c r="I36" s="7">
        <f>ATAN((F36-E36)/(2*H36))/PI()*180</f>
        <v>0</v>
      </c>
      <c r="J36" s="8">
        <f>IF(I36=0,PI()/4*(E36^2-(E36-(2*G36/1000))^2)*H36*7850/1000,(H36*PI()/12)*((F36^2+F36*E36+E36^2)-((F36-2*(G36/1000))^2+(F36-(2*G36/1000))*(E36-(2*G36/1000))+(E36-(2*G36/1000))^2))*7850/1000)</f>
        <v>90.936991392364675</v>
      </c>
      <c r="K36" s="8">
        <f>MAX(E36:F36)/G36*1000</f>
        <v>117.34693877551021</v>
      </c>
      <c r="L36" s="52"/>
      <c r="M36" s="53"/>
      <c r="N36" s="52"/>
      <c r="O36" s="52"/>
      <c r="P36" s="52"/>
      <c r="Q36" s="52"/>
      <c r="R36" s="52"/>
      <c r="S36" s="52"/>
      <c r="T36" s="52"/>
      <c r="U36" s="52"/>
      <c r="V36" s="51"/>
    </row>
    <row r="37" spans="1:22" x14ac:dyDescent="0.3">
      <c r="A37" s="53"/>
      <c r="B37" s="2">
        <v>15</v>
      </c>
      <c r="C37" s="5">
        <f t="shared" si="5"/>
        <v>-41.9</v>
      </c>
      <c r="D37" s="3">
        <v>-45.2</v>
      </c>
      <c r="E37" s="3">
        <v>11.5</v>
      </c>
      <c r="F37" s="3">
        <v>11.5</v>
      </c>
      <c r="G37" s="4">
        <v>100</v>
      </c>
      <c r="H37" s="6">
        <f t="shared" ref="H37:H47" si="6">C37-D37</f>
        <v>3.3000000000000043</v>
      </c>
      <c r="I37" s="7">
        <f t="shared" ref="I37:I47" si="7">ATAN((F37-E37)/(2*H37))/PI()*180</f>
        <v>0</v>
      </c>
      <c r="J37" s="8">
        <f t="shared" ref="J37:J47" si="8">IF(I37=0,PI()/4*(E37^2-(E37-(2*G37/1000))^2)*H37*7850/1000,(H37*PI()/12)*((F37^2+F37*E37+E37^2)-((F37-2*(G37/1000))^2+(F37-(2*G37/1000))*(E37-(2*G37/1000))+(E37-(2*G37/1000))^2))*7850/1000)</f>
        <v>92.776571768017575</v>
      </c>
      <c r="K37" s="8">
        <f t="shared" ref="K37:K47" si="9">MAX(E37:F37)/G37*1000</f>
        <v>115</v>
      </c>
      <c r="L37" s="52"/>
      <c r="M37" s="53"/>
      <c r="N37" s="52"/>
      <c r="O37" s="52"/>
      <c r="P37" s="52"/>
      <c r="Q37" s="52"/>
      <c r="R37" s="52"/>
      <c r="S37" s="52"/>
      <c r="T37" s="52"/>
      <c r="U37" s="52"/>
      <c r="V37" s="51"/>
    </row>
    <row r="38" spans="1:22" x14ac:dyDescent="0.3">
      <c r="A38" s="53"/>
      <c r="B38" s="2">
        <v>16</v>
      </c>
      <c r="C38" s="5">
        <f t="shared" si="5"/>
        <v>-45.2</v>
      </c>
      <c r="D38" s="3">
        <v>-48.5</v>
      </c>
      <c r="E38" s="3">
        <v>11.5</v>
      </c>
      <c r="F38" s="3">
        <v>11.5</v>
      </c>
      <c r="G38" s="4">
        <v>98</v>
      </c>
      <c r="H38" s="6">
        <f t="shared" si="6"/>
        <v>3.2999999999999972</v>
      </c>
      <c r="I38" s="7">
        <f t="shared" si="7"/>
        <v>0</v>
      </c>
      <c r="J38" s="8">
        <f t="shared" si="8"/>
        <v>90.936991392364675</v>
      </c>
      <c r="K38" s="8">
        <f t="shared" si="9"/>
        <v>117.34693877551021</v>
      </c>
      <c r="L38" s="52"/>
      <c r="M38" s="53"/>
      <c r="N38" s="52"/>
      <c r="O38" s="52"/>
      <c r="P38" s="52"/>
      <c r="Q38" s="52"/>
      <c r="R38" s="52"/>
      <c r="S38" s="52"/>
      <c r="T38" s="52"/>
      <c r="U38" s="52"/>
      <c r="V38" s="51"/>
    </row>
    <row r="39" spans="1:22" x14ac:dyDescent="0.3">
      <c r="A39" s="53"/>
      <c r="B39" s="2">
        <v>17</v>
      </c>
      <c r="C39" s="5">
        <f t="shared" si="5"/>
        <v>-48.5</v>
      </c>
      <c r="D39" s="3">
        <v>-51.9</v>
      </c>
      <c r="E39" s="3">
        <v>11.5</v>
      </c>
      <c r="F39" s="3">
        <v>11.5</v>
      </c>
      <c r="G39" s="4">
        <v>96</v>
      </c>
      <c r="H39" s="6">
        <f t="shared" si="6"/>
        <v>3.3999999999999986</v>
      </c>
      <c r="I39" s="7">
        <f t="shared" si="7"/>
        <v>0</v>
      </c>
      <c r="J39" s="8">
        <f t="shared" si="8"/>
        <v>91.796661769809532</v>
      </c>
      <c r="K39" s="8">
        <f t="shared" si="9"/>
        <v>119.79166666666667</v>
      </c>
      <c r="L39" s="52"/>
      <c r="M39" s="53"/>
      <c r="N39" s="52"/>
      <c r="O39" s="52"/>
      <c r="P39" s="52"/>
      <c r="Q39" s="52"/>
      <c r="R39" s="52"/>
      <c r="S39" s="52"/>
      <c r="T39" s="52"/>
      <c r="U39" s="52"/>
      <c r="V39" s="51"/>
    </row>
    <row r="40" spans="1:22" x14ac:dyDescent="0.3">
      <c r="A40" s="53"/>
      <c r="B40" s="2">
        <v>18</v>
      </c>
      <c r="C40" s="5">
        <f t="shared" si="5"/>
        <v>-51.9</v>
      </c>
      <c r="D40" s="3">
        <v>-55.9</v>
      </c>
      <c r="E40" s="3">
        <v>11.5</v>
      </c>
      <c r="F40" s="3">
        <v>11.5</v>
      </c>
      <c r="G40" s="4">
        <v>93</v>
      </c>
      <c r="H40" s="6">
        <f t="shared" si="6"/>
        <v>4</v>
      </c>
      <c r="I40" s="7">
        <f t="shared" si="7"/>
        <v>0</v>
      </c>
      <c r="J40" s="8">
        <f t="shared" si="8"/>
        <v>104.64871763601626</v>
      </c>
      <c r="K40" s="8">
        <f t="shared" si="9"/>
        <v>123.65591397849462</v>
      </c>
      <c r="L40" s="52"/>
      <c r="M40" s="53"/>
      <c r="N40" s="52"/>
      <c r="O40" s="52"/>
      <c r="P40" s="52"/>
      <c r="Q40" s="52"/>
      <c r="R40" s="52"/>
      <c r="S40" s="52"/>
      <c r="T40" s="52"/>
      <c r="U40" s="52"/>
      <c r="V40" s="51"/>
    </row>
    <row r="41" spans="1:22" x14ac:dyDescent="0.3">
      <c r="A41" s="53"/>
      <c r="B41" s="2">
        <v>19</v>
      </c>
      <c r="C41" s="5">
        <f t="shared" si="5"/>
        <v>-55.9</v>
      </c>
      <c r="D41" s="3">
        <v>-59.9</v>
      </c>
      <c r="E41" s="3">
        <v>11.5</v>
      </c>
      <c r="F41" s="3">
        <v>11.5</v>
      </c>
      <c r="G41" s="4">
        <v>93</v>
      </c>
      <c r="H41" s="6">
        <f t="shared" si="6"/>
        <v>4</v>
      </c>
      <c r="I41" s="7">
        <f t="shared" si="7"/>
        <v>0</v>
      </c>
      <c r="J41" s="8">
        <f t="shared" si="8"/>
        <v>104.64871763601626</v>
      </c>
      <c r="K41" s="8">
        <f t="shared" si="9"/>
        <v>123.65591397849462</v>
      </c>
      <c r="L41" s="52"/>
      <c r="M41" s="53"/>
      <c r="N41" s="52"/>
      <c r="O41" s="52"/>
      <c r="P41" s="52"/>
      <c r="Q41" s="52"/>
      <c r="R41" s="52"/>
      <c r="S41" s="52"/>
      <c r="T41" s="52"/>
      <c r="U41" s="52"/>
      <c r="V41" s="51"/>
    </row>
    <row r="42" spans="1:22" x14ac:dyDescent="0.3">
      <c r="A42" s="53"/>
      <c r="B42" s="2">
        <v>20</v>
      </c>
      <c r="C42" s="5">
        <f t="shared" si="5"/>
        <v>-59.9</v>
      </c>
      <c r="D42" s="3">
        <v>-63.9</v>
      </c>
      <c r="E42" s="3">
        <v>11.5</v>
      </c>
      <c r="F42" s="3">
        <v>11.5</v>
      </c>
      <c r="G42" s="4">
        <v>93</v>
      </c>
      <c r="H42" s="6">
        <f t="shared" si="6"/>
        <v>4</v>
      </c>
      <c r="I42" s="7">
        <f t="shared" si="7"/>
        <v>0</v>
      </c>
      <c r="J42" s="8">
        <f t="shared" si="8"/>
        <v>104.64871763601626</v>
      </c>
      <c r="K42" s="8">
        <f t="shared" si="9"/>
        <v>123.65591397849462</v>
      </c>
      <c r="L42" s="52"/>
      <c r="M42" s="53"/>
      <c r="N42" s="52"/>
      <c r="O42" s="52"/>
      <c r="P42" s="52"/>
      <c r="Q42" s="52"/>
      <c r="R42" s="52"/>
      <c r="S42" s="52"/>
      <c r="T42" s="52"/>
      <c r="U42" s="52"/>
      <c r="V42" s="51"/>
    </row>
    <row r="43" spans="1:22" x14ac:dyDescent="0.3">
      <c r="A43" s="53"/>
      <c r="B43" s="2">
        <v>21</v>
      </c>
      <c r="C43" s="5">
        <f t="shared" si="5"/>
        <v>-63.9</v>
      </c>
      <c r="D43" s="3">
        <v>-67.900000000000006</v>
      </c>
      <c r="E43" s="3">
        <v>11.5</v>
      </c>
      <c r="F43" s="3">
        <v>11.5</v>
      </c>
      <c r="G43" s="4">
        <v>93</v>
      </c>
      <c r="H43" s="6">
        <f t="shared" si="6"/>
        <v>4.0000000000000071</v>
      </c>
      <c r="I43" s="7">
        <f t="shared" si="7"/>
        <v>0</v>
      </c>
      <c r="J43" s="8">
        <f t="shared" si="8"/>
        <v>104.64871763601644</v>
      </c>
      <c r="K43" s="8">
        <f t="shared" si="9"/>
        <v>123.65591397849462</v>
      </c>
      <c r="L43" s="52"/>
      <c r="M43" s="53"/>
      <c r="N43" s="52"/>
      <c r="O43" s="52"/>
      <c r="P43" s="52"/>
      <c r="Q43" s="52"/>
      <c r="R43" s="52"/>
      <c r="S43" s="52"/>
      <c r="T43" s="52"/>
      <c r="U43" s="52"/>
      <c r="V43" s="51"/>
    </row>
    <row r="44" spans="1:22" x14ac:dyDescent="0.3">
      <c r="A44" s="53"/>
      <c r="B44" s="2">
        <v>22</v>
      </c>
      <c r="C44" s="5">
        <f t="shared" si="5"/>
        <v>-67.900000000000006</v>
      </c>
      <c r="D44" s="3">
        <v>-71.900000000000006</v>
      </c>
      <c r="E44" s="3">
        <v>11.5</v>
      </c>
      <c r="F44" s="3">
        <v>11.5</v>
      </c>
      <c r="G44" s="4">
        <v>93</v>
      </c>
      <c r="H44" s="6">
        <f t="shared" si="6"/>
        <v>4</v>
      </c>
      <c r="I44" s="7">
        <f t="shared" si="7"/>
        <v>0</v>
      </c>
      <c r="J44" s="8">
        <f t="shared" si="8"/>
        <v>104.64871763601626</v>
      </c>
      <c r="K44" s="8">
        <f t="shared" si="9"/>
        <v>123.65591397849462</v>
      </c>
      <c r="L44" s="52"/>
      <c r="M44" s="53"/>
      <c r="N44" s="52"/>
      <c r="O44" s="52"/>
      <c r="P44" s="52"/>
      <c r="Q44" s="52"/>
      <c r="R44" s="52"/>
      <c r="S44" s="52"/>
      <c r="T44" s="52"/>
      <c r="U44" s="52"/>
      <c r="V44" s="51"/>
    </row>
    <row r="45" spans="1:22" x14ac:dyDescent="0.3">
      <c r="A45" s="53"/>
      <c r="B45" s="2">
        <v>23</v>
      </c>
      <c r="C45" s="5">
        <f t="shared" si="5"/>
        <v>-71.900000000000006</v>
      </c>
      <c r="D45" s="3">
        <v>-75.7</v>
      </c>
      <c r="E45" s="3">
        <v>11.5</v>
      </c>
      <c r="F45" s="3">
        <v>11.5</v>
      </c>
      <c r="G45" s="4">
        <v>96</v>
      </c>
      <c r="H45" s="6">
        <f t="shared" si="6"/>
        <v>3.7999999999999972</v>
      </c>
      <c r="I45" s="7">
        <f t="shared" si="7"/>
        <v>0</v>
      </c>
      <c r="J45" s="8">
        <f t="shared" si="8"/>
        <v>102.59626903684591</v>
      </c>
      <c r="K45" s="8">
        <f t="shared" si="9"/>
        <v>119.79166666666667</v>
      </c>
      <c r="L45" s="52"/>
      <c r="M45" s="53"/>
      <c r="N45" s="52"/>
      <c r="O45" s="52"/>
      <c r="P45" s="52"/>
      <c r="Q45" s="52"/>
      <c r="R45" s="52"/>
      <c r="S45" s="52"/>
      <c r="T45" s="52"/>
      <c r="U45" s="52"/>
      <c r="V45" s="51"/>
    </row>
    <row r="46" spans="1:22" x14ac:dyDescent="0.3">
      <c r="A46" s="53"/>
      <c r="B46" s="2">
        <v>24</v>
      </c>
      <c r="C46" s="5">
        <f t="shared" si="5"/>
        <v>-75.7</v>
      </c>
      <c r="D46" s="3">
        <f>D47+3</f>
        <v>-79.37</v>
      </c>
      <c r="E46" s="3">
        <v>11.5</v>
      </c>
      <c r="F46" s="3">
        <v>11.5</v>
      </c>
      <c r="G46" s="4">
        <v>100</v>
      </c>
      <c r="H46" s="6">
        <f t="shared" si="6"/>
        <v>3.6700000000000017</v>
      </c>
      <c r="I46" s="7">
        <f t="shared" si="7"/>
        <v>0</v>
      </c>
      <c r="J46" s="8">
        <f t="shared" si="8"/>
        <v>103.17879345109823</v>
      </c>
      <c r="K46" s="8">
        <f t="shared" si="9"/>
        <v>115</v>
      </c>
      <c r="L46" s="52"/>
      <c r="M46" s="53"/>
      <c r="N46" s="52"/>
      <c r="O46" s="52"/>
      <c r="P46" s="52"/>
      <c r="Q46" s="52"/>
      <c r="R46" s="52"/>
      <c r="S46" s="52"/>
      <c r="T46" s="52"/>
      <c r="U46" s="52"/>
      <c r="V46" s="51"/>
    </row>
    <row r="47" spans="1:22" x14ac:dyDescent="0.3">
      <c r="A47" s="53"/>
      <c r="B47" s="2">
        <v>25</v>
      </c>
      <c r="C47" s="5">
        <f t="shared" si="5"/>
        <v>-79.37</v>
      </c>
      <c r="D47" s="3">
        <v>-82.37</v>
      </c>
      <c r="E47" s="3">
        <v>11.5</v>
      </c>
      <c r="F47" s="3">
        <v>11.5</v>
      </c>
      <c r="G47" s="4">
        <v>105</v>
      </c>
      <c r="H47" s="6">
        <f t="shared" si="6"/>
        <v>3</v>
      </c>
      <c r="I47" s="7">
        <f t="shared" si="7"/>
        <v>0</v>
      </c>
      <c r="J47" s="8">
        <f t="shared" si="8"/>
        <v>88.520613003300838</v>
      </c>
      <c r="K47" s="8">
        <f t="shared" si="9"/>
        <v>109.52380952380952</v>
      </c>
      <c r="L47" s="52"/>
      <c r="M47" s="53"/>
      <c r="N47" s="52"/>
      <c r="O47" s="52"/>
      <c r="P47" s="52"/>
      <c r="Q47" s="52"/>
      <c r="R47" s="52"/>
      <c r="S47" s="52"/>
      <c r="T47" s="52"/>
      <c r="U47" s="52"/>
      <c r="V47" s="51"/>
    </row>
    <row r="48" spans="1:22" x14ac:dyDescent="0.3">
      <c r="A48" s="53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3"/>
      <c r="N48" s="52"/>
      <c r="O48" s="52"/>
      <c r="P48" s="52"/>
      <c r="Q48" s="52"/>
      <c r="R48" s="52"/>
      <c r="S48" s="52"/>
      <c r="T48" s="52"/>
      <c r="U48" s="52"/>
      <c r="V48" s="51"/>
    </row>
    <row r="49" spans="1:22" x14ac:dyDescent="0.3">
      <c r="A49" s="53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3"/>
      <c r="N49" s="52"/>
      <c r="O49" s="52"/>
      <c r="P49" s="52"/>
      <c r="Q49" s="52"/>
      <c r="R49" s="52"/>
      <c r="S49" s="52"/>
      <c r="T49" s="52"/>
      <c r="U49" s="52"/>
      <c r="V49" s="51"/>
    </row>
    <row r="50" spans="1:22" x14ac:dyDescent="0.3">
      <c r="A50" s="53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3"/>
      <c r="N50" s="52"/>
      <c r="O50" s="52"/>
      <c r="P50" s="52"/>
      <c r="Q50" s="52"/>
      <c r="R50" s="52"/>
      <c r="S50" s="52"/>
      <c r="T50" s="52"/>
      <c r="U50" s="52"/>
      <c r="V50" s="51"/>
    </row>
    <row r="51" spans="1:22" x14ac:dyDescent="0.3">
      <c r="A51" s="53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3"/>
      <c r="N51" s="52"/>
      <c r="O51" s="52"/>
      <c r="P51" s="52"/>
      <c r="Q51" s="52"/>
      <c r="R51" s="52"/>
      <c r="S51" s="52"/>
      <c r="T51" s="52"/>
      <c r="U51" s="52"/>
      <c r="V51" s="51"/>
    </row>
    <row r="52" spans="1:22" x14ac:dyDescent="0.3">
      <c r="A52" s="53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3"/>
      <c r="N52" s="52"/>
      <c r="O52" s="52"/>
      <c r="P52" s="52"/>
      <c r="Q52" s="52"/>
      <c r="R52" s="52"/>
      <c r="S52" s="52"/>
      <c r="T52" s="52"/>
      <c r="U52" s="52"/>
      <c r="V52" s="51"/>
    </row>
    <row r="53" spans="1:22" x14ac:dyDescent="0.3">
      <c r="A53" s="53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3"/>
      <c r="N53" s="52"/>
      <c r="O53" s="52"/>
      <c r="P53" s="52"/>
      <c r="Q53" s="52"/>
      <c r="R53" s="52"/>
      <c r="S53" s="52"/>
      <c r="T53" s="52"/>
      <c r="U53" s="52"/>
      <c r="V53" s="51"/>
    </row>
    <row r="54" spans="1:22" x14ac:dyDescent="0.3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3"/>
      <c r="N54" s="52"/>
      <c r="O54" s="52"/>
      <c r="P54" s="52"/>
      <c r="Q54" s="52"/>
      <c r="R54" s="52"/>
      <c r="S54" s="52"/>
      <c r="T54" s="52"/>
      <c r="U54" s="52"/>
      <c r="V54" s="51"/>
    </row>
    <row r="55" spans="1:22" x14ac:dyDescent="0.3">
      <c r="A55" s="53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3"/>
      <c r="N55" s="52"/>
      <c r="O55" s="52"/>
      <c r="P55" s="52"/>
      <c r="Q55" s="52"/>
      <c r="R55" s="52"/>
      <c r="S55" s="52"/>
      <c r="T55" s="52"/>
      <c r="U55" s="52"/>
      <c r="V55" s="51"/>
    </row>
    <row r="56" spans="1:22" x14ac:dyDescent="0.3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3"/>
      <c r="N56" s="52"/>
      <c r="O56" s="52"/>
      <c r="P56" s="52"/>
      <c r="Q56" s="52"/>
      <c r="R56" s="52"/>
      <c r="S56" s="52"/>
      <c r="T56" s="52"/>
      <c r="U56" s="52"/>
      <c r="V56" s="51"/>
    </row>
    <row r="57" spans="1:22" x14ac:dyDescent="0.3">
      <c r="A57" s="53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3"/>
      <c r="N57" s="52"/>
      <c r="O57" s="52"/>
      <c r="P57" s="52"/>
      <c r="Q57" s="52"/>
      <c r="R57" s="52"/>
      <c r="S57" s="52"/>
      <c r="T57" s="52"/>
      <c r="U57" s="52"/>
      <c r="V57" s="51"/>
    </row>
    <row r="58" spans="1:22" x14ac:dyDescent="0.3">
      <c r="A58" s="53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3"/>
      <c r="N58" s="52"/>
      <c r="O58" s="52"/>
      <c r="P58" s="52"/>
      <c r="Q58" s="52"/>
      <c r="R58" s="52"/>
      <c r="S58" s="52"/>
      <c r="T58" s="52"/>
      <c r="U58" s="52"/>
      <c r="V58" s="51"/>
    </row>
    <row r="59" spans="1:22" x14ac:dyDescent="0.3">
      <c r="A59" s="53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3"/>
      <c r="N59" s="52"/>
      <c r="O59" s="52"/>
      <c r="P59" s="52"/>
      <c r="Q59" s="52"/>
      <c r="R59" s="52"/>
      <c r="S59" s="52"/>
      <c r="T59" s="52"/>
      <c r="U59" s="52"/>
      <c r="V59" s="51"/>
    </row>
    <row r="60" spans="1:22" x14ac:dyDescent="0.3">
      <c r="A60" s="53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3"/>
      <c r="N60" s="52"/>
      <c r="O60" s="52"/>
      <c r="P60" s="52"/>
      <c r="Q60" s="52"/>
      <c r="R60" s="52"/>
      <c r="S60" s="52"/>
      <c r="T60" s="52"/>
      <c r="U60" s="52"/>
      <c r="V60" s="51"/>
    </row>
    <row r="61" spans="1:22" x14ac:dyDescent="0.3">
      <c r="A61" s="53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3"/>
      <c r="N61" s="52"/>
      <c r="O61" s="52"/>
      <c r="P61" s="52"/>
      <c r="Q61" s="52"/>
      <c r="R61" s="52"/>
      <c r="S61" s="52"/>
      <c r="T61" s="52"/>
      <c r="U61" s="52"/>
      <c r="V61" s="51"/>
    </row>
    <row r="62" spans="1:22" x14ac:dyDescent="0.3">
      <c r="A62" s="53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3"/>
      <c r="N62" s="52"/>
      <c r="O62" s="52"/>
      <c r="P62" s="52"/>
      <c r="Q62" s="52"/>
      <c r="R62" s="52"/>
      <c r="S62" s="52"/>
      <c r="T62" s="52"/>
      <c r="U62" s="52"/>
      <c r="V62" s="51"/>
    </row>
    <row r="63" spans="1:22" x14ac:dyDescent="0.3">
      <c r="A63" s="53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3"/>
      <c r="N63" s="52"/>
      <c r="O63" s="52"/>
      <c r="P63" s="52"/>
      <c r="Q63" s="52"/>
      <c r="R63" s="52"/>
      <c r="S63" s="52"/>
      <c r="T63" s="52"/>
      <c r="U63" s="52"/>
      <c r="V63" s="51"/>
    </row>
    <row r="64" spans="1:22" x14ac:dyDescent="0.3">
      <c r="A64" s="53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3"/>
      <c r="N64" s="52"/>
      <c r="O64" s="52"/>
      <c r="P64" s="52"/>
      <c r="Q64" s="52"/>
      <c r="R64" s="52"/>
      <c r="S64" s="52"/>
      <c r="T64" s="52"/>
      <c r="U64" s="52"/>
      <c r="V64" s="51"/>
    </row>
    <row r="65" spans="1:22" x14ac:dyDescent="0.3">
      <c r="A65" s="53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3"/>
      <c r="N65" s="52"/>
      <c r="O65" s="52"/>
      <c r="P65" s="52"/>
      <c r="Q65" s="52"/>
      <c r="R65" s="52"/>
      <c r="S65" s="52"/>
      <c r="T65" s="52"/>
      <c r="U65" s="52"/>
      <c r="V65" s="51"/>
    </row>
    <row r="66" spans="1:22" x14ac:dyDescent="0.3">
      <c r="A66" s="5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3"/>
      <c r="N66" s="52"/>
      <c r="O66" s="52"/>
      <c r="P66" s="52"/>
      <c r="Q66" s="52"/>
      <c r="R66" s="52"/>
      <c r="S66" s="52"/>
      <c r="T66" s="52"/>
      <c r="U66" s="52"/>
      <c r="V66" s="51"/>
    </row>
    <row r="67" spans="1:22" ht="15" thickBot="1" x14ac:dyDescent="0.35">
      <c r="A67" s="53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48"/>
      <c r="N67" s="49"/>
      <c r="O67" s="49"/>
      <c r="P67" s="49"/>
      <c r="Q67" s="49"/>
      <c r="R67" s="49"/>
      <c r="S67" s="49"/>
      <c r="T67" s="49"/>
      <c r="U67" s="49"/>
      <c r="V67" s="50"/>
    </row>
  </sheetData>
  <mergeCells count="3">
    <mergeCell ref="B4:D4"/>
    <mergeCell ref="F4:I4"/>
    <mergeCell ref="K4:M4"/>
  </mergeCell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Plot">
                <anchor moveWithCells="1" sizeWithCells="1">
                  <from>
                    <xdr:col>2</xdr:col>
                    <xdr:colOff>297180</xdr:colOff>
                    <xdr:row>13</xdr:row>
                    <xdr:rowOff>106680</xdr:rowOff>
                  </from>
                  <to>
                    <xdr:col>3</xdr:col>
                    <xdr:colOff>556260</xdr:colOff>
                    <xdr:row>16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Plot">
                <anchor moveWithCells="1" sizeWithCells="1">
                  <from>
                    <xdr:col>4</xdr:col>
                    <xdr:colOff>45720</xdr:colOff>
                    <xdr:row>13</xdr:row>
                    <xdr:rowOff>121920</xdr:rowOff>
                  </from>
                  <to>
                    <xdr:col>5</xdr:col>
                    <xdr:colOff>495300</xdr:colOff>
                    <xdr:row>16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Plot">
                <anchor moveWithCells="1" sizeWithCells="1">
                  <from>
                    <xdr:col>1</xdr:col>
                    <xdr:colOff>7620</xdr:colOff>
                    <xdr:row>13</xdr:row>
                    <xdr:rowOff>121920</xdr:rowOff>
                  </from>
                  <to>
                    <xdr:col>2</xdr:col>
                    <xdr:colOff>30480</xdr:colOff>
                    <xdr:row>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Pict="0" macro="[0]!Plot">
                <anchor moveWithCells="1" sizeWithCells="1">
                  <from>
                    <xdr:col>5</xdr:col>
                    <xdr:colOff>822960</xdr:colOff>
                    <xdr:row>13</xdr:row>
                    <xdr:rowOff>137160</xdr:rowOff>
                  </from>
                  <to>
                    <xdr:col>7</xdr:col>
                    <xdr:colOff>373380</xdr:colOff>
                    <xdr:row>16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EC92-8BA8-4E04-831D-C40D6A1ADBE8}">
  <dimension ref="A2:X47"/>
  <sheetViews>
    <sheetView topLeftCell="A12" zoomScale="85" zoomScaleNormal="85" workbookViewId="0">
      <selection activeCell="B20" sqref="B20:K46"/>
    </sheetView>
  </sheetViews>
  <sheetFormatPr baseColWidth="10" defaultRowHeight="14.4" x14ac:dyDescent="0.3"/>
  <cols>
    <col min="2" max="2" width="18.109375" customWidth="1"/>
    <col min="3" max="3" width="12" customWidth="1"/>
    <col min="7" max="7" width="21.44140625" customWidth="1"/>
    <col min="8" max="9" width="17.33203125" customWidth="1"/>
    <col min="11" max="11" width="14.44140625" customWidth="1"/>
    <col min="12" max="12" width="22.33203125" customWidth="1"/>
    <col min="13" max="13" width="22" customWidth="1"/>
    <col min="14" max="14" width="25" customWidth="1"/>
    <col min="16" max="16" width="17.5546875" customWidth="1"/>
    <col min="17" max="17" width="11.44140625" customWidth="1"/>
    <col min="18" max="18" width="16.44140625" customWidth="1"/>
    <col min="19" max="19" width="11.44140625" customWidth="1"/>
    <col min="22" max="23" width="18.109375" customWidth="1"/>
  </cols>
  <sheetData>
    <row r="2" spans="1:24" ht="15" thickBot="1" x14ac:dyDescent="0.35"/>
    <row r="3" spans="1:24" ht="15.75" customHeight="1" thickBot="1" x14ac:dyDescent="0.35">
      <c r="B3" s="12" t="s">
        <v>64</v>
      </c>
      <c r="C3" s="89">
        <f>[2]Geometrie!D36</f>
        <v>91.787000000000006</v>
      </c>
      <c r="D3" s="90"/>
      <c r="E3" s="91"/>
      <c r="G3" s="63" t="s">
        <v>65</v>
      </c>
      <c r="H3" s="64" t="s">
        <v>66</v>
      </c>
      <c r="I3" s="65" t="s">
        <v>67</v>
      </c>
      <c r="K3" s="87" t="s">
        <v>68</v>
      </c>
      <c r="L3" s="92"/>
      <c r="M3" s="92"/>
      <c r="N3" s="88"/>
      <c r="P3" s="63" t="s">
        <v>82</v>
      </c>
      <c r="Q3" s="64"/>
      <c r="R3" s="65" t="s">
        <v>83</v>
      </c>
    </row>
    <row r="4" spans="1:24" ht="15.75" customHeight="1" thickBot="1" x14ac:dyDescent="0.35">
      <c r="G4" s="87" t="s">
        <v>69</v>
      </c>
      <c r="H4" s="88"/>
      <c r="I4" s="10">
        <f>[2]TurbineData!H36/1000</f>
        <v>0</v>
      </c>
      <c r="K4" s="12" t="s">
        <v>70</v>
      </c>
      <c r="L4" s="12" t="s">
        <v>71</v>
      </c>
      <c r="M4" s="67" t="s">
        <v>72</v>
      </c>
      <c r="N4" s="67" t="s">
        <v>73</v>
      </c>
      <c r="P4" s="87"/>
      <c r="Q4" s="88"/>
      <c r="R4" s="10"/>
    </row>
    <row r="5" spans="1:24" ht="15" thickBot="1" x14ac:dyDescent="0.35">
      <c r="B5" s="74" t="s">
        <v>74</v>
      </c>
      <c r="C5" s="72"/>
      <c r="D5" s="73"/>
      <c r="E5" s="11">
        <v>0.1</v>
      </c>
      <c r="G5" s="63" t="s">
        <v>75</v>
      </c>
      <c r="H5" s="66"/>
      <c r="I5" s="11">
        <f>[2]TurbineData!I36</f>
        <v>0</v>
      </c>
      <c r="K5" s="11" t="s">
        <v>76</v>
      </c>
      <c r="L5" s="11">
        <v>210000000</v>
      </c>
      <c r="M5" s="11">
        <v>7850</v>
      </c>
      <c r="N5" s="11">
        <v>81000000000</v>
      </c>
      <c r="P5" s="63"/>
      <c r="Q5" s="66"/>
      <c r="R5" s="11"/>
    </row>
    <row r="6" spans="1:24" ht="15" thickBot="1" x14ac:dyDescent="0.35">
      <c r="B6" s="68" t="s">
        <v>77</v>
      </c>
      <c r="C6" s="69" t="s">
        <v>78</v>
      </c>
      <c r="D6" s="70"/>
      <c r="E6" s="11">
        <v>0.1</v>
      </c>
      <c r="G6" s="63" t="s">
        <v>79</v>
      </c>
      <c r="H6" s="66"/>
      <c r="I6" s="11">
        <f>[2]TurbineData!J36</f>
        <v>0</v>
      </c>
      <c r="K6" s="11" t="s">
        <v>80</v>
      </c>
      <c r="L6" s="11">
        <v>55000000</v>
      </c>
      <c r="M6" s="11">
        <v>2440</v>
      </c>
      <c r="N6" s="11">
        <v>81000000000</v>
      </c>
      <c r="P6" s="63"/>
      <c r="Q6" s="66"/>
      <c r="R6" s="11"/>
    </row>
    <row r="7" spans="1:24" ht="15" thickBot="1" x14ac:dyDescent="0.35">
      <c r="B7" s="71" t="str">
        <f>CONCATENATE("Seabed [m "&amp;$C$20&amp;"]")</f>
        <v>Seabed [m Top]</v>
      </c>
      <c r="C7" s="72"/>
      <c r="D7" s="73"/>
      <c r="E7" s="11">
        <v>-23.1</v>
      </c>
      <c r="K7" s="11" t="s">
        <v>81</v>
      </c>
      <c r="L7" s="11">
        <v>210000000</v>
      </c>
      <c r="M7" s="11">
        <v>7850</v>
      </c>
      <c r="N7" s="11">
        <v>81000000000</v>
      </c>
    </row>
    <row r="8" spans="1:24" x14ac:dyDescent="0.3">
      <c r="K8" s="75" t="s">
        <v>84</v>
      </c>
    </row>
    <row r="9" spans="1:24" ht="15" thickBot="1" x14ac:dyDescent="0.35"/>
    <row r="10" spans="1:24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</row>
    <row r="11" spans="1:24" x14ac:dyDescent="0.3">
      <c r="A11" s="16"/>
      <c r="X11" s="17"/>
    </row>
    <row r="12" spans="1:24" x14ac:dyDescent="0.3">
      <c r="A12" s="16"/>
      <c r="F12" t="s">
        <v>85</v>
      </c>
      <c r="X12" s="17"/>
    </row>
    <row r="13" spans="1:24" x14ac:dyDescent="0.3">
      <c r="A13" s="16"/>
      <c r="X13" s="17"/>
    </row>
    <row r="14" spans="1:24" ht="15" thickBot="1" x14ac:dyDescent="0.3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20"/>
    </row>
    <row r="15" spans="1:24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5"/>
    </row>
    <row r="16" spans="1:24" ht="15.6" x14ac:dyDescent="0.3">
      <c r="A16" s="16"/>
      <c r="B16" s="62" t="s">
        <v>86</v>
      </c>
      <c r="X16" s="17"/>
    </row>
    <row r="17" spans="1:24" x14ac:dyDescent="0.3">
      <c r="A17" s="16"/>
      <c r="X17" s="17"/>
    </row>
    <row r="18" spans="1:24" x14ac:dyDescent="0.3">
      <c r="A18" s="16"/>
      <c r="B18" t="s">
        <v>17</v>
      </c>
      <c r="M18" t="s">
        <v>19</v>
      </c>
      <c r="X18" s="17"/>
    </row>
    <row r="19" spans="1:24" x14ac:dyDescent="0.3">
      <c r="A19" s="16"/>
      <c r="X19" s="17"/>
    </row>
    <row r="20" spans="1:24" x14ac:dyDescent="0.3">
      <c r="A20" s="16"/>
      <c r="B20" s="59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9</v>
      </c>
      <c r="I20" s="1" t="s">
        <v>10</v>
      </c>
      <c r="J20" s="1" t="s">
        <v>11</v>
      </c>
      <c r="K20" s="1" t="s">
        <v>12</v>
      </c>
      <c r="M20" s="9" t="s">
        <v>33</v>
      </c>
      <c r="N20" s="9" t="s">
        <v>20</v>
      </c>
      <c r="O20" s="9" t="s">
        <v>21</v>
      </c>
      <c r="P20" s="9" t="s">
        <v>18</v>
      </c>
      <c r="Q20" s="9" t="s">
        <v>30</v>
      </c>
      <c r="R20" s="9" t="s">
        <v>31</v>
      </c>
      <c r="S20" s="9" t="s">
        <v>32</v>
      </c>
      <c r="T20" s="9" t="s">
        <v>22</v>
      </c>
      <c r="U20" s="9" t="s">
        <v>23</v>
      </c>
      <c r="V20" s="9" t="s">
        <v>24</v>
      </c>
      <c r="W20" s="9" t="s">
        <v>27</v>
      </c>
      <c r="X20" s="17"/>
    </row>
    <row r="21" spans="1:24" x14ac:dyDescent="0.3">
      <c r="A21" s="16"/>
      <c r="B21" s="60"/>
      <c r="C21" s="1" t="str">
        <f>"[m"&amp;[1]Control!$F$7&amp;"]"</f>
        <v>[mLAT]</v>
      </c>
      <c r="D21" s="1" t="str">
        <f>"[m"&amp;[1]Control!$F$7&amp;"]"</f>
        <v>[mLAT]</v>
      </c>
      <c r="E21" s="1" t="s">
        <v>7</v>
      </c>
      <c r="F21" s="1" t="s">
        <v>7</v>
      </c>
      <c r="G21" s="1" t="s">
        <v>8</v>
      </c>
      <c r="H21" s="1" t="s">
        <v>7</v>
      </c>
      <c r="I21" s="1" t="s">
        <v>13</v>
      </c>
      <c r="J21" s="1" t="s">
        <v>14</v>
      </c>
      <c r="K21" s="1" t="s">
        <v>15</v>
      </c>
      <c r="M21" s="9"/>
      <c r="N21" s="9" t="s">
        <v>25</v>
      </c>
      <c r="O21" s="9" t="s">
        <v>25</v>
      </c>
      <c r="P21" s="9" t="s">
        <v>26</v>
      </c>
      <c r="Q21" s="9" t="s">
        <v>7</v>
      </c>
      <c r="R21" s="9" t="s">
        <v>63</v>
      </c>
      <c r="S21" s="9" t="s">
        <v>7</v>
      </c>
      <c r="T21" s="9" t="s">
        <v>15</v>
      </c>
      <c r="U21" s="9" t="s">
        <v>15</v>
      </c>
      <c r="V21" s="9" t="s">
        <v>8</v>
      </c>
      <c r="W21" s="9"/>
      <c r="X21" s="17"/>
    </row>
    <row r="22" spans="1:24" x14ac:dyDescent="0.3">
      <c r="A22" s="16"/>
      <c r="B22" s="2">
        <v>1</v>
      </c>
      <c r="C22" s="3">
        <v>5.8</v>
      </c>
      <c r="D22" s="3">
        <v>2.6</v>
      </c>
      <c r="E22" s="3">
        <v>8</v>
      </c>
      <c r="F22" s="3">
        <v>8</v>
      </c>
      <c r="G22" s="4">
        <v>115</v>
      </c>
      <c r="H22" s="6">
        <f t="shared" ref="H22:H34" si="0">C22-D22</f>
        <v>3.1999999999999997</v>
      </c>
      <c r="I22" s="7">
        <f>ATAN((F22-E22)/(2*H22))/PI()*180</f>
        <v>0</v>
      </c>
      <c r="J22" s="61">
        <f>IF(I22=0,PI()/4*(E22^2-(E22-(2*G22/1000))^2)*H22*7850/1000,(H22*PI()/12)*((F22^2+F22*E22+E22^2)-((F22-2*(G22/1000))^2+(F22-(2*G22/1000))*(E22-(2*G22/1000))+(E22-(2*G22/1000))^2))*7850/1000)</f>
        <v>71.559788082887295</v>
      </c>
      <c r="K22" s="61">
        <f>MAX(E22:F22)/G22*1000</f>
        <v>69.565217391304344</v>
      </c>
      <c r="M22" s="3"/>
      <c r="N22" s="3">
        <v>20</v>
      </c>
      <c r="O22" s="3">
        <v>6.5</v>
      </c>
      <c r="P22" s="3"/>
      <c r="Q22" s="3"/>
      <c r="R22" s="3"/>
      <c r="S22" s="3"/>
      <c r="T22" s="4">
        <v>0.9</v>
      </c>
      <c r="U22" s="3">
        <v>2</v>
      </c>
      <c r="V22" s="3"/>
      <c r="W22" s="3"/>
      <c r="X22" s="17"/>
    </row>
    <row r="23" spans="1:24" x14ac:dyDescent="0.3">
      <c r="A23" s="16"/>
      <c r="B23" s="2">
        <v>2</v>
      </c>
      <c r="C23" s="5">
        <f>D22</f>
        <v>2.6</v>
      </c>
      <c r="D23" s="3">
        <v>-0.6</v>
      </c>
      <c r="E23" s="3">
        <v>8</v>
      </c>
      <c r="F23" s="3">
        <v>8</v>
      </c>
      <c r="G23" s="4">
        <v>120</v>
      </c>
      <c r="H23" s="6">
        <f t="shared" si="0"/>
        <v>3.2</v>
      </c>
      <c r="I23" s="7">
        <f t="shared" ref="I23:I34" si="1">ATAN((F23-E23)/(2*H23))/PI()*180</f>
        <v>0</v>
      </c>
      <c r="J23" s="61">
        <f t="shared" ref="J23:J34" si="2">IF(I23=0,PI()/4*(E23^2-(E23-(2*G23/1000))^2)*H23*7850/1000,(H23*PI()/12)*((F23^2+F23*E23+E23^2)-((F23-2*(G23/1000))^2+(F23-(2*G23/1000))*(E23-(2*G23/1000))+(E23-(2*G23/1000))^2))*7850/1000)</f>
        <v>74.623733132450909</v>
      </c>
      <c r="K23" s="61">
        <f t="shared" ref="K23:K34" si="3">MAX(E23:F23)/G23*1000</f>
        <v>66.666666666666671</v>
      </c>
      <c r="M23" s="3"/>
      <c r="N23" s="3">
        <f>IF(ISBLANK(O23),"",O22)</f>
        <v>6.5</v>
      </c>
      <c r="O23" s="3">
        <v>-22</v>
      </c>
      <c r="P23" s="3"/>
      <c r="Q23" s="3"/>
      <c r="R23" s="3"/>
      <c r="S23" s="3"/>
      <c r="T23" s="4">
        <v>0.9</v>
      </c>
      <c r="U23" s="3">
        <v>2</v>
      </c>
      <c r="V23" s="3"/>
      <c r="W23" s="3"/>
      <c r="X23" s="17"/>
    </row>
    <row r="24" spans="1:24" x14ac:dyDescent="0.3">
      <c r="A24" s="16"/>
      <c r="B24" s="2">
        <v>3</v>
      </c>
      <c r="C24" s="5">
        <f t="shared" ref="C24:C33" si="4">D23</f>
        <v>-0.6</v>
      </c>
      <c r="D24" s="3">
        <v>-3.8</v>
      </c>
      <c r="E24" s="3">
        <v>8</v>
      </c>
      <c r="F24" s="3">
        <v>8</v>
      </c>
      <c r="G24" s="4">
        <v>130</v>
      </c>
      <c r="H24" s="6">
        <f t="shared" si="0"/>
        <v>3.1999999999999997</v>
      </c>
      <c r="I24" s="7">
        <f t="shared" si="1"/>
        <v>0</v>
      </c>
      <c r="J24" s="61">
        <f t="shared" si="2"/>
        <v>80.739785710459415</v>
      </c>
      <c r="K24" s="61">
        <f t="shared" si="3"/>
        <v>61.53846153846154</v>
      </c>
      <c r="M24" s="3" t="s">
        <v>28</v>
      </c>
      <c r="N24" s="3">
        <v>139</v>
      </c>
      <c r="O24" s="3">
        <v>4.5999999999999996</v>
      </c>
      <c r="P24" s="3"/>
      <c r="Q24" s="3"/>
      <c r="R24" s="3"/>
      <c r="S24" s="3"/>
      <c r="T24" s="4"/>
      <c r="U24" s="3"/>
      <c r="V24" s="3">
        <v>0</v>
      </c>
      <c r="W24" s="3"/>
      <c r="X24" s="17"/>
    </row>
    <row r="25" spans="1:24" x14ac:dyDescent="0.3">
      <c r="A25" s="16"/>
      <c r="B25" s="2">
        <v>4</v>
      </c>
      <c r="C25" s="5">
        <f t="shared" si="4"/>
        <v>-3.8</v>
      </c>
      <c r="D25" s="3">
        <v>-7.3</v>
      </c>
      <c r="E25" s="3">
        <v>8</v>
      </c>
      <c r="F25" s="3">
        <v>8.4377999999999993</v>
      </c>
      <c r="G25" s="4">
        <v>130</v>
      </c>
      <c r="H25" s="6">
        <f t="shared" si="0"/>
        <v>3.5</v>
      </c>
      <c r="I25" s="7">
        <f t="shared" si="1"/>
        <v>3.5787803472726449</v>
      </c>
      <c r="J25" s="61">
        <f t="shared" si="2"/>
        <v>90.765413922199599</v>
      </c>
      <c r="K25" s="61">
        <f t="shared" si="3"/>
        <v>64.906153846153842</v>
      </c>
      <c r="M25" s="3" t="s">
        <v>28</v>
      </c>
      <c r="N25" s="3">
        <f>IF(ISBLANK(O25),"",O24)</f>
        <v>4.5999999999999996</v>
      </c>
      <c r="O25" s="3">
        <v>-9.6</v>
      </c>
      <c r="P25" s="3"/>
      <c r="Q25" s="3"/>
      <c r="R25" s="3"/>
      <c r="S25" s="3"/>
      <c r="T25" s="4"/>
      <c r="U25" s="3"/>
      <c r="V25" s="3">
        <v>250</v>
      </c>
      <c r="W25" s="3"/>
      <c r="X25" s="17"/>
    </row>
    <row r="26" spans="1:24" x14ac:dyDescent="0.3">
      <c r="A26" s="16"/>
      <c r="B26" s="2">
        <v>5</v>
      </c>
      <c r="C26" s="5">
        <f>D25</f>
        <v>-7.3</v>
      </c>
      <c r="D26" s="3">
        <v>-10.8</v>
      </c>
      <c r="E26" s="3">
        <v>8.4377999999999993</v>
      </c>
      <c r="F26" s="3">
        <v>8.8756000000000004</v>
      </c>
      <c r="G26" s="4">
        <v>110</v>
      </c>
      <c r="H26" s="6">
        <f t="shared" si="0"/>
        <v>3.5000000000000009</v>
      </c>
      <c r="I26" s="7">
        <f t="shared" si="1"/>
        <v>3.5787803472726587</v>
      </c>
      <c r="J26" s="61">
        <f t="shared" si="2"/>
        <v>81.148167858304589</v>
      </c>
      <c r="K26" s="61">
        <f t="shared" si="3"/>
        <v>80.687272727272727</v>
      </c>
      <c r="M26" s="3" t="s">
        <v>28</v>
      </c>
      <c r="N26" s="3">
        <f t="shared" ref="N26" si="5">IF(ISBLANK(O26),"",O25)</f>
        <v>-9.6</v>
      </c>
      <c r="O26" s="3">
        <v>-22</v>
      </c>
      <c r="P26" s="3"/>
      <c r="Q26" s="3"/>
      <c r="R26" s="3"/>
      <c r="S26" s="3"/>
      <c r="T26" s="4"/>
      <c r="U26" s="3"/>
      <c r="V26" s="3">
        <v>100</v>
      </c>
      <c r="W26" s="3"/>
      <c r="X26" s="17"/>
    </row>
    <row r="27" spans="1:24" x14ac:dyDescent="0.3">
      <c r="A27" s="16"/>
      <c r="B27" s="2">
        <v>6</v>
      </c>
      <c r="C27" s="5">
        <f t="shared" si="4"/>
        <v>-10.8</v>
      </c>
      <c r="D27" s="3">
        <v>-14.3</v>
      </c>
      <c r="E27" s="3">
        <v>8.8756000000000004</v>
      </c>
      <c r="F27" s="3">
        <v>9.3133999999999997</v>
      </c>
      <c r="G27" s="4">
        <v>124</v>
      </c>
      <c r="H27" s="6">
        <f t="shared" si="0"/>
        <v>3.5</v>
      </c>
      <c r="I27" s="7">
        <f t="shared" si="1"/>
        <v>3.5787803472726449</v>
      </c>
      <c r="J27" s="61">
        <f t="shared" si="2"/>
        <v>96.012086889295531</v>
      </c>
      <c r="K27" s="61">
        <f t="shared" si="3"/>
        <v>75.108064516129033</v>
      </c>
      <c r="M27" s="3" t="s">
        <v>29</v>
      </c>
      <c r="N27" s="3">
        <v>139.20000000000002</v>
      </c>
      <c r="O27" s="3">
        <v>139.20000000000002</v>
      </c>
      <c r="P27" s="3">
        <v>2543</v>
      </c>
      <c r="Q27" s="3"/>
      <c r="R27" s="3"/>
      <c r="S27" s="3"/>
      <c r="T27" s="4"/>
      <c r="U27" s="3"/>
      <c r="V27" s="3"/>
      <c r="W27" s="3"/>
      <c r="X27" s="17"/>
    </row>
    <row r="28" spans="1:24" x14ac:dyDescent="0.3">
      <c r="A28" s="16"/>
      <c r="B28" s="2">
        <v>7</v>
      </c>
      <c r="C28" s="5">
        <f t="shared" si="4"/>
        <v>-14.3</v>
      </c>
      <c r="D28" s="3">
        <v>-17.8</v>
      </c>
      <c r="E28" s="3">
        <v>9.3133999999999997</v>
      </c>
      <c r="F28" s="3">
        <v>9.7510999999999992</v>
      </c>
      <c r="G28" s="4">
        <v>109</v>
      </c>
      <c r="H28" s="6">
        <f t="shared" si="0"/>
        <v>3.5</v>
      </c>
      <c r="I28" s="7">
        <f t="shared" si="1"/>
        <v>3.5779650246316992</v>
      </c>
      <c r="J28" s="61">
        <f t="shared" si="2"/>
        <v>88.657357951036289</v>
      </c>
      <c r="K28" s="61">
        <f t="shared" si="3"/>
        <v>89.459633027522926</v>
      </c>
      <c r="M28" s="3" t="s">
        <v>59</v>
      </c>
      <c r="N28" s="3">
        <v>16.5</v>
      </c>
      <c r="O28" s="3">
        <v>9.6</v>
      </c>
      <c r="P28" s="3">
        <v>1000</v>
      </c>
      <c r="Q28" s="3">
        <v>0.153</v>
      </c>
      <c r="R28" s="3">
        <v>100</v>
      </c>
      <c r="S28" s="3">
        <v>4.3</v>
      </c>
      <c r="T28" s="4"/>
      <c r="U28" s="3"/>
      <c r="V28" s="3"/>
      <c r="W28" s="3"/>
      <c r="X28" s="17"/>
    </row>
    <row r="29" spans="1:24" x14ac:dyDescent="0.3">
      <c r="A29" s="16"/>
      <c r="B29" s="2">
        <v>8</v>
      </c>
      <c r="C29" s="5">
        <f t="shared" si="4"/>
        <v>-17.8</v>
      </c>
      <c r="D29" s="3">
        <v>-21.3</v>
      </c>
      <c r="E29" s="3">
        <v>9.7510999999999992</v>
      </c>
      <c r="F29" s="3">
        <v>10.1889</v>
      </c>
      <c r="G29" s="4">
        <v>98</v>
      </c>
      <c r="H29" s="6">
        <f t="shared" si="0"/>
        <v>3.5</v>
      </c>
      <c r="I29" s="7">
        <f t="shared" si="1"/>
        <v>3.5787803472726605</v>
      </c>
      <c r="J29" s="61">
        <f t="shared" si="2"/>
        <v>83.506214395905687</v>
      </c>
      <c r="K29" s="61">
        <f t="shared" si="3"/>
        <v>103.96836734693878</v>
      </c>
      <c r="M29" s="3"/>
      <c r="N29" s="3"/>
      <c r="O29" s="3"/>
      <c r="P29" s="3"/>
      <c r="Q29" s="3"/>
      <c r="R29" s="3"/>
      <c r="S29" s="3"/>
      <c r="T29" s="4"/>
      <c r="U29" s="3"/>
      <c r="V29" s="3"/>
      <c r="W29" s="3"/>
      <c r="X29" s="17"/>
    </row>
    <row r="30" spans="1:24" x14ac:dyDescent="0.3">
      <c r="A30" s="16"/>
      <c r="B30" s="2">
        <v>9</v>
      </c>
      <c r="C30" s="5">
        <f t="shared" si="4"/>
        <v>-21.3</v>
      </c>
      <c r="D30" s="3">
        <v>-24.8</v>
      </c>
      <c r="E30" s="3">
        <v>10.1889</v>
      </c>
      <c r="F30" s="3">
        <v>10.6267</v>
      </c>
      <c r="G30" s="4">
        <v>98</v>
      </c>
      <c r="H30" s="6">
        <f t="shared" si="0"/>
        <v>3.5</v>
      </c>
      <c r="I30" s="7">
        <f t="shared" si="1"/>
        <v>3.5787803472726449</v>
      </c>
      <c r="J30" s="61">
        <f t="shared" si="2"/>
        <v>87.209518757992953</v>
      </c>
      <c r="K30" s="61">
        <f t="shared" si="3"/>
        <v>108.43571428571428</v>
      </c>
      <c r="M30" s="3"/>
      <c r="N30" s="3"/>
      <c r="O30" s="3"/>
      <c r="P30" s="3"/>
      <c r="Q30" s="3"/>
      <c r="R30" s="3"/>
      <c r="S30" s="3"/>
      <c r="T30" s="4"/>
      <c r="U30" s="3"/>
      <c r="V30" s="3"/>
      <c r="W30" s="3"/>
      <c r="X30" s="17"/>
    </row>
    <row r="31" spans="1:24" x14ac:dyDescent="0.3">
      <c r="A31" s="16"/>
      <c r="B31" s="2">
        <v>10</v>
      </c>
      <c r="C31" s="5">
        <f t="shared" si="4"/>
        <v>-24.8</v>
      </c>
      <c r="D31" s="3">
        <v>-28.3</v>
      </c>
      <c r="E31" s="3">
        <v>10.6267</v>
      </c>
      <c r="F31" s="3">
        <v>11.064500000000001</v>
      </c>
      <c r="G31" s="4">
        <v>98</v>
      </c>
      <c r="H31" s="6">
        <f t="shared" si="0"/>
        <v>3.5</v>
      </c>
      <c r="I31" s="7">
        <f t="shared" si="1"/>
        <v>3.5787803472726605</v>
      </c>
      <c r="J31" s="61">
        <f t="shared" si="2"/>
        <v>90.912823120080617</v>
      </c>
      <c r="K31" s="61">
        <f t="shared" si="3"/>
        <v>112.9030612244898</v>
      </c>
      <c r="M31" s="3"/>
      <c r="N31" s="3"/>
      <c r="O31" s="3"/>
      <c r="P31" s="3"/>
      <c r="Q31" s="3"/>
      <c r="R31" s="3"/>
      <c r="S31" s="3"/>
      <c r="T31" s="4"/>
      <c r="U31" s="3"/>
      <c r="V31" s="3"/>
      <c r="W31" s="3"/>
      <c r="X31" s="17"/>
    </row>
    <row r="32" spans="1:24" x14ac:dyDescent="0.3">
      <c r="A32" s="16"/>
      <c r="B32" s="2">
        <v>11</v>
      </c>
      <c r="C32" s="5">
        <f t="shared" si="4"/>
        <v>-28.3</v>
      </c>
      <c r="D32" s="3">
        <v>-31.8</v>
      </c>
      <c r="E32" s="3">
        <v>11.064500000000001</v>
      </c>
      <c r="F32" s="3">
        <v>11.5</v>
      </c>
      <c r="G32" s="4">
        <v>98</v>
      </c>
      <c r="H32" s="6">
        <f t="shared" si="0"/>
        <v>3.5</v>
      </c>
      <c r="I32" s="7">
        <f t="shared" si="1"/>
        <v>3.5600275600241904</v>
      </c>
      <c r="J32" s="61">
        <f t="shared" si="2"/>
        <v>94.606399752574163</v>
      </c>
      <c r="K32" s="61">
        <f t="shared" si="3"/>
        <v>117.34693877551021</v>
      </c>
      <c r="X32" s="17"/>
    </row>
    <row r="33" spans="1:24" x14ac:dyDescent="0.3">
      <c r="A33" s="16"/>
      <c r="B33" s="2">
        <v>12</v>
      </c>
      <c r="C33" s="5">
        <f t="shared" si="4"/>
        <v>-31.8</v>
      </c>
      <c r="D33" s="3">
        <v>-35.299999999999997</v>
      </c>
      <c r="E33" s="3">
        <v>11.5</v>
      </c>
      <c r="F33" s="3">
        <v>11.5</v>
      </c>
      <c r="G33" s="4">
        <v>98</v>
      </c>
      <c r="H33" s="6">
        <f t="shared" si="0"/>
        <v>3.4999999999999964</v>
      </c>
      <c r="I33" s="7">
        <f t="shared" si="1"/>
        <v>0</v>
      </c>
      <c r="J33" s="61">
        <f t="shared" si="2"/>
        <v>96.448324204023137</v>
      </c>
      <c r="K33" s="61">
        <f t="shared" si="3"/>
        <v>117.34693877551021</v>
      </c>
      <c r="X33" s="17"/>
    </row>
    <row r="34" spans="1:24" x14ac:dyDescent="0.3">
      <c r="A34" s="16"/>
      <c r="B34" s="2">
        <v>13</v>
      </c>
      <c r="C34" s="5">
        <f>D33</f>
        <v>-35.299999999999997</v>
      </c>
      <c r="D34" s="3">
        <v>-38.6</v>
      </c>
      <c r="E34" s="3">
        <v>11.5</v>
      </c>
      <c r="F34" s="3">
        <v>11.5</v>
      </c>
      <c r="G34" s="4">
        <v>98</v>
      </c>
      <c r="H34" s="6">
        <f t="shared" si="0"/>
        <v>3.3000000000000043</v>
      </c>
      <c r="I34" s="7">
        <f t="shared" si="1"/>
        <v>0</v>
      </c>
      <c r="J34" s="61">
        <f t="shared" si="2"/>
        <v>90.936991392364888</v>
      </c>
      <c r="K34" s="61">
        <f t="shared" si="3"/>
        <v>117.34693877551021</v>
      </c>
      <c r="X34" s="17"/>
    </row>
    <row r="35" spans="1:24" x14ac:dyDescent="0.3">
      <c r="A35" s="16"/>
      <c r="B35" s="2">
        <v>14</v>
      </c>
      <c r="C35" s="5">
        <f t="shared" ref="C35:C46" si="6">D34</f>
        <v>-38.6</v>
      </c>
      <c r="D35" s="3">
        <v>-41.9</v>
      </c>
      <c r="E35" s="3">
        <v>11.5</v>
      </c>
      <c r="F35" s="3">
        <v>11.5</v>
      </c>
      <c r="G35" s="4">
        <v>98</v>
      </c>
      <c r="H35" s="6">
        <f>C35-D35</f>
        <v>3.2999999999999972</v>
      </c>
      <c r="I35" s="7">
        <f>ATAN((F35-E35)/(2*H35))/PI()*180</f>
        <v>0</v>
      </c>
      <c r="J35" s="61">
        <f>IF(I35=0,PI()/4*(E35^2-(E35-(2*G35/1000))^2)*H35*7850/1000,(H35*PI()/12)*((F35^2+F35*E35+E35^2)-((F35-2*(G35/1000))^2+(F35-(2*G35/1000))*(E35-(2*G35/1000))+(E35-(2*G35/1000))^2))*7850/1000)</f>
        <v>90.936991392364675</v>
      </c>
      <c r="K35" s="61">
        <f>MAX(E35:F35)/G35*1000</f>
        <v>117.34693877551021</v>
      </c>
      <c r="M35" t="s">
        <v>87</v>
      </c>
      <c r="X35" s="17"/>
    </row>
    <row r="36" spans="1:24" x14ac:dyDescent="0.3">
      <c r="A36" s="16"/>
      <c r="B36" s="2">
        <v>15</v>
      </c>
      <c r="C36" s="5">
        <f t="shared" si="6"/>
        <v>-41.9</v>
      </c>
      <c r="D36" s="3">
        <v>-45.2</v>
      </c>
      <c r="E36" s="3">
        <v>11.5</v>
      </c>
      <c r="F36" s="3">
        <v>11.5</v>
      </c>
      <c r="G36" s="4">
        <v>100</v>
      </c>
      <c r="H36" s="6">
        <f t="shared" ref="H36:H46" si="7">C36-D36</f>
        <v>3.3000000000000043</v>
      </c>
      <c r="I36" s="7">
        <f t="shared" ref="I36:I46" si="8">ATAN((F36-E36)/(2*H36))/PI()*180</f>
        <v>0</v>
      </c>
      <c r="J36" s="61">
        <f t="shared" ref="J36:J46" si="9">IF(I36=0,PI()/4*(E36^2-(E36-(2*G36/1000))^2)*H36*7850/1000,(H36*PI()/12)*((F36^2+F36*E36+E36^2)-((F36-2*(G36/1000))^2+(F36-(2*G36/1000))*(E36-(2*G36/1000))+(E36-(2*G36/1000))^2))*7850/1000)</f>
        <v>92.776571768017575</v>
      </c>
      <c r="K36" s="61">
        <f t="shared" ref="K36:K46" si="10">MAX(E36:F36)/G36*1000</f>
        <v>115</v>
      </c>
      <c r="X36" s="17"/>
    </row>
    <row r="37" spans="1:24" x14ac:dyDescent="0.3">
      <c r="A37" s="16"/>
      <c r="B37" s="2">
        <v>16</v>
      </c>
      <c r="C37" s="5">
        <f t="shared" si="6"/>
        <v>-45.2</v>
      </c>
      <c r="D37" s="3">
        <v>-48.5</v>
      </c>
      <c r="E37" s="3">
        <v>11.5</v>
      </c>
      <c r="F37" s="3">
        <v>11.5</v>
      </c>
      <c r="G37" s="4">
        <v>98</v>
      </c>
      <c r="H37" s="6">
        <f t="shared" si="7"/>
        <v>3.2999999999999972</v>
      </c>
      <c r="I37" s="7">
        <f t="shared" si="8"/>
        <v>0</v>
      </c>
      <c r="J37" s="61">
        <f t="shared" si="9"/>
        <v>90.936991392364675</v>
      </c>
      <c r="K37" s="61">
        <f t="shared" si="10"/>
        <v>117.34693877551021</v>
      </c>
      <c r="M37" t="s">
        <v>28</v>
      </c>
      <c r="P37" t="s">
        <v>88</v>
      </c>
      <c r="S37" t="s">
        <v>89</v>
      </c>
      <c r="V37" t="s">
        <v>90</v>
      </c>
      <c r="X37" s="17"/>
    </row>
    <row r="38" spans="1:24" x14ac:dyDescent="0.3">
      <c r="A38" s="16"/>
      <c r="B38" s="2">
        <v>17</v>
      </c>
      <c r="C38" s="5">
        <f t="shared" si="6"/>
        <v>-48.5</v>
      </c>
      <c r="D38" s="3">
        <v>-51.9</v>
      </c>
      <c r="E38" s="3">
        <v>11.5</v>
      </c>
      <c r="F38" s="3">
        <v>11.5</v>
      </c>
      <c r="G38" s="4">
        <v>96</v>
      </c>
      <c r="H38" s="6">
        <f t="shared" si="7"/>
        <v>3.3999999999999986</v>
      </c>
      <c r="I38" s="7">
        <f t="shared" si="8"/>
        <v>0</v>
      </c>
      <c r="J38" s="61">
        <f t="shared" si="9"/>
        <v>91.796661769809532</v>
      </c>
      <c r="K38" s="61">
        <f t="shared" si="10"/>
        <v>119.79166666666667</v>
      </c>
      <c r="M38" s="9" t="s">
        <v>33</v>
      </c>
      <c r="N38" s="9"/>
      <c r="P38" s="9" t="s">
        <v>33</v>
      </c>
      <c r="Q38" s="9"/>
      <c r="S38" s="9" t="s">
        <v>33</v>
      </c>
      <c r="T38" s="9"/>
      <c r="V38" s="9" t="s">
        <v>33</v>
      </c>
      <c r="W38" s="9"/>
      <c r="X38" s="17"/>
    </row>
    <row r="39" spans="1:24" x14ac:dyDescent="0.3">
      <c r="A39" s="16"/>
      <c r="B39" s="2">
        <v>18</v>
      </c>
      <c r="C39" s="5">
        <f>D38</f>
        <v>-51.9</v>
      </c>
      <c r="D39" s="3">
        <v>-55.9</v>
      </c>
      <c r="E39" s="3">
        <v>11.5</v>
      </c>
      <c r="F39" s="3">
        <v>11.5</v>
      </c>
      <c r="G39" s="4">
        <v>93</v>
      </c>
      <c r="H39" s="6">
        <f t="shared" si="7"/>
        <v>4</v>
      </c>
      <c r="I39" s="7">
        <f t="shared" si="8"/>
        <v>0</v>
      </c>
      <c r="J39" s="61">
        <f t="shared" si="9"/>
        <v>104.64871763601626</v>
      </c>
      <c r="K39" s="61">
        <f t="shared" si="10"/>
        <v>123.65591397849462</v>
      </c>
      <c r="M39" s="9"/>
      <c r="N39" s="9"/>
      <c r="P39" s="9"/>
      <c r="Q39" s="9"/>
      <c r="S39" s="9"/>
      <c r="T39" s="9"/>
      <c r="V39" s="9"/>
      <c r="W39" s="9"/>
      <c r="X39" s="17"/>
    </row>
    <row r="40" spans="1:24" x14ac:dyDescent="0.3">
      <c r="A40" s="16"/>
      <c r="B40" s="2">
        <v>19</v>
      </c>
      <c r="C40" s="5">
        <f t="shared" si="6"/>
        <v>-55.9</v>
      </c>
      <c r="D40" s="3">
        <v>-59.9</v>
      </c>
      <c r="E40" s="3">
        <v>11.5</v>
      </c>
      <c r="F40" s="3">
        <v>11.5</v>
      </c>
      <c r="G40" s="4">
        <v>93</v>
      </c>
      <c r="H40" s="6">
        <f t="shared" si="7"/>
        <v>4</v>
      </c>
      <c r="I40" s="7">
        <f t="shared" si="8"/>
        <v>0</v>
      </c>
      <c r="J40" s="61">
        <f t="shared" si="9"/>
        <v>104.64871763601626</v>
      </c>
      <c r="K40" s="61">
        <f t="shared" si="10"/>
        <v>123.65591397849462</v>
      </c>
      <c r="M40" s="3"/>
      <c r="N40" s="3"/>
      <c r="P40" s="3"/>
      <c r="Q40" s="3"/>
      <c r="S40" s="3"/>
      <c r="T40" s="3"/>
      <c r="V40" s="3"/>
      <c r="W40" s="3"/>
      <c r="X40" s="17"/>
    </row>
    <row r="41" spans="1:24" x14ac:dyDescent="0.3">
      <c r="A41" s="16"/>
      <c r="B41" s="2">
        <v>20</v>
      </c>
      <c r="C41" s="5">
        <f t="shared" si="6"/>
        <v>-59.9</v>
      </c>
      <c r="D41" s="3">
        <v>-63.9</v>
      </c>
      <c r="E41" s="3">
        <v>11.5</v>
      </c>
      <c r="F41" s="3">
        <v>11.5</v>
      </c>
      <c r="G41" s="4">
        <v>93</v>
      </c>
      <c r="H41" s="6">
        <f t="shared" si="7"/>
        <v>4</v>
      </c>
      <c r="I41" s="7">
        <f t="shared" si="8"/>
        <v>0</v>
      </c>
      <c r="J41" s="61">
        <f t="shared" si="9"/>
        <v>104.64871763601626</v>
      </c>
      <c r="K41" s="61">
        <f t="shared" si="10"/>
        <v>123.65591397849462</v>
      </c>
      <c r="X41" s="17"/>
    </row>
    <row r="42" spans="1:24" x14ac:dyDescent="0.3">
      <c r="A42" s="16"/>
      <c r="B42" s="2">
        <v>21</v>
      </c>
      <c r="C42" s="5">
        <f t="shared" si="6"/>
        <v>-63.9</v>
      </c>
      <c r="D42" s="3">
        <v>-67.900000000000006</v>
      </c>
      <c r="E42" s="3">
        <v>11.5</v>
      </c>
      <c r="F42" s="3">
        <v>11.5</v>
      </c>
      <c r="G42" s="4">
        <v>93</v>
      </c>
      <c r="H42" s="6">
        <f t="shared" si="7"/>
        <v>4.0000000000000071</v>
      </c>
      <c r="I42" s="7">
        <f t="shared" si="8"/>
        <v>0</v>
      </c>
      <c r="J42" s="61">
        <f t="shared" si="9"/>
        <v>104.64871763601644</v>
      </c>
      <c r="K42" s="61">
        <f t="shared" si="10"/>
        <v>123.65591397849462</v>
      </c>
      <c r="X42" s="17"/>
    </row>
    <row r="43" spans="1:24" x14ac:dyDescent="0.3">
      <c r="A43" s="16"/>
      <c r="B43" s="2">
        <v>22</v>
      </c>
      <c r="C43" s="5">
        <f t="shared" si="6"/>
        <v>-67.900000000000006</v>
      </c>
      <c r="D43" s="3">
        <v>-71.900000000000006</v>
      </c>
      <c r="E43" s="3">
        <v>11.5</v>
      </c>
      <c r="F43" s="3">
        <v>11.5</v>
      </c>
      <c r="G43" s="4">
        <v>93</v>
      </c>
      <c r="H43" s="6">
        <f t="shared" si="7"/>
        <v>4</v>
      </c>
      <c r="I43" s="7">
        <f t="shared" si="8"/>
        <v>0</v>
      </c>
      <c r="J43" s="61">
        <f t="shared" si="9"/>
        <v>104.64871763601626</v>
      </c>
      <c r="K43" s="61">
        <f t="shared" si="10"/>
        <v>123.65591397849462</v>
      </c>
      <c r="X43" s="17"/>
    </row>
    <row r="44" spans="1:24" x14ac:dyDescent="0.3">
      <c r="A44" s="16"/>
      <c r="B44" s="2">
        <v>23</v>
      </c>
      <c r="C44" s="5">
        <f t="shared" si="6"/>
        <v>-71.900000000000006</v>
      </c>
      <c r="D44" s="3">
        <v>-75.7</v>
      </c>
      <c r="E44" s="3">
        <v>11.5</v>
      </c>
      <c r="F44" s="3">
        <v>11.5</v>
      </c>
      <c r="G44" s="4">
        <v>96</v>
      </c>
      <c r="H44" s="6">
        <f t="shared" si="7"/>
        <v>3.7999999999999972</v>
      </c>
      <c r="I44" s="7">
        <f t="shared" si="8"/>
        <v>0</v>
      </c>
      <c r="J44" s="61">
        <f t="shared" si="9"/>
        <v>102.59626903684591</v>
      </c>
      <c r="K44" s="61">
        <f t="shared" si="10"/>
        <v>119.79166666666667</v>
      </c>
      <c r="X44" s="17"/>
    </row>
    <row r="45" spans="1:24" x14ac:dyDescent="0.3">
      <c r="A45" s="16"/>
      <c r="B45" s="2">
        <v>24</v>
      </c>
      <c r="C45" s="5">
        <f t="shared" si="6"/>
        <v>-75.7</v>
      </c>
      <c r="D45" s="3">
        <f>D46+3</f>
        <v>-79.37</v>
      </c>
      <c r="E45" s="3">
        <v>11.5</v>
      </c>
      <c r="F45" s="3">
        <v>11.5</v>
      </c>
      <c r="G45" s="4">
        <v>100</v>
      </c>
      <c r="H45" s="6">
        <f t="shared" si="7"/>
        <v>3.6700000000000017</v>
      </c>
      <c r="I45" s="7">
        <f t="shared" si="8"/>
        <v>0</v>
      </c>
      <c r="J45" s="61">
        <f t="shared" si="9"/>
        <v>103.17879345109823</v>
      </c>
      <c r="K45" s="61">
        <f t="shared" si="10"/>
        <v>115</v>
      </c>
      <c r="X45" s="17"/>
    </row>
    <row r="46" spans="1:24" x14ac:dyDescent="0.3">
      <c r="A46" s="16"/>
      <c r="B46" s="2">
        <v>25</v>
      </c>
      <c r="C46" s="5">
        <f t="shared" si="6"/>
        <v>-79.37</v>
      </c>
      <c r="D46" s="3">
        <v>-82.37</v>
      </c>
      <c r="E46" s="3">
        <v>11.5</v>
      </c>
      <c r="F46" s="3">
        <v>11.5</v>
      </c>
      <c r="G46" s="4">
        <v>105</v>
      </c>
      <c r="H46" s="6">
        <f t="shared" si="7"/>
        <v>3</v>
      </c>
      <c r="I46" s="7">
        <f t="shared" si="8"/>
        <v>0</v>
      </c>
      <c r="J46" s="61">
        <f t="shared" si="9"/>
        <v>88.520613003300838</v>
      </c>
      <c r="K46" s="61">
        <f t="shared" si="10"/>
        <v>109.52380952380952</v>
      </c>
      <c r="X46" s="17"/>
    </row>
    <row r="47" spans="1:24" ht="15" thickBot="1" x14ac:dyDescent="0.35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20"/>
    </row>
  </sheetData>
  <protectedRanges>
    <protectedRange sqref="O22 Q22:S22" name="Bereich1_1"/>
    <protectedRange sqref="T22:U22" name="Bereich1_4"/>
    <protectedRange sqref="Q23:U23 M23:O23" name="Bereich1_5"/>
    <protectedRange sqref="N24" name="Bereich1_6"/>
    <protectedRange sqref="O24 Q24:S24" name="Bereich1_8"/>
    <protectedRange sqref="V24" name="Bereich1_9"/>
    <protectedRange sqref="N25" name="Bereich1_10"/>
    <protectedRange sqref="O25 Q25:S25" name="Bereich1_11"/>
    <protectedRange sqref="V25" name="Bereich1_12"/>
    <protectedRange sqref="N26 M28:N28 M30:N30" name="Bereich1_13"/>
    <protectedRange sqref="O26 Q26:S26 O28 Q28:S28 O30 Q30:S30" name="Bereich1_14"/>
    <protectedRange sqref="V26 V28 V30" name="Bereich1_15"/>
    <protectedRange sqref="M27:N27 M29:N29 M31:N31" name="Bereich1_16"/>
    <protectedRange sqref="O27 Q27:S27 O29 Q29:S29 O31 Q31:S31" name="Bereich1_18"/>
    <protectedRange sqref="P27 P29 P31" name="Bereich1_19"/>
    <protectedRange sqref="C6 E5:E7 I3:I6 K5:N7 R3:R6" name="Bereich1"/>
  </protectedRanges>
  <mergeCells count="4">
    <mergeCell ref="P4:Q4"/>
    <mergeCell ref="C3:E3"/>
    <mergeCell ref="K3:N3"/>
    <mergeCell ref="G4:H4"/>
  </mergeCells>
  <dataValidations count="1">
    <dataValidation type="list" allowBlank="1" showInputMessage="1" showErrorMessage="1" sqref="C6" xr:uid="{F08C850F-2493-4AD1-BDCC-9FBFB8423FFD}">
      <formula1>$Q$33:$Q$46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Plot">
                <anchor moveWithCells="1" sizeWithCells="1">
                  <from>
                    <xdr:col>1</xdr:col>
                    <xdr:colOff>22860</xdr:colOff>
                    <xdr:row>10</xdr:row>
                    <xdr:rowOff>0</xdr:rowOff>
                  </from>
                  <to>
                    <xdr:col>2</xdr:col>
                    <xdr:colOff>99060</xdr:colOff>
                    <xdr:row>12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Plot">
                <anchor moveWithCells="1" sizeWithCells="1">
                  <from>
                    <xdr:col>2</xdr:col>
                    <xdr:colOff>304800</xdr:colOff>
                    <xdr:row>10</xdr:row>
                    <xdr:rowOff>22860</xdr:rowOff>
                  </from>
                  <to>
                    <xdr:col>3</xdr:col>
                    <xdr:colOff>601980</xdr:colOff>
                    <xdr:row>12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49BE-A1CD-4BBC-87B8-B147F7F699BE}">
  <dimension ref="A1:J27"/>
  <sheetViews>
    <sheetView tabSelected="1" workbookViewId="0">
      <selection activeCell="M16" sqref="M16"/>
    </sheetView>
  </sheetViews>
  <sheetFormatPr baseColWidth="10" defaultRowHeight="14.4" x14ac:dyDescent="0.3"/>
  <sheetData>
    <row r="1" spans="1:10" x14ac:dyDescent="0.3">
      <c r="A1" s="59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3">
      <c r="A2" s="60"/>
      <c r="B2" s="1" t="str">
        <f>"[m"&amp;[1]Control!$F$7&amp;"]"</f>
        <v>[mLAT]</v>
      </c>
      <c r="C2" s="1" t="str">
        <f>"[m"&amp;[1]Control!$F$7&amp;"]"</f>
        <v>[mLAT]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13</v>
      </c>
      <c r="I2" s="1" t="s">
        <v>14</v>
      </c>
      <c r="J2" s="1" t="s">
        <v>15</v>
      </c>
    </row>
    <row r="3" spans="1:10" x14ac:dyDescent="0.3">
      <c r="A3" s="2">
        <v>1</v>
      </c>
      <c r="B3" s="3">
        <v>5.8</v>
      </c>
      <c r="C3" s="3">
        <v>2.6</v>
      </c>
      <c r="D3" s="3">
        <v>8</v>
      </c>
      <c r="E3" s="3">
        <v>8</v>
      </c>
      <c r="F3" s="4">
        <v>115</v>
      </c>
      <c r="G3" s="6">
        <f t="shared" ref="G3:G15" si="0">B3-C3</f>
        <v>3.1999999999999997</v>
      </c>
      <c r="H3" s="7">
        <f>ATAN((E3-D3)/(2*G3))/PI()*180</f>
        <v>0</v>
      </c>
      <c r="I3" s="61">
        <f>IF(H3=0,PI()/4*(D3^2-(D3-(2*F3/1000))^2)*G3*7850/1000,(G3*PI()/12)*((E3^2+E3*D3+D3^2)-((E3-2*(F3/1000))^2+(E3-(2*F3/1000))*(D3-(2*F3/1000))+(D3-(2*F3/1000))^2))*7850/1000)</f>
        <v>71.559788082887295</v>
      </c>
      <c r="J3" s="61">
        <f>MAX(D3:E3)/F3*1000</f>
        <v>69.565217391304344</v>
      </c>
    </row>
    <row r="4" spans="1:10" x14ac:dyDescent="0.3">
      <c r="A4" s="2">
        <v>2</v>
      </c>
      <c r="B4" s="5">
        <f>C3</f>
        <v>2.6</v>
      </c>
      <c r="C4" s="3">
        <v>-0.6</v>
      </c>
      <c r="D4" s="3">
        <v>8</v>
      </c>
      <c r="E4" s="3">
        <v>8</v>
      </c>
      <c r="F4" s="4">
        <v>120</v>
      </c>
      <c r="G4" s="6">
        <f t="shared" si="0"/>
        <v>3.2</v>
      </c>
      <c r="H4" s="7">
        <f t="shared" ref="H4:H15" si="1">ATAN((E4-D4)/(2*G4))/PI()*180</f>
        <v>0</v>
      </c>
      <c r="I4" s="61">
        <f t="shared" ref="I4:I15" si="2">IF(H4=0,PI()/4*(D4^2-(D4-(2*F4/1000))^2)*G4*7850/1000,(G4*PI()/12)*((E4^2+E4*D4+D4^2)-((E4-2*(F4/1000))^2+(E4-(2*F4/1000))*(D4-(2*F4/1000))+(D4-(2*F4/1000))^2))*7850/1000)</f>
        <v>74.623733132450909</v>
      </c>
      <c r="J4" s="61">
        <f t="shared" ref="J4:J15" si="3">MAX(D4:E4)/F4*1000</f>
        <v>66.666666666666671</v>
      </c>
    </row>
    <row r="5" spans="1:10" x14ac:dyDescent="0.3">
      <c r="A5" s="2">
        <v>3</v>
      </c>
      <c r="B5" s="5">
        <f t="shared" ref="B5:B14" si="4">C4</f>
        <v>-0.6</v>
      </c>
      <c r="C5" s="3">
        <v>-3.8</v>
      </c>
      <c r="D5" s="3">
        <v>8</v>
      </c>
      <c r="E5" s="3">
        <v>8</v>
      </c>
      <c r="F5" s="4">
        <v>130</v>
      </c>
      <c r="G5" s="6">
        <f t="shared" si="0"/>
        <v>3.1999999999999997</v>
      </c>
      <c r="H5" s="7">
        <f t="shared" si="1"/>
        <v>0</v>
      </c>
      <c r="I5" s="61">
        <f t="shared" si="2"/>
        <v>80.739785710459415</v>
      </c>
      <c r="J5" s="61">
        <f t="shared" si="3"/>
        <v>61.53846153846154</v>
      </c>
    </row>
    <row r="6" spans="1:10" x14ac:dyDescent="0.3">
      <c r="A6" s="2">
        <v>4</v>
      </c>
      <c r="B6" s="5">
        <f t="shared" si="4"/>
        <v>-3.8</v>
      </c>
      <c r="C6" s="3">
        <v>-7.3</v>
      </c>
      <c r="D6" s="3">
        <v>8</v>
      </c>
      <c r="E6" s="3">
        <v>8.4377999999999993</v>
      </c>
      <c r="F6" s="4">
        <v>130</v>
      </c>
      <c r="G6" s="6">
        <f t="shared" si="0"/>
        <v>3.5</v>
      </c>
      <c r="H6" s="7">
        <f t="shared" si="1"/>
        <v>3.5787803472726449</v>
      </c>
      <c r="I6" s="61">
        <f t="shared" si="2"/>
        <v>90.765413922199599</v>
      </c>
      <c r="J6" s="61">
        <f t="shared" si="3"/>
        <v>64.906153846153842</v>
      </c>
    </row>
    <row r="7" spans="1:10" x14ac:dyDescent="0.3">
      <c r="A7" s="2">
        <v>5</v>
      </c>
      <c r="B7" s="5">
        <f>C6</f>
        <v>-7.3</v>
      </c>
      <c r="C7" s="3">
        <v>-10.8</v>
      </c>
      <c r="D7" s="3">
        <v>8.4377999999999993</v>
      </c>
      <c r="E7" s="3">
        <v>8.8756000000000004</v>
      </c>
      <c r="F7" s="4">
        <v>110</v>
      </c>
      <c r="G7" s="6">
        <f t="shared" si="0"/>
        <v>3.5000000000000009</v>
      </c>
      <c r="H7" s="7">
        <f t="shared" si="1"/>
        <v>3.5787803472726587</v>
      </c>
      <c r="I7" s="61">
        <f t="shared" si="2"/>
        <v>81.148167858304589</v>
      </c>
      <c r="J7" s="61">
        <f t="shared" si="3"/>
        <v>80.687272727272727</v>
      </c>
    </row>
    <row r="8" spans="1:10" x14ac:dyDescent="0.3">
      <c r="A8" s="2">
        <v>6</v>
      </c>
      <c r="B8" s="5">
        <f t="shared" si="4"/>
        <v>-10.8</v>
      </c>
      <c r="C8" s="3">
        <v>-14.3</v>
      </c>
      <c r="D8" s="3">
        <v>8.8756000000000004</v>
      </c>
      <c r="E8" s="3">
        <v>9.3133999999999997</v>
      </c>
      <c r="F8" s="4">
        <v>124</v>
      </c>
      <c r="G8" s="6">
        <f t="shared" si="0"/>
        <v>3.5</v>
      </c>
      <c r="H8" s="7">
        <f t="shared" si="1"/>
        <v>3.5787803472726449</v>
      </c>
      <c r="I8" s="61">
        <f t="shared" si="2"/>
        <v>96.012086889295531</v>
      </c>
      <c r="J8" s="61">
        <f t="shared" si="3"/>
        <v>75.108064516129033</v>
      </c>
    </row>
    <row r="9" spans="1:10" x14ac:dyDescent="0.3">
      <c r="A9" s="2">
        <v>7</v>
      </c>
      <c r="B9" s="5">
        <f t="shared" si="4"/>
        <v>-14.3</v>
      </c>
      <c r="C9" s="3">
        <v>-17.8</v>
      </c>
      <c r="D9" s="3">
        <v>9.3133999999999997</v>
      </c>
      <c r="E9" s="3">
        <v>9.7510999999999992</v>
      </c>
      <c r="F9" s="4">
        <v>109</v>
      </c>
      <c r="G9" s="6">
        <f t="shared" si="0"/>
        <v>3.5</v>
      </c>
      <c r="H9" s="7">
        <f t="shared" si="1"/>
        <v>3.5779650246316992</v>
      </c>
      <c r="I9" s="61">
        <f t="shared" si="2"/>
        <v>88.657357951036289</v>
      </c>
      <c r="J9" s="61">
        <f t="shared" si="3"/>
        <v>89.459633027522926</v>
      </c>
    </row>
    <row r="10" spans="1:10" x14ac:dyDescent="0.3">
      <c r="A10" s="2">
        <v>8</v>
      </c>
      <c r="B10" s="5">
        <f t="shared" si="4"/>
        <v>-17.8</v>
      </c>
      <c r="C10" s="3">
        <v>-21.3</v>
      </c>
      <c r="D10" s="3">
        <v>9.7510999999999992</v>
      </c>
      <c r="E10" s="3">
        <v>10.1889</v>
      </c>
      <c r="F10" s="4">
        <v>98</v>
      </c>
      <c r="G10" s="6">
        <f t="shared" si="0"/>
        <v>3.5</v>
      </c>
      <c r="H10" s="7">
        <f t="shared" si="1"/>
        <v>3.5787803472726605</v>
      </c>
      <c r="I10" s="61">
        <f t="shared" si="2"/>
        <v>83.506214395905687</v>
      </c>
      <c r="J10" s="61">
        <f t="shared" si="3"/>
        <v>103.96836734693878</v>
      </c>
    </row>
    <row r="11" spans="1:10" x14ac:dyDescent="0.3">
      <c r="A11" s="2">
        <v>9</v>
      </c>
      <c r="B11" s="5">
        <f t="shared" si="4"/>
        <v>-21.3</v>
      </c>
      <c r="C11" s="3">
        <v>-24.8</v>
      </c>
      <c r="D11" s="3">
        <v>10.1889</v>
      </c>
      <c r="E11" s="3">
        <v>10.6267</v>
      </c>
      <c r="F11" s="4">
        <v>98</v>
      </c>
      <c r="G11" s="6">
        <f t="shared" si="0"/>
        <v>3.5</v>
      </c>
      <c r="H11" s="7">
        <f t="shared" si="1"/>
        <v>3.5787803472726449</v>
      </c>
      <c r="I11" s="61">
        <f t="shared" si="2"/>
        <v>87.209518757992953</v>
      </c>
      <c r="J11" s="61">
        <f t="shared" si="3"/>
        <v>108.43571428571428</v>
      </c>
    </row>
    <row r="12" spans="1:10" x14ac:dyDescent="0.3">
      <c r="A12" s="2">
        <v>10</v>
      </c>
      <c r="B12" s="5">
        <f t="shared" si="4"/>
        <v>-24.8</v>
      </c>
      <c r="C12" s="3">
        <v>-28.3</v>
      </c>
      <c r="D12" s="3">
        <v>10.6267</v>
      </c>
      <c r="E12" s="3">
        <v>11.064500000000001</v>
      </c>
      <c r="F12" s="4">
        <v>98</v>
      </c>
      <c r="G12" s="6">
        <f t="shared" si="0"/>
        <v>3.5</v>
      </c>
      <c r="H12" s="7">
        <f t="shared" si="1"/>
        <v>3.5787803472726605</v>
      </c>
      <c r="I12" s="61">
        <f t="shared" si="2"/>
        <v>90.912823120080617</v>
      </c>
      <c r="J12" s="61">
        <f t="shared" si="3"/>
        <v>112.9030612244898</v>
      </c>
    </row>
    <row r="13" spans="1:10" x14ac:dyDescent="0.3">
      <c r="A13" s="2">
        <v>11</v>
      </c>
      <c r="B13" s="5">
        <f t="shared" si="4"/>
        <v>-28.3</v>
      </c>
      <c r="C13" s="3">
        <v>-31.8</v>
      </c>
      <c r="D13" s="3">
        <v>11.064500000000001</v>
      </c>
      <c r="E13" s="3">
        <v>11.5</v>
      </c>
      <c r="F13" s="4">
        <v>98</v>
      </c>
      <c r="G13" s="6">
        <f t="shared" si="0"/>
        <v>3.5</v>
      </c>
      <c r="H13" s="7">
        <f t="shared" si="1"/>
        <v>3.5600275600241904</v>
      </c>
      <c r="I13" s="61">
        <f t="shared" si="2"/>
        <v>94.606399752574163</v>
      </c>
      <c r="J13" s="61">
        <f t="shared" si="3"/>
        <v>117.34693877551021</v>
      </c>
    </row>
    <row r="14" spans="1:10" x14ac:dyDescent="0.3">
      <c r="A14" s="2">
        <v>12</v>
      </c>
      <c r="B14" s="5">
        <f t="shared" si="4"/>
        <v>-31.8</v>
      </c>
      <c r="C14" s="3">
        <v>-35.299999999999997</v>
      </c>
      <c r="D14" s="3">
        <v>11.5</v>
      </c>
      <c r="E14" s="3">
        <v>11.5</v>
      </c>
      <c r="F14" s="4">
        <v>98</v>
      </c>
      <c r="G14" s="6">
        <f t="shared" si="0"/>
        <v>3.4999999999999964</v>
      </c>
      <c r="H14" s="7">
        <f t="shared" si="1"/>
        <v>0</v>
      </c>
      <c r="I14" s="61">
        <f t="shared" si="2"/>
        <v>96.448324204023137</v>
      </c>
      <c r="J14" s="61">
        <f t="shared" si="3"/>
        <v>117.34693877551021</v>
      </c>
    </row>
    <row r="15" spans="1:10" x14ac:dyDescent="0.3">
      <c r="A15" s="2">
        <v>13</v>
      </c>
      <c r="B15" s="5">
        <f>C14</f>
        <v>-35.299999999999997</v>
      </c>
      <c r="C15" s="3">
        <v>-38.6</v>
      </c>
      <c r="D15" s="3">
        <v>11.5</v>
      </c>
      <c r="E15" s="3">
        <v>11.5</v>
      </c>
      <c r="F15" s="4">
        <v>98</v>
      </c>
      <c r="G15" s="6">
        <f t="shared" si="0"/>
        <v>3.3000000000000043</v>
      </c>
      <c r="H15" s="7">
        <f t="shared" si="1"/>
        <v>0</v>
      </c>
      <c r="I15" s="61">
        <f t="shared" si="2"/>
        <v>90.936991392364888</v>
      </c>
      <c r="J15" s="61">
        <f t="shared" si="3"/>
        <v>117.34693877551021</v>
      </c>
    </row>
    <row r="16" spans="1:10" x14ac:dyDescent="0.3">
      <c r="A16" s="2">
        <v>14</v>
      </c>
      <c r="B16" s="5">
        <f t="shared" ref="B16:B27" si="5">C15</f>
        <v>-38.6</v>
      </c>
      <c r="C16" s="3">
        <v>-41.9</v>
      </c>
      <c r="D16" s="3">
        <v>11.5</v>
      </c>
      <c r="E16" s="3">
        <v>11.5</v>
      </c>
      <c r="F16" s="4">
        <v>98</v>
      </c>
      <c r="G16" s="6">
        <f>B16-C16</f>
        <v>3.2999999999999972</v>
      </c>
      <c r="H16" s="7">
        <f>ATAN((E16-D16)/(2*G16))/PI()*180</f>
        <v>0</v>
      </c>
      <c r="I16" s="61">
        <f>IF(H16=0,PI()/4*(D16^2-(D16-(2*F16/1000))^2)*G16*7850/1000,(G16*PI()/12)*((E16^2+E16*D16+D16^2)-((E16-2*(F16/1000))^2+(E16-(2*F16/1000))*(D16-(2*F16/1000))+(D16-(2*F16/1000))^2))*7850/1000)</f>
        <v>90.936991392364675</v>
      </c>
      <c r="J16" s="61">
        <f>MAX(D16:E16)/F16*1000</f>
        <v>117.34693877551021</v>
      </c>
    </row>
    <row r="17" spans="1:10" x14ac:dyDescent="0.3">
      <c r="A17" s="2">
        <v>15</v>
      </c>
      <c r="B17" s="5">
        <f t="shared" si="5"/>
        <v>-41.9</v>
      </c>
      <c r="C17" s="3">
        <v>-45.2</v>
      </c>
      <c r="D17" s="3">
        <v>11.5</v>
      </c>
      <c r="E17" s="3">
        <v>11.5</v>
      </c>
      <c r="F17" s="4">
        <v>100</v>
      </c>
      <c r="G17" s="6">
        <f t="shared" ref="G17:G27" si="6">B17-C17</f>
        <v>3.3000000000000043</v>
      </c>
      <c r="H17" s="7">
        <f t="shared" ref="H17:H27" si="7">ATAN((E17-D17)/(2*G17))/PI()*180</f>
        <v>0</v>
      </c>
      <c r="I17" s="61">
        <f t="shared" ref="I17:I27" si="8">IF(H17=0,PI()/4*(D17^2-(D17-(2*F17/1000))^2)*G17*7850/1000,(G17*PI()/12)*((E17^2+E17*D17+D17^2)-((E17-2*(F17/1000))^2+(E17-(2*F17/1000))*(D17-(2*F17/1000))+(D17-(2*F17/1000))^2))*7850/1000)</f>
        <v>92.776571768017575</v>
      </c>
      <c r="J17" s="61">
        <f t="shared" ref="J17:J27" si="9">MAX(D17:E17)/F17*1000</f>
        <v>115</v>
      </c>
    </row>
    <row r="18" spans="1:10" x14ac:dyDescent="0.3">
      <c r="A18" s="2">
        <v>16</v>
      </c>
      <c r="B18" s="5">
        <f t="shared" si="5"/>
        <v>-45.2</v>
      </c>
      <c r="C18" s="3">
        <v>-48.5</v>
      </c>
      <c r="D18" s="3">
        <v>11.5</v>
      </c>
      <c r="E18" s="3">
        <v>11.5</v>
      </c>
      <c r="F18" s="4">
        <v>98</v>
      </c>
      <c r="G18" s="6">
        <f t="shared" si="6"/>
        <v>3.2999999999999972</v>
      </c>
      <c r="H18" s="7">
        <f t="shared" si="7"/>
        <v>0</v>
      </c>
      <c r="I18" s="61">
        <f t="shared" si="8"/>
        <v>90.936991392364675</v>
      </c>
      <c r="J18" s="61">
        <f t="shared" si="9"/>
        <v>117.34693877551021</v>
      </c>
    </row>
    <row r="19" spans="1:10" x14ac:dyDescent="0.3">
      <c r="A19" s="2">
        <v>17</v>
      </c>
      <c r="B19" s="5">
        <f t="shared" si="5"/>
        <v>-48.5</v>
      </c>
      <c r="C19" s="3">
        <v>-51.9</v>
      </c>
      <c r="D19" s="3">
        <v>11.5</v>
      </c>
      <c r="E19" s="3">
        <v>11.5</v>
      </c>
      <c r="F19" s="4">
        <v>96</v>
      </c>
      <c r="G19" s="6">
        <f t="shared" si="6"/>
        <v>3.3999999999999986</v>
      </c>
      <c r="H19" s="7">
        <f t="shared" si="7"/>
        <v>0</v>
      </c>
      <c r="I19" s="61">
        <f t="shared" si="8"/>
        <v>91.796661769809532</v>
      </c>
      <c r="J19" s="61">
        <f t="shared" si="9"/>
        <v>119.79166666666667</v>
      </c>
    </row>
    <row r="20" spans="1:10" x14ac:dyDescent="0.3">
      <c r="A20" s="2">
        <v>18</v>
      </c>
      <c r="B20" s="5">
        <f>C19</f>
        <v>-51.9</v>
      </c>
      <c r="C20" s="3">
        <v>-55.9</v>
      </c>
      <c r="D20" s="3">
        <v>11.5</v>
      </c>
      <c r="E20" s="3">
        <v>11.5</v>
      </c>
      <c r="F20" s="4">
        <v>93</v>
      </c>
      <c r="G20" s="6">
        <f t="shared" si="6"/>
        <v>4</v>
      </c>
      <c r="H20" s="7">
        <f t="shared" si="7"/>
        <v>0</v>
      </c>
      <c r="I20" s="61">
        <f t="shared" si="8"/>
        <v>104.64871763601626</v>
      </c>
      <c r="J20" s="61">
        <f t="shared" si="9"/>
        <v>123.65591397849462</v>
      </c>
    </row>
    <row r="21" spans="1:10" x14ac:dyDescent="0.3">
      <c r="A21" s="2">
        <v>19</v>
      </c>
      <c r="B21" s="5">
        <f t="shared" si="5"/>
        <v>-55.9</v>
      </c>
      <c r="C21" s="3">
        <v>-59.9</v>
      </c>
      <c r="D21" s="3">
        <v>11.5</v>
      </c>
      <c r="E21" s="3">
        <v>11.5</v>
      </c>
      <c r="F21" s="4">
        <v>93</v>
      </c>
      <c r="G21" s="6">
        <f t="shared" si="6"/>
        <v>4</v>
      </c>
      <c r="H21" s="7">
        <f t="shared" si="7"/>
        <v>0</v>
      </c>
      <c r="I21" s="61">
        <f t="shared" si="8"/>
        <v>104.64871763601626</v>
      </c>
      <c r="J21" s="61">
        <f t="shared" si="9"/>
        <v>123.65591397849462</v>
      </c>
    </row>
    <row r="22" spans="1:10" x14ac:dyDescent="0.3">
      <c r="A22" s="2">
        <v>20</v>
      </c>
      <c r="B22" s="5">
        <f t="shared" si="5"/>
        <v>-59.9</v>
      </c>
      <c r="C22" s="3">
        <v>-63.9</v>
      </c>
      <c r="D22" s="3">
        <v>11.5</v>
      </c>
      <c r="E22" s="3">
        <v>11.5</v>
      </c>
      <c r="F22" s="4">
        <v>93</v>
      </c>
      <c r="G22" s="6">
        <f t="shared" si="6"/>
        <v>4</v>
      </c>
      <c r="H22" s="7">
        <f t="shared" si="7"/>
        <v>0</v>
      </c>
      <c r="I22" s="61">
        <f t="shared" si="8"/>
        <v>104.64871763601626</v>
      </c>
      <c r="J22" s="61">
        <f t="shared" si="9"/>
        <v>123.65591397849462</v>
      </c>
    </row>
    <row r="23" spans="1:10" x14ac:dyDescent="0.3">
      <c r="A23" s="2">
        <v>21</v>
      </c>
      <c r="B23" s="5">
        <f t="shared" si="5"/>
        <v>-63.9</v>
      </c>
      <c r="C23" s="3">
        <v>-67.900000000000006</v>
      </c>
      <c r="D23" s="3">
        <v>11.5</v>
      </c>
      <c r="E23" s="3">
        <v>11.5</v>
      </c>
      <c r="F23" s="4">
        <v>93</v>
      </c>
      <c r="G23" s="6">
        <f t="shared" si="6"/>
        <v>4.0000000000000071</v>
      </c>
      <c r="H23" s="7">
        <f t="shared" si="7"/>
        <v>0</v>
      </c>
      <c r="I23" s="61">
        <f t="shared" si="8"/>
        <v>104.64871763601644</v>
      </c>
      <c r="J23" s="61">
        <f t="shared" si="9"/>
        <v>123.65591397849462</v>
      </c>
    </row>
    <row r="24" spans="1:10" x14ac:dyDescent="0.3">
      <c r="A24" s="2">
        <v>22</v>
      </c>
      <c r="B24" s="5">
        <f t="shared" si="5"/>
        <v>-67.900000000000006</v>
      </c>
      <c r="C24" s="3">
        <v>-71.900000000000006</v>
      </c>
      <c r="D24" s="3">
        <v>11.5</v>
      </c>
      <c r="E24" s="3">
        <v>11.5</v>
      </c>
      <c r="F24" s="4">
        <v>93</v>
      </c>
      <c r="G24" s="6">
        <f t="shared" si="6"/>
        <v>4</v>
      </c>
      <c r="H24" s="7">
        <f t="shared" si="7"/>
        <v>0</v>
      </c>
      <c r="I24" s="61">
        <f t="shared" si="8"/>
        <v>104.64871763601626</v>
      </c>
      <c r="J24" s="61">
        <f t="shared" si="9"/>
        <v>123.65591397849462</v>
      </c>
    </row>
    <row r="25" spans="1:10" x14ac:dyDescent="0.3">
      <c r="A25" s="2">
        <v>23</v>
      </c>
      <c r="B25" s="5">
        <f t="shared" si="5"/>
        <v>-71.900000000000006</v>
      </c>
      <c r="C25" s="3">
        <v>-75.7</v>
      </c>
      <c r="D25" s="3">
        <v>11.5</v>
      </c>
      <c r="E25" s="3">
        <v>11.5</v>
      </c>
      <c r="F25" s="4">
        <v>96</v>
      </c>
      <c r="G25" s="6">
        <f t="shared" si="6"/>
        <v>3.7999999999999972</v>
      </c>
      <c r="H25" s="7">
        <f t="shared" si="7"/>
        <v>0</v>
      </c>
      <c r="I25" s="61">
        <f t="shared" si="8"/>
        <v>102.59626903684591</v>
      </c>
      <c r="J25" s="61">
        <f t="shared" si="9"/>
        <v>119.79166666666667</v>
      </c>
    </row>
    <row r="26" spans="1:10" x14ac:dyDescent="0.3">
      <c r="A26" s="2">
        <v>24</v>
      </c>
      <c r="B26" s="5">
        <f t="shared" si="5"/>
        <v>-75.7</v>
      </c>
      <c r="C26" s="3">
        <f>C27+3</f>
        <v>-79.37</v>
      </c>
      <c r="D26" s="3">
        <v>11.5</v>
      </c>
      <c r="E26" s="3">
        <v>11.5</v>
      </c>
      <c r="F26" s="4">
        <v>100</v>
      </c>
      <c r="G26" s="6">
        <f t="shared" si="6"/>
        <v>3.6700000000000017</v>
      </c>
      <c r="H26" s="7">
        <f t="shared" si="7"/>
        <v>0</v>
      </c>
      <c r="I26" s="61">
        <f t="shared" si="8"/>
        <v>103.17879345109823</v>
      </c>
      <c r="J26" s="61">
        <f t="shared" si="9"/>
        <v>115</v>
      </c>
    </row>
    <row r="27" spans="1:10" x14ac:dyDescent="0.3">
      <c r="A27" s="2">
        <v>25</v>
      </c>
      <c r="B27" s="5">
        <f t="shared" si="5"/>
        <v>-79.37</v>
      </c>
      <c r="C27" s="3">
        <v>-82.37</v>
      </c>
      <c r="D27" s="3">
        <v>11.5</v>
      </c>
      <c r="E27" s="3">
        <v>11.5</v>
      </c>
      <c r="F27" s="4">
        <v>105</v>
      </c>
      <c r="G27" s="6">
        <f t="shared" si="6"/>
        <v>3</v>
      </c>
      <c r="H27" s="7">
        <f t="shared" si="7"/>
        <v>0</v>
      </c>
      <c r="I27" s="61">
        <f t="shared" si="8"/>
        <v>88.520613003300838</v>
      </c>
      <c r="J27" s="61">
        <f t="shared" si="9"/>
        <v>109.52380952380952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0D63-E31C-4F52-B783-22FC97D94E01}">
  <dimension ref="B2:D21"/>
  <sheetViews>
    <sheetView workbookViewId="0">
      <selection activeCell="B21" sqref="B21"/>
    </sheetView>
  </sheetViews>
  <sheetFormatPr baseColWidth="10" defaultRowHeight="14.4" x14ac:dyDescent="0.3"/>
  <cols>
    <col min="2" max="2" width="130.6640625" customWidth="1"/>
  </cols>
  <sheetData>
    <row r="2" spans="2:4" x14ac:dyDescent="0.3">
      <c r="C2" t="s">
        <v>110</v>
      </c>
    </row>
    <row r="3" spans="2:4" ht="17.25" customHeight="1" x14ac:dyDescent="0.3">
      <c r="B3" s="76" t="s">
        <v>91</v>
      </c>
    </row>
    <row r="4" spans="2:4" ht="17.25" customHeight="1" x14ac:dyDescent="0.3">
      <c r="B4" s="76" t="s">
        <v>92</v>
      </c>
      <c r="D4" s="76"/>
    </row>
    <row r="5" spans="2:4" ht="17.25" customHeight="1" x14ac:dyDescent="0.3">
      <c r="B5" s="76" t="s">
        <v>93</v>
      </c>
    </row>
    <row r="6" spans="2:4" ht="17.25" customHeight="1" x14ac:dyDescent="0.3">
      <c r="B6" s="76" t="s">
        <v>94</v>
      </c>
    </row>
    <row r="7" spans="2:4" ht="17.25" customHeight="1" x14ac:dyDescent="0.3">
      <c r="B7" s="77" t="s">
        <v>95</v>
      </c>
    </row>
    <row r="8" spans="2:4" ht="17.25" customHeight="1" x14ac:dyDescent="0.3">
      <c r="B8" s="77" t="s">
        <v>96</v>
      </c>
    </row>
    <row r="9" spans="2:4" ht="17.25" customHeight="1" x14ac:dyDescent="0.3">
      <c r="B9" s="77" t="s">
        <v>97</v>
      </c>
    </row>
    <row r="10" spans="2:4" ht="17.25" customHeight="1" x14ac:dyDescent="0.3">
      <c r="B10" s="77" t="s">
        <v>98</v>
      </c>
    </row>
    <row r="11" spans="2:4" ht="17.25" customHeight="1" x14ac:dyDescent="0.3">
      <c r="B11" s="77" t="s">
        <v>99</v>
      </c>
    </row>
    <row r="12" spans="2:4" ht="17.25" customHeight="1" x14ac:dyDescent="0.3">
      <c r="B12" s="76" t="s">
        <v>100</v>
      </c>
    </row>
    <row r="13" spans="2:4" ht="17.25" customHeight="1" x14ac:dyDescent="0.3">
      <c r="B13" s="76" t="s">
        <v>101</v>
      </c>
    </row>
    <row r="14" spans="2:4" ht="17.25" customHeight="1" x14ac:dyDescent="0.3">
      <c r="B14" s="76" t="s">
        <v>102</v>
      </c>
    </row>
    <row r="15" spans="2:4" ht="17.25" customHeight="1" x14ac:dyDescent="0.3">
      <c r="B15" s="76" t="s">
        <v>103</v>
      </c>
    </row>
    <row r="16" spans="2:4" ht="17.25" customHeight="1" x14ac:dyDescent="0.3">
      <c r="B16" s="76" t="s">
        <v>104</v>
      </c>
    </row>
    <row r="17" spans="2:2" ht="17.25" customHeight="1" x14ac:dyDescent="0.3">
      <c r="B17" s="76" t="s">
        <v>105</v>
      </c>
    </row>
    <row r="18" spans="2:2" ht="17.25" customHeight="1" x14ac:dyDescent="0.3">
      <c r="B18" s="76" t="s">
        <v>106</v>
      </c>
    </row>
    <row r="19" spans="2:2" ht="17.25" customHeight="1" x14ac:dyDescent="0.3">
      <c r="B19" s="76" t="s">
        <v>107</v>
      </c>
    </row>
    <row r="20" spans="2:2" ht="17.25" customHeight="1" x14ac:dyDescent="0.3">
      <c r="B20" s="76" t="s">
        <v>108</v>
      </c>
    </row>
    <row r="21" spans="2:2" ht="17.25" customHeight="1" x14ac:dyDescent="0.3">
      <c r="B21" s="76" t="s">
        <v>109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CCB23D478EE2149B7D26163499BCE7F" ma:contentTypeVersion="14" ma:contentTypeDescription="Ein neues Dokument erstellen." ma:contentTypeScope="" ma:versionID="6a73ecbf81e33c06800e5b2ba3527cb6">
  <xsd:schema xmlns:xsd="http://www.w3.org/2001/XMLSchema" xmlns:xs="http://www.w3.org/2001/XMLSchema" xmlns:p="http://schemas.microsoft.com/office/2006/metadata/properties" xmlns:ns3="c29fb90e-3bcc-4c77-9862-a61eb338c306" xmlns:ns4="26f3f122-c7f5-42b5-8ee6-39220632bf83" targetNamespace="http://schemas.microsoft.com/office/2006/metadata/properties" ma:root="true" ma:fieldsID="841da8a0fccae2d67d3d70e7f433a335" ns3:_="" ns4:_="">
    <xsd:import namespace="c29fb90e-3bcc-4c77-9862-a61eb338c306"/>
    <xsd:import namespace="26f3f122-c7f5-42b5-8ee6-39220632bf8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fb90e-3bcc-4c77-9862-a61eb338c30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3f122-c7f5-42b5-8ee6-39220632bf8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9fb90e-3bcc-4c77-9862-a61eb338c306" xsi:nil="true"/>
  </documentManagement>
</p:properties>
</file>

<file path=customXml/itemProps1.xml><?xml version="1.0" encoding="utf-8"?>
<ds:datastoreItem xmlns:ds="http://schemas.openxmlformats.org/officeDocument/2006/customXml" ds:itemID="{F5407D5C-286A-4637-81FE-136D0BCF98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E05702-23C8-42EE-A1FA-64734F857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fb90e-3bcc-4c77-9862-a61eb338c306"/>
    <ds:schemaRef ds:uri="26f3f122-c7f5-42b5-8ee6-39220632b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13BF6C-43A4-40F7-AB78-9A09A5BCF3F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26f3f122-c7f5-42b5-8ee6-39220632bf83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29fb90e-3bcc-4c77-9862-a61eb338c3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CreateStucture</vt:lpstr>
      <vt:lpstr>Overview</vt:lpstr>
      <vt:lpstr>Tabelle1</vt:lpstr>
      <vt:lpstr>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Lange</dc:creator>
  <cp:lastModifiedBy>Aaron Lange</cp:lastModifiedBy>
  <dcterms:created xsi:type="dcterms:W3CDTF">2025-04-22T08:13:05Z</dcterms:created>
  <dcterms:modified xsi:type="dcterms:W3CDTF">2025-04-23T09:10:21Z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0x010100ECCB23D478EE2149B7D26163499BCE7F</vt:lpwstr>
  </property>
</Properties>
</file>