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 activeTab="3"/>
  </bookViews>
  <sheets>
    <sheet name="Bus index" sheetId="5" r:id="rId1"/>
    <sheet name="Bus connections" sheetId="4" r:id="rId2"/>
    <sheet name="Node index" sheetId="6" r:id="rId3"/>
    <sheet name="Generator data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7" l="1"/>
  <c r="G15" i="7"/>
  <c r="H16" i="7"/>
  <c r="G16" i="7"/>
  <c r="H17" i="7"/>
  <c r="G17" i="7"/>
  <c r="H18" i="7"/>
  <c r="G18" i="7"/>
  <c r="H19" i="7"/>
  <c r="G19" i="7"/>
  <c r="H20" i="7"/>
  <c r="G20" i="7"/>
  <c r="G21" i="7"/>
  <c r="H21" i="7"/>
  <c r="E7" i="7"/>
  <c r="E9" i="7"/>
  <c r="H10" i="7"/>
  <c r="G10" i="7"/>
  <c r="F10" i="7"/>
  <c r="H9" i="7"/>
  <c r="G9" i="7"/>
  <c r="F9" i="7"/>
  <c r="H7" i="7"/>
  <c r="G7" i="7"/>
  <c r="F7" i="7"/>
  <c r="G54" i="5"/>
  <c r="G57" i="5"/>
  <c r="G58" i="5"/>
  <c r="G59" i="5"/>
  <c r="G39" i="5"/>
  <c r="G40" i="5"/>
  <c r="G41" i="5"/>
  <c r="G42" i="5"/>
  <c r="G43" i="5"/>
  <c r="G44" i="5"/>
  <c r="G45" i="5"/>
  <c r="G46" i="5"/>
  <c r="G26" i="5"/>
  <c r="G27" i="5"/>
  <c r="G28" i="5"/>
  <c r="G29" i="5"/>
  <c r="G31" i="5"/>
  <c r="G32" i="5"/>
  <c r="G33" i="5"/>
  <c r="G3" i="5"/>
  <c r="G8" i="5"/>
  <c r="G9" i="5"/>
  <c r="G10" i="5"/>
  <c r="G11" i="5"/>
  <c r="G14" i="5"/>
  <c r="G15" i="5"/>
  <c r="G18" i="5"/>
  <c r="G19" i="5"/>
  <c r="G20" i="5"/>
  <c r="E67" i="4"/>
  <c r="E65" i="4"/>
  <c r="E56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7" i="4"/>
  <c r="E58" i="4"/>
  <c r="E59" i="4"/>
  <c r="E60" i="4"/>
  <c r="E61" i="4"/>
  <c r="E62" i="4"/>
  <c r="E63" i="4"/>
  <c r="E64" i="4"/>
  <c r="E66" i="4"/>
  <c r="E68" i="4"/>
  <c r="E69" i="4"/>
  <c r="E70" i="4"/>
  <c r="E71" i="4"/>
  <c r="E72" i="4"/>
  <c r="E73" i="4"/>
  <c r="E74" i="4"/>
  <c r="E75" i="4"/>
  <c r="E76" i="4"/>
  <c r="C31" i="4"/>
</calcChain>
</file>

<file path=xl/sharedStrings.xml><?xml version="1.0" encoding="utf-8"?>
<sst xmlns="http://schemas.openxmlformats.org/spreadsheetml/2006/main" count="264" uniqueCount="150">
  <si>
    <t>1,2</t>
  </si>
  <si>
    <t>3,4</t>
  </si>
  <si>
    <t>1,2,3</t>
  </si>
  <si>
    <t>1,2,3,4</t>
  </si>
  <si>
    <t>From Index</t>
  </si>
  <si>
    <t>To Index</t>
  </si>
  <si>
    <t>From Bus</t>
  </si>
  <si>
    <t>To Bus</t>
  </si>
  <si>
    <t>0.790 *</t>
  </si>
  <si>
    <t>Line No.</t>
  </si>
  <si>
    <t>Bus number</t>
  </si>
  <si>
    <t>Bus numbers in original model</t>
  </si>
  <si>
    <t>Node number</t>
  </si>
  <si>
    <t>Notes</t>
  </si>
  <si>
    <t>SA</t>
  </si>
  <si>
    <t>VIC</t>
  </si>
  <si>
    <t>QLD</t>
  </si>
  <si>
    <t>Demand Trace</t>
  </si>
  <si>
    <t>2014 NSW1 Medium 10POE_0910refyr.csv</t>
  </si>
  <si>
    <t>2014 VIC1 Medium 10POE_0910refyr.csv</t>
  </si>
  <si>
    <t>2014 QLD1 Medium 10POE_0910refyr.csv</t>
  </si>
  <si>
    <t>2014 SA1 Medium 10POE_0910refyr.csv</t>
  </si>
  <si>
    <t>NSW &amp; CAN</t>
  </si>
  <si>
    <t>R (pu on 100 MVA)</t>
  </si>
  <si>
    <t>B (pu on 100 MVA) [shunt admittance]</t>
  </si>
  <si>
    <t>Bubble MRN Wind 2014-2045_0910refyr.csv</t>
  </si>
  <si>
    <t>Bubble SEV Wind 2014-2045_0910refyr.csv</t>
  </si>
  <si>
    <t>Bubble FNQ 2014-2045_0910refyr.csv</t>
  </si>
  <si>
    <t>Bubble MNS Wind 2014-2045_0910refyr.csv</t>
  </si>
  <si>
    <t>NNS Solar PV.csv</t>
  </si>
  <si>
    <t>NVIC Solar PV.csv</t>
  </si>
  <si>
    <t>SWQ Solar PV.csv</t>
  </si>
  <si>
    <t>NSA Solar PV.csv</t>
  </si>
  <si>
    <t>Solar trace name</t>
  </si>
  <si>
    <t>Wind trace name</t>
  </si>
  <si>
    <t>Name</t>
  </si>
  <si>
    <t>Colour name</t>
  </si>
  <si>
    <t>SRMC ($/MWh)</t>
  </si>
  <si>
    <t>Brown coal LV</t>
  </si>
  <si>
    <t>Sienna</t>
  </si>
  <si>
    <t>Brown coal NSA</t>
  </si>
  <si>
    <t>Black coal CQ</t>
  </si>
  <si>
    <t>DarkSlateGray</t>
  </si>
  <si>
    <t>Black coal NNS</t>
  </si>
  <si>
    <t>MidnightBlue</t>
  </si>
  <si>
    <t>Black coal CAN</t>
  </si>
  <si>
    <t>Black</t>
  </si>
  <si>
    <t>CCGT CQ</t>
  </si>
  <si>
    <t>LightGrey</t>
  </si>
  <si>
    <t>CCGT SESA</t>
  </si>
  <si>
    <t>Silver</t>
  </si>
  <si>
    <t>CCGT NCEN</t>
  </si>
  <si>
    <t>DarkGray</t>
  </si>
  <si>
    <t>OCGT MEL</t>
  </si>
  <si>
    <t>Violet</t>
  </si>
  <si>
    <t>OCGT SWQ</t>
  </si>
  <si>
    <t>Fuchsia</t>
  </si>
  <si>
    <t>OCGT ADE</t>
  </si>
  <si>
    <t>MediumOrchid</t>
  </si>
  <si>
    <t>OCGT SWNSW</t>
  </si>
  <si>
    <t>DarkViolet</t>
  </si>
  <si>
    <t>Wind SESA</t>
  </si>
  <si>
    <t>MediumSeaGreen</t>
  </si>
  <si>
    <t>Number of lines/tx's</t>
  </si>
  <si>
    <t>MW Limit per line/tx</t>
  </si>
  <si>
    <t>Series reactance per line/tx (pu on 100 MVA)</t>
  </si>
  <si>
    <t>Total MW limit</t>
  </si>
  <si>
    <t>Generator connection (boolean)</t>
  </si>
  <si>
    <t>Relative weighting of demand within node</t>
  </si>
  <si>
    <t>Relative weighting of PV within node</t>
  </si>
  <si>
    <t>PV names</t>
  </si>
  <si>
    <t>PV colours</t>
  </si>
  <si>
    <t>Khaki</t>
  </si>
  <si>
    <t>Yellow</t>
  </si>
  <si>
    <t>Gold</t>
  </si>
  <si>
    <t>Serially compensated line merged with other line: bus 310 removed.</t>
  </si>
  <si>
    <t>For this example, use 4102 MW PV capacity</t>
  </si>
  <si>
    <t>Max output (MW)</t>
  </si>
  <si>
    <t>Min output (MW)</t>
  </si>
  <si>
    <t>Ramp up (MW/hr)</t>
  </si>
  <si>
    <t>Ramp down (MW/hr)</t>
  </si>
  <si>
    <t>Shut cost ($)</t>
  </si>
  <si>
    <t>Start cost ($)</t>
  </si>
  <si>
    <t>Min up time (hr)</t>
  </si>
  <si>
    <t>Min down time (hr)</t>
  </si>
  <si>
    <t>Storage (MWh)</t>
  </si>
  <si>
    <t>Type (numeric key)</t>
  </si>
  <si>
    <t>Utility storage charging ramp up (MW/hr)</t>
  </si>
  <si>
    <t>Utility storage charging ramp down (MW/hr)</t>
  </si>
  <si>
    <t>Utility storage efficiency</t>
  </si>
  <si>
    <t>Nodes are numbered starting at 2 to match the original bus numbering system in the 58-bus model</t>
  </si>
  <si>
    <t>CAN Solar PV.csv</t>
  </si>
  <si>
    <t>Broken Hill Solar Plant.csv</t>
  </si>
  <si>
    <t>SWNSW Solar Real PV.csv</t>
  </si>
  <si>
    <t>NCEN Solar PV.csv</t>
  </si>
  <si>
    <t>Nyngan.csv</t>
  </si>
  <si>
    <t>Moree Solar.csv</t>
  </si>
  <si>
    <t>CVIC Solar PV.csv</t>
  </si>
  <si>
    <t>LV Solar Real PV.csv</t>
  </si>
  <si>
    <t>MEL Solar Real PV.csv</t>
  </si>
  <si>
    <t>ADE Solar Real PV.csv</t>
  </si>
  <si>
    <t>SESA Solar Real PV.csv</t>
  </si>
  <si>
    <t>NQ Solar PV.csv</t>
  </si>
  <si>
    <t>CQ Solar PV.csv</t>
  </si>
  <si>
    <t>SEQ Solar PV.csv</t>
  </si>
  <si>
    <t>Bubble CS Wind 2014-2045_0910refyr.csv</t>
  </si>
  <si>
    <t>Bubble FLS Wind 2014-2045_0910refyr.csv</t>
  </si>
  <si>
    <t>Bubble FWN 2014-2045_0910refyr.csv</t>
  </si>
  <si>
    <t>Bubble HUN Wind 2014-2045_0910refyr.csv</t>
  </si>
  <si>
    <t>Bubble MUN Wind 2014-2045_0910refyr.csv</t>
  </si>
  <si>
    <t>Bubble NEN Wind 2014-2045_0910refyr.csv</t>
  </si>
  <si>
    <t>Bubble NWV Wind 2014-2045_0910refyr.csv</t>
  </si>
  <si>
    <t>Bubble SEN Wind 2014-2045_0910refyr.csv</t>
  </si>
  <si>
    <t>Bubble SWQ Wind 2014-2045_0910refyr.csv</t>
  </si>
  <si>
    <t>Bubble SWV Wind 2014-2045_0910refyr.csv</t>
  </si>
  <si>
    <t>Bubble WCS Wind 2014-2045_0910refyr.csv</t>
  </si>
  <si>
    <t>Bubble WEN 2014-2045_0910refyr.csv</t>
  </si>
  <si>
    <t>Transformer</t>
  </si>
  <si>
    <t>CCGT CVIC</t>
  </si>
  <si>
    <t>SlateGray</t>
  </si>
  <si>
    <t>Transmission MW limits were developed to match generation and demand (they are not from any other source)</t>
  </si>
  <si>
    <t>Wind NNS</t>
  </si>
  <si>
    <t>Wind SWNSW</t>
  </si>
  <si>
    <t>Wind MEL</t>
  </si>
  <si>
    <t>Wind NVIC</t>
  </si>
  <si>
    <t>Wind NQ</t>
  </si>
  <si>
    <t>Wind SEQ</t>
  </si>
  <si>
    <t>Wind NSA</t>
  </si>
  <si>
    <t>PaleGreen</t>
  </si>
  <si>
    <t>GreenYellow</t>
  </si>
  <si>
    <t>ForestGreen</t>
  </si>
  <si>
    <t>DarkGreen</t>
  </si>
  <si>
    <t>Max demand</t>
  </si>
  <si>
    <t>Peak in each state</t>
  </si>
  <si>
    <t>CSP &amp; utility storage max charge/discharge rate (MW)</t>
  </si>
  <si>
    <t>Utility storage min charge/discharge rate (MW)</t>
  </si>
  <si>
    <t>CSP &amp; PV solar multiple</t>
  </si>
  <si>
    <t>Moccasin</t>
  </si>
  <si>
    <t>SaddleBrown</t>
  </si>
  <si>
    <t>LimeGreen</t>
  </si>
  <si>
    <t>Lime</t>
  </si>
  <si>
    <t>YellowGreen</t>
  </si>
  <si>
    <t>Utility PV CQ</t>
  </si>
  <si>
    <t>Utility PV CAN</t>
  </si>
  <si>
    <t>Rooftop PV NSW</t>
  </si>
  <si>
    <t>Rooftop PV VIC</t>
  </si>
  <si>
    <t>Rooftop PV QLD</t>
  </si>
  <si>
    <t>Rooftop PV SA</t>
  </si>
  <si>
    <t>Orange</t>
  </si>
  <si>
    <t>OrangeRed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</si>
</sst>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</cellXfs>
  <cellStyles count="8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6" workbookViewId="0">
      <selection activeCell="F20" sqref="F20"/>
    </sheetView>
  </sheetViews>
  <sheetFormatPr baseColWidth="10" defaultRowHeight="15" x14ac:dyDescent="0"/>
  <cols>
    <col min="1" max="1" width="15.5" style="3" bestFit="1" customWidth="1"/>
    <col min="2" max="2" width="15.5" style="3" customWidth="1"/>
    <col min="3" max="3" width="36.5" style="3" bestFit="1" customWidth="1"/>
    <col min="4" max="4" width="38.83203125" style="3" customWidth="1"/>
    <col min="5" max="5" width="27.5" style="3" customWidth="1"/>
    <col min="6" max="6" width="26.5" style="3" bestFit="1" customWidth="1"/>
    <col min="7" max="7" width="16.1640625" style="3" bestFit="1" customWidth="1"/>
    <col min="8" max="8" width="12" style="3" bestFit="1" customWidth="1"/>
    <col min="9" max="16384" width="10.83203125" style="3"/>
  </cols>
  <sheetData>
    <row r="1" spans="1:8">
      <c r="A1" s="1" t="s">
        <v>10</v>
      </c>
      <c r="B1" s="1" t="s">
        <v>12</v>
      </c>
      <c r="C1" s="1" t="s">
        <v>68</v>
      </c>
      <c r="D1" s="1" t="s">
        <v>34</v>
      </c>
      <c r="E1" s="1" t="s">
        <v>33</v>
      </c>
      <c r="F1" s="1" t="s">
        <v>11</v>
      </c>
      <c r="G1" s="1" t="s">
        <v>133</v>
      </c>
      <c r="H1" s="1" t="s">
        <v>132</v>
      </c>
    </row>
    <row r="2" spans="1:8">
      <c r="A2" s="6">
        <v>1</v>
      </c>
      <c r="B2" s="6">
        <v>2</v>
      </c>
      <c r="C2" s="6">
        <v>0</v>
      </c>
      <c r="D2" s="7" t="s">
        <v>112</v>
      </c>
      <c r="E2" s="7" t="s">
        <v>91</v>
      </c>
      <c r="F2" s="3">
        <v>101</v>
      </c>
      <c r="G2" s="19"/>
      <c r="H2" s="23">
        <v>12979</v>
      </c>
    </row>
    <row r="3" spans="1:8">
      <c r="A3" s="6">
        <v>2</v>
      </c>
      <c r="B3" s="6">
        <v>2</v>
      </c>
      <c r="C3" s="6">
        <v>0.11600000000000001</v>
      </c>
      <c r="D3" s="7" t="s">
        <v>112</v>
      </c>
      <c r="E3" s="7" t="s">
        <v>91</v>
      </c>
      <c r="F3" s="3">
        <v>102</v>
      </c>
      <c r="G3" s="19">
        <f t="shared" ref="G3:G20" si="0">C3*$H$2/100</f>
        <v>15.05564</v>
      </c>
      <c r="H3" s="23"/>
    </row>
    <row r="4" spans="1:8">
      <c r="A4" s="6">
        <v>3</v>
      </c>
      <c r="B4" s="6">
        <v>2</v>
      </c>
      <c r="C4" s="6">
        <v>0</v>
      </c>
      <c r="D4" s="7" t="s">
        <v>108</v>
      </c>
      <c r="E4" s="7" t="s">
        <v>96</v>
      </c>
      <c r="F4" s="3">
        <v>201</v>
      </c>
      <c r="G4" s="19"/>
      <c r="H4" s="23"/>
    </row>
    <row r="5" spans="1:8">
      <c r="A5" s="6">
        <v>4</v>
      </c>
      <c r="B5" s="6">
        <v>2</v>
      </c>
      <c r="C5" s="6">
        <v>0</v>
      </c>
      <c r="D5" s="7" t="s">
        <v>116</v>
      </c>
      <c r="E5" s="7" t="s">
        <v>95</v>
      </c>
      <c r="F5" s="3">
        <v>202</v>
      </c>
      <c r="G5" s="19"/>
      <c r="H5" s="23"/>
    </row>
    <row r="6" spans="1:8">
      <c r="A6" s="6">
        <v>5</v>
      </c>
      <c r="B6" s="6">
        <v>2</v>
      </c>
      <c r="C6" s="6">
        <v>0</v>
      </c>
      <c r="D6" s="7" t="s">
        <v>110</v>
      </c>
      <c r="E6" s="7" t="s">
        <v>94</v>
      </c>
      <c r="F6" s="3">
        <v>203</v>
      </c>
      <c r="G6" s="19"/>
      <c r="H6" s="23"/>
    </row>
    <row r="7" spans="1:8">
      <c r="A7" s="6">
        <v>6</v>
      </c>
      <c r="B7" s="6">
        <v>2</v>
      </c>
      <c r="C7" s="6">
        <v>0</v>
      </c>
      <c r="D7" s="7" t="s">
        <v>107</v>
      </c>
      <c r="E7" s="7" t="s">
        <v>93</v>
      </c>
      <c r="F7" s="3">
        <v>204</v>
      </c>
      <c r="G7" s="19"/>
      <c r="H7" s="23"/>
    </row>
    <row r="8" spans="1:8">
      <c r="A8" s="6">
        <v>7</v>
      </c>
      <c r="B8" s="6">
        <v>2</v>
      </c>
      <c r="C8" s="6">
        <v>1.609</v>
      </c>
      <c r="D8" s="7" t="s">
        <v>108</v>
      </c>
      <c r="E8" s="7" t="s">
        <v>29</v>
      </c>
      <c r="F8" s="3">
        <v>205</v>
      </c>
      <c r="G8" s="19">
        <f t="shared" si="0"/>
        <v>208.83211</v>
      </c>
      <c r="H8" s="23"/>
    </row>
    <row r="9" spans="1:8">
      <c r="A9" s="6">
        <v>8</v>
      </c>
      <c r="B9" s="6">
        <v>2</v>
      </c>
      <c r="C9" s="6">
        <v>1.345</v>
      </c>
      <c r="D9" s="7" t="s">
        <v>108</v>
      </c>
      <c r="E9" s="7" t="s">
        <v>96</v>
      </c>
      <c r="F9" s="3">
        <v>206</v>
      </c>
      <c r="G9" s="19">
        <f t="shared" si="0"/>
        <v>174.56755000000001</v>
      </c>
      <c r="H9" s="23"/>
    </row>
    <row r="10" spans="1:8">
      <c r="A10" s="6">
        <v>9</v>
      </c>
      <c r="B10" s="6">
        <v>2</v>
      </c>
      <c r="C10" s="6">
        <v>32.953000000000003</v>
      </c>
      <c r="D10" s="7" t="s">
        <v>110</v>
      </c>
      <c r="E10" s="7" t="s">
        <v>29</v>
      </c>
      <c r="F10" s="3">
        <v>207</v>
      </c>
      <c r="G10" s="19">
        <f t="shared" si="0"/>
        <v>4276.9698699999999</v>
      </c>
      <c r="H10" s="23"/>
    </row>
    <row r="11" spans="1:8">
      <c r="A11" s="6">
        <v>10</v>
      </c>
      <c r="B11" s="6">
        <v>2</v>
      </c>
      <c r="C11" s="6">
        <v>1.179</v>
      </c>
      <c r="D11" s="7" t="s">
        <v>110</v>
      </c>
      <c r="E11" s="7" t="s">
        <v>94</v>
      </c>
      <c r="F11" s="3">
        <v>208</v>
      </c>
      <c r="G11" s="19">
        <f t="shared" si="0"/>
        <v>153.02241000000001</v>
      </c>
      <c r="H11" s="23"/>
    </row>
    <row r="12" spans="1:8">
      <c r="A12" s="6">
        <v>11</v>
      </c>
      <c r="B12" s="6">
        <v>2</v>
      </c>
      <c r="C12" s="6">
        <v>0</v>
      </c>
      <c r="D12" s="7" t="s">
        <v>116</v>
      </c>
      <c r="E12" s="7" t="s">
        <v>95</v>
      </c>
      <c r="F12" s="3">
        <v>209</v>
      </c>
      <c r="G12" s="19"/>
      <c r="H12" s="23"/>
    </row>
    <row r="13" spans="1:8">
      <c r="A13" s="6">
        <v>12</v>
      </c>
      <c r="B13" s="6">
        <v>2</v>
      </c>
      <c r="C13" s="6">
        <v>0</v>
      </c>
      <c r="D13" s="7" t="s">
        <v>116</v>
      </c>
      <c r="E13" s="7" t="s">
        <v>94</v>
      </c>
      <c r="F13" s="3">
        <v>210</v>
      </c>
      <c r="G13" s="19"/>
      <c r="H13" s="23"/>
    </row>
    <row r="14" spans="1:8">
      <c r="A14" s="6">
        <v>13</v>
      </c>
      <c r="B14" s="6">
        <v>2</v>
      </c>
      <c r="C14" s="6">
        <v>24.69</v>
      </c>
      <c r="D14" s="7" t="s">
        <v>108</v>
      </c>
      <c r="E14" s="7" t="s">
        <v>94</v>
      </c>
      <c r="F14" s="3">
        <v>211</v>
      </c>
      <c r="G14" s="19">
        <f t="shared" si="0"/>
        <v>3204.5151000000001</v>
      </c>
      <c r="H14" s="23"/>
    </row>
    <row r="15" spans="1:8">
      <c r="A15" s="6">
        <v>14</v>
      </c>
      <c r="B15" s="6">
        <v>2</v>
      </c>
      <c r="C15" s="6">
        <v>16.22</v>
      </c>
      <c r="D15" s="7" t="s">
        <v>108</v>
      </c>
      <c r="E15" s="7" t="s">
        <v>91</v>
      </c>
      <c r="F15" s="3">
        <v>212</v>
      </c>
      <c r="G15" s="19">
        <f t="shared" si="0"/>
        <v>2105.1937999999996</v>
      </c>
      <c r="H15" s="23"/>
    </row>
    <row r="16" spans="1:8">
      <c r="A16" s="6">
        <v>15</v>
      </c>
      <c r="B16" s="6">
        <v>2</v>
      </c>
      <c r="C16" s="6">
        <v>0</v>
      </c>
      <c r="D16" s="7" t="s">
        <v>25</v>
      </c>
      <c r="E16" s="7" t="s">
        <v>91</v>
      </c>
      <c r="F16" s="3">
        <v>213</v>
      </c>
      <c r="G16" s="19"/>
      <c r="H16" s="23"/>
    </row>
    <row r="17" spans="1:8">
      <c r="A17" s="6">
        <v>16</v>
      </c>
      <c r="B17" s="6">
        <v>2</v>
      </c>
      <c r="C17" s="6">
        <v>0</v>
      </c>
      <c r="D17" s="7" t="s">
        <v>25</v>
      </c>
      <c r="E17" s="7" t="s">
        <v>91</v>
      </c>
      <c r="F17" s="3">
        <v>214</v>
      </c>
      <c r="G17" s="19"/>
      <c r="H17" s="23"/>
    </row>
    <row r="18" spans="1:8">
      <c r="A18" s="6">
        <v>17</v>
      </c>
      <c r="B18" s="6">
        <v>2</v>
      </c>
      <c r="C18" s="6">
        <v>0.90500000000000003</v>
      </c>
      <c r="D18" s="7" t="s">
        <v>107</v>
      </c>
      <c r="E18" s="7" t="s">
        <v>93</v>
      </c>
      <c r="F18" s="3">
        <v>215</v>
      </c>
      <c r="G18" s="19">
        <f t="shared" si="0"/>
        <v>117.45995000000001</v>
      </c>
      <c r="H18" s="23"/>
    </row>
    <row r="19" spans="1:8">
      <c r="A19" s="6">
        <v>18</v>
      </c>
      <c r="B19" s="6">
        <v>2</v>
      </c>
      <c r="C19" s="6">
        <v>10.66</v>
      </c>
      <c r="D19" s="7" t="s">
        <v>107</v>
      </c>
      <c r="E19" s="7" t="s">
        <v>93</v>
      </c>
      <c r="F19" s="3">
        <v>216</v>
      </c>
      <c r="G19" s="19">
        <f t="shared" si="0"/>
        <v>1383.5614</v>
      </c>
      <c r="H19" s="23"/>
    </row>
    <row r="20" spans="1:8">
      <c r="A20" s="6">
        <v>19</v>
      </c>
      <c r="B20" s="6">
        <v>2</v>
      </c>
      <c r="C20" s="6">
        <v>10.323</v>
      </c>
      <c r="D20" s="7" t="s">
        <v>109</v>
      </c>
      <c r="E20" s="7" t="s">
        <v>92</v>
      </c>
      <c r="F20" s="3">
        <v>217</v>
      </c>
      <c r="G20" s="19">
        <f t="shared" si="0"/>
        <v>1339.8221700000001</v>
      </c>
      <c r="H20" s="23"/>
    </row>
    <row r="21" spans="1:8">
      <c r="A21" s="6">
        <v>20</v>
      </c>
      <c r="B21" s="6">
        <v>3</v>
      </c>
      <c r="C21" s="6">
        <v>0</v>
      </c>
      <c r="D21" s="7" t="s">
        <v>111</v>
      </c>
      <c r="E21" s="7" t="s">
        <v>30</v>
      </c>
      <c r="F21" s="3">
        <v>301</v>
      </c>
      <c r="G21" s="18"/>
      <c r="H21" s="23">
        <v>9355</v>
      </c>
    </row>
    <row r="22" spans="1:8">
      <c r="A22" s="6">
        <v>21</v>
      </c>
      <c r="B22" s="6">
        <v>3</v>
      </c>
      <c r="C22" s="6">
        <v>0</v>
      </c>
      <c r="D22" s="7" t="s">
        <v>26</v>
      </c>
      <c r="E22" s="7" t="s">
        <v>98</v>
      </c>
      <c r="F22" s="3">
        <v>302</v>
      </c>
      <c r="G22" s="18"/>
      <c r="H22" s="23"/>
    </row>
    <row r="23" spans="1:8">
      <c r="A23" s="6">
        <v>22</v>
      </c>
      <c r="B23" s="6">
        <v>3</v>
      </c>
      <c r="C23" s="6">
        <v>0</v>
      </c>
      <c r="D23" s="7" t="s">
        <v>111</v>
      </c>
      <c r="E23" s="7" t="s">
        <v>30</v>
      </c>
      <c r="F23" s="3">
        <v>303</v>
      </c>
      <c r="G23" s="18"/>
      <c r="H23" s="23"/>
    </row>
    <row r="24" spans="1:8">
      <c r="A24" s="6">
        <v>23</v>
      </c>
      <c r="B24" s="6">
        <v>3</v>
      </c>
      <c r="C24" s="6">
        <v>0</v>
      </c>
      <c r="D24" s="7" t="s">
        <v>111</v>
      </c>
      <c r="E24" s="7" t="s">
        <v>30</v>
      </c>
      <c r="F24" s="3">
        <v>304</v>
      </c>
      <c r="G24" s="18"/>
      <c r="H24" s="23"/>
    </row>
    <row r="25" spans="1:8">
      <c r="A25" s="6">
        <v>24</v>
      </c>
      <c r="B25" s="6">
        <v>3</v>
      </c>
      <c r="C25" s="6">
        <v>0</v>
      </c>
      <c r="D25" s="7" t="s">
        <v>114</v>
      </c>
      <c r="E25" s="7" t="s">
        <v>97</v>
      </c>
      <c r="F25" s="3">
        <v>305</v>
      </c>
      <c r="G25" s="18"/>
      <c r="H25" s="23"/>
    </row>
    <row r="26" spans="1:8">
      <c r="A26" s="6">
        <v>25</v>
      </c>
      <c r="B26" s="6">
        <v>3</v>
      </c>
      <c r="C26" s="6">
        <v>37.71</v>
      </c>
      <c r="D26" s="7" t="s">
        <v>114</v>
      </c>
      <c r="E26" s="7" t="s">
        <v>99</v>
      </c>
      <c r="F26" s="3">
        <v>306</v>
      </c>
      <c r="G26" s="18">
        <f t="shared" ref="G26:G33" si="1">C26*$H$21/100</f>
        <v>3527.7705000000001</v>
      </c>
      <c r="H26" s="23"/>
    </row>
    <row r="27" spans="1:8">
      <c r="A27" s="6">
        <v>26</v>
      </c>
      <c r="B27" s="6">
        <v>3</v>
      </c>
      <c r="C27" s="6">
        <v>8.85</v>
      </c>
      <c r="D27" s="7" t="s">
        <v>105</v>
      </c>
      <c r="E27" s="7" t="s">
        <v>99</v>
      </c>
      <c r="F27" s="3">
        <v>307</v>
      </c>
      <c r="G27" s="18">
        <f t="shared" si="1"/>
        <v>827.91750000000002</v>
      </c>
      <c r="H27" s="23"/>
    </row>
    <row r="28" spans="1:8">
      <c r="A28" s="6">
        <v>27</v>
      </c>
      <c r="B28" s="6">
        <v>3</v>
      </c>
      <c r="C28" s="6">
        <v>8.9499999999999993</v>
      </c>
      <c r="D28" s="7" t="s">
        <v>105</v>
      </c>
      <c r="E28" s="7" t="s">
        <v>99</v>
      </c>
      <c r="F28" s="3">
        <v>308</v>
      </c>
      <c r="G28" s="18">
        <f t="shared" si="1"/>
        <v>837.27250000000004</v>
      </c>
      <c r="H28" s="23"/>
    </row>
    <row r="29" spans="1:8">
      <c r="A29" s="6">
        <v>28</v>
      </c>
      <c r="B29" s="6">
        <v>3</v>
      </c>
      <c r="C29" s="6">
        <v>3.79</v>
      </c>
      <c r="D29" s="7" t="s">
        <v>111</v>
      </c>
      <c r="E29" s="7" t="s">
        <v>30</v>
      </c>
      <c r="F29" s="3">
        <v>309</v>
      </c>
      <c r="G29" s="18">
        <f t="shared" si="1"/>
        <v>354.55449999999996</v>
      </c>
      <c r="H29" s="23"/>
    </row>
    <row r="30" spans="1:8">
      <c r="A30" s="6">
        <v>29</v>
      </c>
      <c r="B30" s="6">
        <v>3</v>
      </c>
      <c r="C30" s="6">
        <v>0</v>
      </c>
      <c r="D30" s="7" t="s">
        <v>111</v>
      </c>
      <c r="E30" s="7" t="s">
        <v>97</v>
      </c>
      <c r="F30" s="3">
        <v>311</v>
      </c>
      <c r="G30" s="18"/>
      <c r="H30" s="23"/>
    </row>
    <row r="31" spans="1:8">
      <c r="A31" s="6">
        <v>30</v>
      </c>
      <c r="B31" s="6">
        <v>3</v>
      </c>
      <c r="C31" s="6">
        <v>3.99</v>
      </c>
      <c r="D31" s="7" t="s">
        <v>26</v>
      </c>
      <c r="E31" s="7" t="s">
        <v>98</v>
      </c>
      <c r="F31" s="3">
        <v>312</v>
      </c>
      <c r="G31" s="18">
        <f t="shared" si="1"/>
        <v>373.26450000000006</v>
      </c>
      <c r="H31" s="23"/>
    </row>
    <row r="32" spans="1:8">
      <c r="A32" s="6">
        <v>31</v>
      </c>
      <c r="B32" s="6">
        <v>3</v>
      </c>
      <c r="C32" s="6">
        <v>32.32</v>
      </c>
      <c r="D32" s="7" t="s">
        <v>26</v>
      </c>
      <c r="E32" s="7" t="s">
        <v>98</v>
      </c>
      <c r="F32" s="3">
        <v>313</v>
      </c>
      <c r="G32" s="18">
        <f t="shared" si="1"/>
        <v>3023.5359999999996</v>
      </c>
      <c r="H32" s="23"/>
    </row>
    <row r="33" spans="1:8">
      <c r="A33" s="6">
        <v>32</v>
      </c>
      <c r="B33" s="6">
        <v>3</v>
      </c>
      <c r="C33" s="6">
        <v>4.3899999999999997</v>
      </c>
      <c r="D33" s="7" t="s">
        <v>114</v>
      </c>
      <c r="E33" s="7" t="s">
        <v>97</v>
      </c>
      <c r="F33" s="3">
        <v>314</v>
      </c>
      <c r="G33" s="18">
        <f t="shared" si="1"/>
        <v>410.68449999999996</v>
      </c>
      <c r="H33" s="23"/>
    </row>
    <row r="34" spans="1:8">
      <c r="A34" s="6">
        <v>33</v>
      </c>
      <c r="B34" s="6">
        <v>3</v>
      </c>
      <c r="C34" s="6">
        <v>0</v>
      </c>
      <c r="D34" s="7" t="s">
        <v>105</v>
      </c>
      <c r="E34" s="7" t="s">
        <v>99</v>
      </c>
      <c r="F34" s="3">
        <v>315</v>
      </c>
      <c r="G34" s="18"/>
      <c r="H34" s="23"/>
    </row>
    <row r="35" spans="1:8">
      <c r="A35" s="6">
        <v>34</v>
      </c>
      <c r="B35" s="6">
        <v>4</v>
      </c>
      <c r="C35" s="6">
        <v>0</v>
      </c>
      <c r="D35" s="7" t="s">
        <v>113</v>
      </c>
      <c r="E35" s="7" t="s">
        <v>103</v>
      </c>
      <c r="F35" s="3">
        <v>401</v>
      </c>
      <c r="G35" s="17"/>
      <c r="H35" s="23">
        <v>8644</v>
      </c>
    </row>
    <row r="36" spans="1:8">
      <c r="A36" s="6">
        <v>35</v>
      </c>
      <c r="B36" s="6">
        <v>4</v>
      </c>
      <c r="C36" s="6">
        <v>0</v>
      </c>
      <c r="D36" s="7" t="s">
        <v>27</v>
      </c>
      <c r="E36" s="7" t="s">
        <v>103</v>
      </c>
      <c r="F36" s="3">
        <v>402</v>
      </c>
      <c r="G36" s="17"/>
      <c r="H36" s="23"/>
    </row>
    <row r="37" spans="1:8">
      <c r="A37" s="6">
        <v>36</v>
      </c>
      <c r="B37" s="6">
        <v>4</v>
      </c>
      <c r="C37" s="6">
        <v>0</v>
      </c>
      <c r="D37" s="7" t="s">
        <v>27</v>
      </c>
      <c r="E37" s="7" t="s">
        <v>102</v>
      </c>
      <c r="F37" s="3">
        <v>403</v>
      </c>
      <c r="G37" s="17"/>
      <c r="H37" s="23"/>
    </row>
    <row r="38" spans="1:8">
      <c r="A38" s="6">
        <v>37</v>
      </c>
      <c r="B38" s="6">
        <v>4</v>
      </c>
      <c r="C38" s="6">
        <v>0</v>
      </c>
      <c r="D38" s="7" t="s">
        <v>27</v>
      </c>
      <c r="E38" s="7" t="s">
        <v>103</v>
      </c>
      <c r="F38" s="3">
        <v>404</v>
      </c>
      <c r="G38" s="17"/>
      <c r="H38" s="23"/>
    </row>
    <row r="39" spans="1:8">
      <c r="A39" s="6">
        <v>38</v>
      </c>
      <c r="B39" s="6">
        <v>4</v>
      </c>
      <c r="C39" s="6">
        <v>17.39</v>
      </c>
      <c r="D39" s="7" t="s">
        <v>27</v>
      </c>
      <c r="E39" s="7" t="s">
        <v>103</v>
      </c>
      <c r="F39" s="3">
        <v>405</v>
      </c>
      <c r="G39" s="17">
        <f t="shared" ref="G39:G46" si="2">C39*$H$35/100</f>
        <v>1503.1916000000001</v>
      </c>
      <c r="H39" s="23"/>
    </row>
    <row r="40" spans="1:8">
      <c r="A40" s="6">
        <v>39</v>
      </c>
      <c r="B40" s="6">
        <v>4</v>
      </c>
      <c r="C40" s="6">
        <v>16.43</v>
      </c>
      <c r="D40" s="7" t="s">
        <v>27</v>
      </c>
      <c r="E40" s="7" t="s">
        <v>102</v>
      </c>
      <c r="F40" s="3">
        <v>406</v>
      </c>
      <c r="G40" s="17">
        <f t="shared" si="2"/>
        <v>1420.2091999999998</v>
      </c>
      <c r="H40" s="23"/>
    </row>
    <row r="41" spans="1:8">
      <c r="A41" s="6">
        <v>40</v>
      </c>
      <c r="B41" s="6">
        <v>4</v>
      </c>
      <c r="C41" s="6">
        <v>0.57999999999999996</v>
      </c>
      <c r="D41" s="7" t="s">
        <v>27</v>
      </c>
      <c r="E41" s="7" t="s">
        <v>102</v>
      </c>
      <c r="F41" s="3">
        <v>407</v>
      </c>
      <c r="G41" s="17">
        <f t="shared" si="2"/>
        <v>50.135199999999998</v>
      </c>
      <c r="H41" s="23"/>
    </row>
    <row r="42" spans="1:8">
      <c r="A42" s="6">
        <v>41</v>
      </c>
      <c r="B42" s="6">
        <v>4</v>
      </c>
      <c r="C42" s="6">
        <v>3.32</v>
      </c>
      <c r="D42" s="7" t="s">
        <v>27</v>
      </c>
      <c r="E42" s="7" t="s">
        <v>103</v>
      </c>
      <c r="F42" s="3">
        <v>408</v>
      </c>
      <c r="G42" s="17">
        <f t="shared" si="2"/>
        <v>286.98079999999999</v>
      </c>
      <c r="H42" s="23"/>
    </row>
    <row r="43" spans="1:8">
      <c r="A43" s="6">
        <v>42</v>
      </c>
      <c r="B43" s="6">
        <v>4</v>
      </c>
      <c r="C43" s="6">
        <v>5.78</v>
      </c>
      <c r="D43" s="7" t="s">
        <v>113</v>
      </c>
      <c r="E43" s="7" t="s">
        <v>103</v>
      </c>
      <c r="F43" s="3">
        <v>409</v>
      </c>
      <c r="G43" s="17">
        <f t="shared" si="2"/>
        <v>499.6232</v>
      </c>
      <c r="H43" s="23"/>
    </row>
    <row r="44" spans="1:8">
      <c r="A44" s="6">
        <v>43</v>
      </c>
      <c r="B44" s="6">
        <v>4</v>
      </c>
      <c r="C44" s="6">
        <v>5.77</v>
      </c>
      <c r="D44" s="7" t="s">
        <v>113</v>
      </c>
      <c r="E44" s="7" t="s">
        <v>103</v>
      </c>
      <c r="F44" s="3">
        <v>410</v>
      </c>
      <c r="G44" s="17">
        <f t="shared" si="2"/>
        <v>498.75879999999995</v>
      </c>
      <c r="H44" s="23"/>
    </row>
    <row r="45" spans="1:8">
      <c r="A45" s="6">
        <v>44</v>
      </c>
      <c r="B45" s="6">
        <v>4</v>
      </c>
      <c r="C45" s="6">
        <v>33.979999999999997</v>
      </c>
      <c r="D45" s="7" t="s">
        <v>113</v>
      </c>
      <c r="E45" s="7" t="s">
        <v>104</v>
      </c>
      <c r="F45" s="3">
        <v>411</v>
      </c>
      <c r="G45" s="17">
        <f t="shared" si="2"/>
        <v>2937.2312000000002</v>
      </c>
      <c r="H45" s="23"/>
    </row>
    <row r="46" spans="1:8">
      <c r="A46" s="6">
        <v>45</v>
      </c>
      <c r="B46" s="6">
        <v>4</v>
      </c>
      <c r="C46" s="6">
        <v>16.75</v>
      </c>
      <c r="D46" s="7" t="s">
        <v>113</v>
      </c>
      <c r="E46" s="7" t="s">
        <v>104</v>
      </c>
      <c r="F46" s="3">
        <v>412</v>
      </c>
      <c r="G46" s="17">
        <f t="shared" si="2"/>
        <v>1447.87</v>
      </c>
      <c r="H46" s="23"/>
    </row>
    <row r="47" spans="1:8">
      <c r="A47" s="6">
        <v>46</v>
      </c>
      <c r="B47" s="6">
        <v>4</v>
      </c>
      <c r="C47" s="6">
        <v>0</v>
      </c>
      <c r="D47" s="7" t="s">
        <v>113</v>
      </c>
      <c r="E47" s="7" t="s">
        <v>31</v>
      </c>
      <c r="F47" s="3">
        <v>413</v>
      </c>
      <c r="G47" s="17"/>
      <c r="H47" s="23"/>
    </row>
    <row r="48" spans="1:8">
      <c r="A48" s="6">
        <v>47</v>
      </c>
      <c r="B48" s="6">
        <v>4</v>
      </c>
      <c r="C48" s="6">
        <v>0</v>
      </c>
      <c r="D48" s="7" t="s">
        <v>113</v>
      </c>
      <c r="E48" s="7" t="s">
        <v>31</v>
      </c>
      <c r="F48" s="3">
        <v>414</v>
      </c>
      <c r="G48" s="17"/>
      <c r="H48" s="23"/>
    </row>
    <row r="49" spans="1:8">
      <c r="A49" s="6">
        <v>48</v>
      </c>
      <c r="B49" s="6">
        <v>4</v>
      </c>
      <c r="C49" s="6">
        <v>0</v>
      </c>
      <c r="D49" s="7" t="s">
        <v>113</v>
      </c>
      <c r="E49" s="7" t="s">
        <v>31</v>
      </c>
      <c r="F49" s="3">
        <v>415</v>
      </c>
      <c r="G49" s="17"/>
      <c r="H49" s="23"/>
    </row>
    <row r="50" spans="1:8">
      <c r="A50" s="6">
        <v>49</v>
      </c>
      <c r="B50" s="6">
        <v>4</v>
      </c>
      <c r="C50" s="6">
        <v>0</v>
      </c>
      <c r="D50" s="7" t="s">
        <v>113</v>
      </c>
      <c r="E50" s="7" t="s">
        <v>31</v>
      </c>
      <c r="F50" s="3">
        <v>416</v>
      </c>
      <c r="G50" s="17"/>
      <c r="H50" s="23"/>
    </row>
    <row r="51" spans="1:8">
      <c r="A51" s="6">
        <v>50</v>
      </c>
      <c r="B51" s="6">
        <v>5</v>
      </c>
      <c r="C51" s="6">
        <v>0</v>
      </c>
      <c r="D51" s="7" t="s">
        <v>28</v>
      </c>
      <c r="E51" s="7" t="s">
        <v>32</v>
      </c>
      <c r="F51" s="3">
        <v>501</v>
      </c>
      <c r="G51" s="16"/>
      <c r="H51" s="23">
        <v>3110</v>
      </c>
    </row>
    <row r="52" spans="1:8">
      <c r="A52" s="6">
        <v>51</v>
      </c>
      <c r="B52" s="6">
        <v>5</v>
      </c>
      <c r="C52" s="6">
        <v>0</v>
      </c>
      <c r="D52" s="7" t="s">
        <v>115</v>
      </c>
      <c r="E52" s="7" t="s">
        <v>32</v>
      </c>
      <c r="F52" s="3">
        <v>502</v>
      </c>
      <c r="G52" s="16"/>
      <c r="H52" s="23"/>
    </row>
    <row r="53" spans="1:8">
      <c r="A53" s="6">
        <v>52</v>
      </c>
      <c r="B53" s="6">
        <v>5</v>
      </c>
      <c r="C53" s="6">
        <v>0</v>
      </c>
      <c r="D53" s="7" t="s">
        <v>115</v>
      </c>
      <c r="E53" s="7" t="s">
        <v>32</v>
      </c>
      <c r="F53" s="3">
        <v>503</v>
      </c>
      <c r="G53" s="16"/>
      <c r="H53" s="23"/>
    </row>
    <row r="54" spans="1:8">
      <c r="A54" s="6">
        <v>53</v>
      </c>
      <c r="B54" s="6">
        <v>5</v>
      </c>
      <c r="C54" s="6">
        <v>8.6059999999999999</v>
      </c>
      <c r="D54" s="7" t="s">
        <v>28</v>
      </c>
      <c r="E54" s="7" t="s">
        <v>32</v>
      </c>
      <c r="F54" s="3">
        <v>504</v>
      </c>
      <c r="G54" s="16">
        <f t="shared" ref="G54:G59" si="3">C54*$H$51/100</f>
        <v>267.64659999999998</v>
      </c>
      <c r="H54" s="23"/>
    </row>
    <row r="55" spans="1:8">
      <c r="A55" s="6">
        <v>54</v>
      </c>
      <c r="B55" s="6">
        <v>5</v>
      </c>
      <c r="C55" s="6">
        <v>0</v>
      </c>
      <c r="D55" s="7" t="s">
        <v>115</v>
      </c>
      <c r="E55" s="7" t="s">
        <v>32</v>
      </c>
      <c r="F55" s="3">
        <v>505</v>
      </c>
      <c r="G55" s="16"/>
      <c r="H55" s="23"/>
    </row>
    <row r="56" spans="1:8">
      <c r="A56" s="6">
        <v>55</v>
      </c>
      <c r="B56" s="6">
        <v>5</v>
      </c>
      <c r="C56" s="6">
        <v>0</v>
      </c>
      <c r="D56" s="7" t="s">
        <v>115</v>
      </c>
      <c r="E56" s="7" t="s">
        <v>32</v>
      </c>
      <c r="F56" s="3">
        <v>506</v>
      </c>
      <c r="G56" s="16"/>
      <c r="H56" s="23"/>
    </row>
    <row r="57" spans="1:8">
      <c r="A57" s="6">
        <v>56</v>
      </c>
      <c r="B57" s="6">
        <v>5</v>
      </c>
      <c r="C57" s="6">
        <v>31.739000000000001</v>
      </c>
      <c r="D57" s="7" t="s">
        <v>28</v>
      </c>
      <c r="E57" s="7" t="s">
        <v>32</v>
      </c>
      <c r="F57" s="3">
        <v>507</v>
      </c>
      <c r="G57" s="16">
        <f t="shared" si="3"/>
        <v>987.08290000000011</v>
      </c>
      <c r="H57" s="23"/>
    </row>
    <row r="58" spans="1:8">
      <c r="A58" s="6">
        <v>57</v>
      </c>
      <c r="B58" s="6">
        <v>5</v>
      </c>
      <c r="C58" s="6">
        <v>49.701999999999998</v>
      </c>
      <c r="D58" s="7" t="s">
        <v>28</v>
      </c>
      <c r="E58" s="7" t="s">
        <v>100</v>
      </c>
      <c r="F58" s="3">
        <v>508</v>
      </c>
      <c r="G58" s="16">
        <f t="shared" si="3"/>
        <v>1545.7321999999999</v>
      </c>
      <c r="H58" s="23"/>
    </row>
    <row r="59" spans="1:8">
      <c r="A59" s="6">
        <v>58</v>
      </c>
      <c r="B59" s="6">
        <v>5</v>
      </c>
      <c r="C59" s="6">
        <v>9.9529999999999994</v>
      </c>
      <c r="D59" s="7" t="s">
        <v>106</v>
      </c>
      <c r="E59" s="7" t="s">
        <v>101</v>
      </c>
      <c r="F59" s="3">
        <v>509</v>
      </c>
      <c r="G59" s="16">
        <f t="shared" si="3"/>
        <v>309.53829999999999</v>
      </c>
      <c r="H59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workbookViewId="0">
      <selection activeCell="E33" sqref="E33"/>
    </sheetView>
  </sheetViews>
  <sheetFormatPr baseColWidth="10" defaultRowHeight="15" x14ac:dyDescent="0"/>
  <cols>
    <col min="1" max="1" width="10.6640625" style="2" bestFit="1" customWidth="1"/>
    <col min="2" max="2" width="8.33203125" style="2" bestFit="1" customWidth="1"/>
    <col min="3" max="3" width="38.5" style="2" bestFit="1" customWidth="1"/>
    <col min="4" max="4" width="18.1640625" style="3" bestFit="1" customWidth="1"/>
    <col min="5" max="5" width="16.6640625" style="3" customWidth="1"/>
    <col min="6" max="6" width="28" style="3" bestFit="1" customWidth="1"/>
    <col min="7" max="7" width="18.6640625" style="3" bestFit="1" customWidth="1"/>
    <col min="8" max="8" width="11.33203125" style="2" bestFit="1" customWidth="1"/>
    <col min="9" max="9" width="9" style="2" bestFit="1" customWidth="1"/>
    <col min="10" max="10" width="10.83203125" style="2"/>
    <col min="11" max="11" width="16.5" style="2" bestFit="1" customWidth="1"/>
    <col min="12" max="12" width="33.1640625" style="2" bestFit="1" customWidth="1"/>
    <col min="13" max="13" width="92.1640625" style="2" bestFit="1" customWidth="1"/>
    <col min="14" max="14" width="18.6640625" style="3" bestFit="1" customWidth="1"/>
    <col min="15" max="16384" width="10.83203125" style="2"/>
  </cols>
  <sheetData>
    <row r="1" spans="1:14" s="5" customFormat="1">
      <c r="A1" s="1" t="s">
        <v>4</v>
      </c>
      <c r="B1" s="1" t="s">
        <v>5</v>
      </c>
      <c r="C1" s="1" t="s">
        <v>65</v>
      </c>
      <c r="D1" s="1" t="s">
        <v>63</v>
      </c>
      <c r="E1" s="1" t="s">
        <v>66</v>
      </c>
      <c r="F1" s="1" t="s">
        <v>67</v>
      </c>
      <c r="G1" s="1" t="s">
        <v>64</v>
      </c>
      <c r="H1" s="1" t="s">
        <v>6</v>
      </c>
      <c r="I1" s="1" t="s">
        <v>7</v>
      </c>
      <c r="J1" s="1" t="s">
        <v>9</v>
      </c>
      <c r="K1" s="1" t="s">
        <v>23</v>
      </c>
      <c r="L1" s="1" t="s">
        <v>24</v>
      </c>
      <c r="M1" s="1" t="s">
        <v>13</v>
      </c>
      <c r="N1" s="1" t="s">
        <v>64</v>
      </c>
    </row>
    <row r="2" spans="1:14">
      <c r="A2" s="6">
        <v>2</v>
      </c>
      <c r="B2" s="6">
        <v>19</v>
      </c>
      <c r="C2" s="6">
        <v>6.6699999999999995E-2</v>
      </c>
      <c r="D2" s="6">
        <v>2</v>
      </c>
      <c r="E2" s="6">
        <f t="shared" ref="E2:E33" si="0">D2*G2</f>
        <v>1000</v>
      </c>
      <c r="F2" s="6">
        <v>0</v>
      </c>
      <c r="G2" s="3">
        <v>500</v>
      </c>
      <c r="H2" s="3">
        <v>102</v>
      </c>
      <c r="I2" s="3">
        <v>217</v>
      </c>
      <c r="J2" s="2" t="s">
        <v>0</v>
      </c>
      <c r="K2" s="2">
        <v>8.3999999999999995E-3</v>
      </c>
      <c r="L2" s="2">
        <v>0.81699999999999995</v>
      </c>
      <c r="M2" s="12" t="s">
        <v>75</v>
      </c>
    </row>
    <row r="3" spans="1:14">
      <c r="A3" s="6">
        <v>2</v>
      </c>
      <c r="B3" s="6">
        <v>19</v>
      </c>
      <c r="C3" s="6">
        <v>6.2E-2</v>
      </c>
      <c r="D3" s="6">
        <v>2</v>
      </c>
      <c r="E3" s="6">
        <f t="shared" si="0"/>
        <v>1000</v>
      </c>
      <c r="F3" s="6">
        <v>0</v>
      </c>
      <c r="G3" s="3">
        <v>500</v>
      </c>
      <c r="H3" s="3">
        <v>102</v>
      </c>
      <c r="I3" s="3">
        <v>217</v>
      </c>
      <c r="J3" s="2" t="s">
        <v>1</v>
      </c>
      <c r="K3" s="2">
        <v>7.7999999999999996E-3</v>
      </c>
      <c r="L3" s="2">
        <v>0.76</v>
      </c>
      <c r="M3" s="13" t="s">
        <v>117</v>
      </c>
    </row>
    <row r="4" spans="1:14">
      <c r="A4" s="6">
        <v>2</v>
      </c>
      <c r="B4" s="6">
        <v>28</v>
      </c>
      <c r="C4" s="6">
        <v>3.56E-2</v>
      </c>
      <c r="D4" s="6">
        <v>2</v>
      </c>
      <c r="E4" s="6">
        <f t="shared" si="0"/>
        <v>1400</v>
      </c>
      <c r="F4" s="6">
        <v>0</v>
      </c>
      <c r="G4" s="3">
        <v>700</v>
      </c>
      <c r="H4" s="3">
        <v>102</v>
      </c>
      <c r="I4" s="3">
        <v>309</v>
      </c>
      <c r="J4" s="2" t="s">
        <v>0</v>
      </c>
      <c r="K4" s="2">
        <v>4.4999999999999997E-3</v>
      </c>
      <c r="L4" s="2">
        <v>0.437</v>
      </c>
      <c r="M4" s="14" t="s">
        <v>120</v>
      </c>
    </row>
    <row r="5" spans="1:14">
      <c r="A5" s="6">
        <v>2</v>
      </c>
      <c r="B5" s="6">
        <v>28</v>
      </c>
      <c r="C5" s="6">
        <v>8.6800000000000002E-2</v>
      </c>
      <c r="D5" s="6">
        <v>1</v>
      </c>
      <c r="E5" s="6">
        <f>D5*G5</f>
        <v>700</v>
      </c>
      <c r="F5" s="6">
        <v>0</v>
      </c>
      <c r="G5" s="3">
        <v>700</v>
      </c>
      <c r="H5" s="3">
        <v>102</v>
      </c>
      <c r="I5" s="3">
        <v>309</v>
      </c>
      <c r="J5" s="2">
        <v>3</v>
      </c>
      <c r="K5" s="2">
        <v>1.09E-2</v>
      </c>
      <c r="L5" s="2">
        <v>0.76</v>
      </c>
    </row>
    <row r="6" spans="1:14">
      <c r="A6" s="6">
        <v>7</v>
      </c>
      <c r="B6" s="6">
        <v>8</v>
      </c>
      <c r="C6" s="6">
        <v>7.5999999999999998E-2</v>
      </c>
      <c r="D6" s="6">
        <v>2</v>
      </c>
      <c r="E6" s="6">
        <f>D6*G6</f>
        <v>2000</v>
      </c>
      <c r="F6" s="6">
        <v>0</v>
      </c>
      <c r="G6" s="3">
        <v>1000</v>
      </c>
      <c r="H6" s="3">
        <v>205</v>
      </c>
      <c r="I6" s="3">
        <v>206</v>
      </c>
      <c r="J6" s="2" t="s">
        <v>0</v>
      </c>
      <c r="K6" s="2">
        <v>9.5999999999999992E-3</v>
      </c>
      <c r="L6" s="2">
        <v>0.93100000000000005</v>
      </c>
      <c r="M6" s="15"/>
    </row>
    <row r="7" spans="1:14">
      <c r="A7" s="6">
        <v>7</v>
      </c>
      <c r="B7" s="6">
        <v>49</v>
      </c>
      <c r="C7" s="6">
        <v>4.5999999999999999E-2</v>
      </c>
      <c r="D7" s="6">
        <v>2</v>
      </c>
      <c r="E7" s="6">
        <f t="shared" si="0"/>
        <v>1500</v>
      </c>
      <c r="F7" s="6">
        <v>0</v>
      </c>
      <c r="G7" s="3">
        <v>750</v>
      </c>
      <c r="H7" s="3">
        <v>205</v>
      </c>
      <c r="I7" s="3">
        <v>416</v>
      </c>
      <c r="J7" s="2" t="s">
        <v>0</v>
      </c>
      <c r="K7" s="2">
        <v>3.7000000000000002E-3</v>
      </c>
      <c r="L7" s="2">
        <v>0.73</v>
      </c>
      <c r="M7" s="15"/>
    </row>
    <row r="8" spans="1:14">
      <c r="A8" s="6">
        <v>8</v>
      </c>
      <c r="B8" s="6">
        <v>9</v>
      </c>
      <c r="C8" s="6">
        <v>3.56E-2</v>
      </c>
      <c r="D8" s="6">
        <v>2</v>
      </c>
      <c r="E8" s="6">
        <f t="shared" ref="E8:E23" si="1">D8*G8</f>
        <v>4600</v>
      </c>
      <c r="F8" s="6">
        <v>0</v>
      </c>
      <c r="G8" s="3">
        <v>2300</v>
      </c>
      <c r="H8" s="3">
        <v>206</v>
      </c>
      <c r="I8" s="3">
        <v>207</v>
      </c>
      <c r="J8" s="2" t="s">
        <v>0</v>
      </c>
      <c r="K8" s="2">
        <v>4.4999999999999997E-3</v>
      </c>
      <c r="L8" s="2">
        <v>0.437</v>
      </c>
    </row>
    <row r="9" spans="1:14">
      <c r="A9" s="6">
        <v>8</v>
      </c>
      <c r="B9" s="6">
        <v>14</v>
      </c>
      <c r="C9" s="6">
        <v>5.2699999999999997E-2</v>
      </c>
      <c r="D9" s="9">
        <v>2</v>
      </c>
      <c r="E9" s="6">
        <f t="shared" si="1"/>
        <v>3000</v>
      </c>
      <c r="F9" s="6">
        <v>0</v>
      </c>
      <c r="G9" s="3">
        <v>1500</v>
      </c>
      <c r="H9" s="3">
        <v>206</v>
      </c>
      <c r="I9" s="3">
        <v>212</v>
      </c>
      <c r="J9" s="2" t="s">
        <v>0</v>
      </c>
      <c r="K9" s="2">
        <v>6.6E-3</v>
      </c>
      <c r="L9" s="2">
        <v>0.64600000000000002</v>
      </c>
    </row>
    <row r="10" spans="1:14">
      <c r="A10" s="6">
        <v>8</v>
      </c>
      <c r="B10" s="6">
        <v>17</v>
      </c>
      <c r="C10" s="6">
        <v>5.2699999999999997E-2</v>
      </c>
      <c r="D10" s="6">
        <v>2</v>
      </c>
      <c r="E10" s="6">
        <f t="shared" si="1"/>
        <v>2000</v>
      </c>
      <c r="F10" s="6">
        <v>0</v>
      </c>
      <c r="G10" s="3">
        <v>1000</v>
      </c>
      <c r="H10" s="3">
        <v>206</v>
      </c>
      <c r="I10" s="3">
        <v>215</v>
      </c>
      <c r="J10" s="2" t="s">
        <v>0</v>
      </c>
      <c r="K10" s="2">
        <v>6.6E-3</v>
      </c>
      <c r="L10" s="2">
        <v>0.64600000000000002</v>
      </c>
    </row>
    <row r="11" spans="1:14">
      <c r="A11" s="6">
        <v>9</v>
      </c>
      <c r="B11" s="6">
        <v>10</v>
      </c>
      <c r="C11" s="6">
        <v>1.4E-2</v>
      </c>
      <c r="D11" s="6">
        <v>2</v>
      </c>
      <c r="E11" s="6">
        <f t="shared" si="1"/>
        <v>4000</v>
      </c>
      <c r="F11" s="6">
        <v>0</v>
      </c>
      <c r="G11" s="3">
        <v>2000</v>
      </c>
      <c r="H11" s="3">
        <v>207</v>
      </c>
      <c r="I11" s="3">
        <v>208</v>
      </c>
      <c r="J11" s="2" t="s">
        <v>0</v>
      </c>
      <c r="K11" s="2">
        <v>1.8E-3</v>
      </c>
      <c r="L11" s="2">
        <v>0.17100000000000001</v>
      </c>
    </row>
    <row r="12" spans="1:14">
      <c r="A12" s="6">
        <v>9</v>
      </c>
      <c r="B12" s="6">
        <v>11</v>
      </c>
      <c r="C12" s="6">
        <v>6.1999999999999998E-3</v>
      </c>
      <c r="D12" s="6">
        <v>1</v>
      </c>
      <c r="E12" s="6">
        <f t="shared" si="1"/>
        <v>2000</v>
      </c>
      <c r="F12" s="6">
        <v>0</v>
      </c>
      <c r="G12" s="3">
        <v>2000</v>
      </c>
      <c r="H12" s="3">
        <v>207</v>
      </c>
      <c r="I12" s="3">
        <v>209</v>
      </c>
      <c r="J12" s="2">
        <v>1</v>
      </c>
      <c r="K12" s="2">
        <v>8.0000000000000004E-4</v>
      </c>
      <c r="L12" s="2">
        <v>7.5999999999999998E-2</v>
      </c>
    </row>
    <row r="13" spans="1:14">
      <c r="A13" s="6">
        <v>10</v>
      </c>
      <c r="B13" s="6">
        <v>13</v>
      </c>
      <c r="C13" s="6">
        <v>2.4799999999999999E-2</v>
      </c>
      <c r="D13" s="6">
        <v>3</v>
      </c>
      <c r="E13" s="6">
        <f t="shared" si="1"/>
        <v>4200</v>
      </c>
      <c r="F13" s="6">
        <v>0</v>
      </c>
      <c r="G13" s="3">
        <v>1400</v>
      </c>
      <c r="H13" s="3">
        <v>208</v>
      </c>
      <c r="I13" s="3">
        <v>211</v>
      </c>
      <c r="J13" s="2" t="s">
        <v>2</v>
      </c>
      <c r="K13" s="2">
        <v>3.0999999999999999E-3</v>
      </c>
      <c r="L13" s="2">
        <v>0.30399999999999999</v>
      </c>
    </row>
    <row r="14" spans="1:14">
      <c r="A14" s="6">
        <v>11</v>
      </c>
      <c r="B14" s="6">
        <v>14</v>
      </c>
      <c r="C14" s="6">
        <v>3.56E-2</v>
      </c>
      <c r="D14" s="6">
        <v>1</v>
      </c>
      <c r="E14" s="6">
        <f t="shared" si="1"/>
        <v>1500</v>
      </c>
      <c r="F14" s="6">
        <v>0</v>
      </c>
      <c r="G14" s="3">
        <v>1500</v>
      </c>
      <c r="H14" s="3">
        <v>209</v>
      </c>
      <c r="I14" s="3">
        <v>212</v>
      </c>
      <c r="J14" s="2">
        <v>1</v>
      </c>
      <c r="K14" s="2">
        <v>4.4999999999999997E-3</v>
      </c>
      <c r="L14" s="2">
        <v>0.437</v>
      </c>
    </row>
    <row r="15" spans="1:14">
      <c r="A15" s="6">
        <v>12</v>
      </c>
      <c r="B15" s="6">
        <v>15</v>
      </c>
      <c r="C15" s="6">
        <v>1.4500000000000001E-2</v>
      </c>
      <c r="D15" s="6">
        <v>2</v>
      </c>
      <c r="E15" s="6">
        <f t="shared" si="1"/>
        <v>3000</v>
      </c>
      <c r="F15" s="6">
        <v>0</v>
      </c>
      <c r="G15" s="3">
        <v>1500</v>
      </c>
      <c r="H15" s="3">
        <v>210</v>
      </c>
      <c r="I15" s="3">
        <v>213</v>
      </c>
      <c r="J15" s="2" t="s">
        <v>0</v>
      </c>
      <c r="K15" s="2">
        <v>1E-3</v>
      </c>
      <c r="L15" s="2">
        <v>1.54</v>
      </c>
    </row>
    <row r="16" spans="1:14">
      <c r="A16" s="6">
        <v>13</v>
      </c>
      <c r="B16" s="6">
        <v>14</v>
      </c>
      <c r="C16" s="6">
        <v>1.0800000000000001E-2</v>
      </c>
      <c r="D16" s="6">
        <v>2</v>
      </c>
      <c r="E16" s="6">
        <f t="shared" si="1"/>
        <v>3000</v>
      </c>
      <c r="F16" s="6">
        <v>0</v>
      </c>
      <c r="G16" s="3">
        <v>1500</v>
      </c>
      <c r="H16" s="3">
        <v>211</v>
      </c>
      <c r="I16" s="3">
        <v>212</v>
      </c>
      <c r="J16" s="2" t="s">
        <v>0</v>
      </c>
      <c r="K16" s="2">
        <v>1.4E-3</v>
      </c>
      <c r="L16" s="2">
        <v>0.13300000000000001</v>
      </c>
    </row>
    <row r="17" spans="1:14">
      <c r="A17" s="6">
        <v>13</v>
      </c>
      <c r="B17" s="6">
        <v>16</v>
      </c>
      <c r="C17" s="6">
        <v>1.55E-2</v>
      </c>
      <c r="D17" s="6">
        <v>1</v>
      </c>
      <c r="E17" s="6">
        <f t="shared" si="1"/>
        <v>1000</v>
      </c>
      <c r="F17" s="6">
        <v>0</v>
      </c>
      <c r="G17" s="3">
        <v>1000</v>
      </c>
      <c r="H17" s="3">
        <v>211</v>
      </c>
      <c r="I17" s="3">
        <v>214</v>
      </c>
      <c r="J17" s="2">
        <v>1</v>
      </c>
      <c r="K17" s="2">
        <v>1.9E-3</v>
      </c>
      <c r="L17" s="2">
        <v>0.19</v>
      </c>
    </row>
    <row r="18" spans="1:14">
      <c r="A18" s="6">
        <v>14</v>
      </c>
      <c r="B18" s="6">
        <v>19</v>
      </c>
      <c r="C18" s="6">
        <v>5.5800000000000002E-2</v>
      </c>
      <c r="D18" s="6">
        <v>1</v>
      </c>
      <c r="E18" s="6">
        <f t="shared" si="1"/>
        <v>2000</v>
      </c>
      <c r="F18" s="6">
        <v>0</v>
      </c>
      <c r="G18" s="3">
        <v>2000</v>
      </c>
      <c r="H18" s="3">
        <v>212</v>
      </c>
      <c r="I18" s="3">
        <v>217</v>
      </c>
      <c r="J18" s="2">
        <v>1</v>
      </c>
      <c r="K18" s="2">
        <v>7.0000000000000001E-3</v>
      </c>
      <c r="L18" s="2">
        <v>0.68400000000000005</v>
      </c>
    </row>
    <row r="19" spans="1:14">
      <c r="A19" s="6">
        <v>16</v>
      </c>
      <c r="B19" s="6">
        <v>18</v>
      </c>
      <c r="C19" s="6">
        <v>7.7000000000000002E-3</v>
      </c>
      <c r="D19" s="6">
        <v>1</v>
      </c>
      <c r="E19" s="6">
        <f t="shared" si="1"/>
        <v>2000</v>
      </c>
      <c r="F19" s="6">
        <v>0</v>
      </c>
      <c r="G19" s="3">
        <v>2000</v>
      </c>
      <c r="H19" s="3">
        <v>214</v>
      </c>
      <c r="I19" s="3">
        <v>216</v>
      </c>
      <c r="J19" s="2">
        <v>1</v>
      </c>
      <c r="K19" s="2">
        <v>1E-3</v>
      </c>
      <c r="L19" s="2">
        <v>9.5000000000000001E-2</v>
      </c>
    </row>
    <row r="20" spans="1:14">
      <c r="A20" s="6">
        <v>16</v>
      </c>
      <c r="B20" s="6">
        <v>19</v>
      </c>
      <c r="C20" s="6">
        <v>3.8800000000000001E-2</v>
      </c>
      <c r="D20" s="6">
        <v>1</v>
      </c>
      <c r="E20" s="6">
        <f t="shared" si="1"/>
        <v>1000</v>
      </c>
      <c r="F20" s="6">
        <v>0</v>
      </c>
      <c r="G20" s="3">
        <v>1000</v>
      </c>
      <c r="H20" s="3">
        <v>214</v>
      </c>
      <c r="I20" s="3">
        <v>217</v>
      </c>
      <c r="J20" s="2">
        <v>1</v>
      </c>
      <c r="K20" s="2">
        <v>4.8999999999999998E-3</v>
      </c>
      <c r="L20" s="2">
        <v>0.47499999999999998</v>
      </c>
    </row>
    <row r="21" spans="1:14">
      <c r="A21" s="6">
        <v>17</v>
      </c>
      <c r="B21" s="6">
        <v>18</v>
      </c>
      <c r="C21" s="6">
        <v>4.0300000000000002E-2</v>
      </c>
      <c r="D21" s="6">
        <v>2</v>
      </c>
      <c r="E21" s="6">
        <f t="shared" si="1"/>
        <v>2000</v>
      </c>
      <c r="F21" s="6">
        <v>0</v>
      </c>
      <c r="G21" s="3">
        <v>1000</v>
      </c>
      <c r="H21" s="3">
        <v>215</v>
      </c>
      <c r="I21" s="3">
        <v>216</v>
      </c>
      <c r="J21" s="2" t="s">
        <v>0</v>
      </c>
      <c r="K21" s="2">
        <v>5.1000000000000004E-3</v>
      </c>
      <c r="L21" s="2">
        <v>0.49399999999999999</v>
      </c>
    </row>
    <row r="22" spans="1:14">
      <c r="A22" s="6">
        <v>17</v>
      </c>
      <c r="B22" s="6">
        <v>19</v>
      </c>
      <c r="C22" s="6">
        <v>5.74E-2</v>
      </c>
      <c r="D22" s="6">
        <v>2</v>
      </c>
      <c r="E22" s="6">
        <f t="shared" si="1"/>
        <v>2000</v>
      </c>
      <c r="F22" s="6">
        <v>0</v>
      </c>
      <c r="G22" s="3">
        <v>1000</v>
      </c>
      <c r="H22" s="3">
        <v>215</v>
      </c>
      <c r="I22" s="3">
        <v>217</v>
      </c>
      <c r="J22" s="2" t="s">
        <v>0</v>
      </c>
      <c r="K22" s="2">
        <v>7.1999999999999998E-3</v>
      </c>
      <c r="L22" s="2">
        <v>0.70299999999999996</v>
      </c>
    </row>
    <row r="23" spans="1:14">
      <c r="A23" s="6">
        <v>18</v>
      </c>
      <c r="B23" s="6">
        <v>19</v>
      </c>
      <c r="C23" s="6">
        <v>4.0300000000000002E-2</v>
      </c>
      <c r="D23" s="6">
        <v>1</v>
      </c>
      <c r="E23" s="6">
        <f t="shared" si="1"/>
        <v>1000</v>
      </c>
      <c r="F23" s="6">
        <v>0</v>
      </c>
      <c r="G23" s="3">
        <v>1000</v>
      </c>
      <c r="H23" s="3">
        <v>216</v>
      </c>
      <c r="I23" s="3">
        <v>217</v>
      </c>
      <c r="J23" s="2">
        <v>1</v>
      </c>
      <c r="K23" s="2">
        <v>5.1000000000000004E-3</v>
      </c>
      <c r="L23" s="2">
        <v>0.49399999999999999</v>
      </c>
    </row>
    <row r="24" spans="1:14">
      <c r="A24" s="6">
        <v>22</v>
      </c>
      <c r="B24" s="6">
        <v>23</v>
      </c>
      <c r="C24" s="6">
        <v>1.4E-2</v>
      </c>
      <c r="D24" s="6">
        <v>1</v>
      </c>
      <c r="E24" s="6">
        <f t="shared" si="0"/>
        <v>1500</v>
      </c>
      <c r="F24" s="6">
        <v>0</v>
      </c>
      <c r="G24" s="3">
        <v>1500</v>
      </c>
      <c r="H24" s="3">
        <v>303</v>
      </c>
      <c r="I24" s="3">
        <v>304</v>
      </c>
      <c r="J24" s="2">
        <v>1</v>
      </c>
      <c r="K24" s="2">
        <v>1E-3</v>
      </c>
      <c r="L24" s="2">
        <v>1.48</v>
      </c>
    </row>
    <row r="25" spans="1:14">
      <c r="A25" s="6">
        <v>22</v>
      </c>
      <c r="B25" s="6">
        <v>24</v>
      </c>
      <c r="C25" s="6">
        <v>1.6E-2</v>
      </c>
      <c r="D25" s="6">
        <v>2</v>
      </c>
      <c r="E25" s="6">
        <f t="shared" si="0"/>
        <v>2500</v>
      </c>
      <c r="F25" s="6">
        <v>0</v>
      </c>
      <c r="G25" s="3">
        <v>1250</v>
      </c>
      <c r="H25" s="3">
        <v>303</v>
      </c>
      <c r="I25" s="3">
        <v>305</v>
      </c>
      <c r="J25" s="2" t="s">
        <v>0</v>
      </c>
      <c r="K25" s="2">
        <v>1.1000000000000001E-3</v>
      </c>
      <c r="L25" s="2">
        <v>1.7</v>
      </c>
    </row>
    <row r="26" spans="1:14">
      <c r="A26" s="6">
        <v>23</v>
      </c>
      <c r="B26" s="6">
        <v>24</v>
      </c>
      <c r="C26" s="6">
        <v>4.0000000000000001E-3</v>
      </c>
      <c r="D26" s="6">
        <v>1</v>
      </c>
      <c r="E26" s="6">
        <f t="shared" si="0"/>
        <v>1000</v>
      </c>
      <c r="F26" s="6">
        <v>0</v>
      </c>
      <c r="G26" s="3">
        <v>1000</v>
      </c>
      <c r="H26" s="3">
        <v>304</v>
      </c>
      <c r="I26" s="3">
        <v>305</v>
      </c>
      <c r="J26" s="2">
        <v>1</v>
      </c>
      <c r="K26" s="2">
        <v>2.9999999999999997E-4</v>
      </c>
      <c r="L26" s="2">
        <v>0.42399999999999999</v>
      </c>
    </row>
    <row r="27" spans="1:14">
      <c r="A27" s="6">
        <v>24</v>
      </c>
      <c r="B27" s="6">
        <v>25</v>
      </c>
      <c r="C27" s="6">
        <v>3.0000000000000001E-3</v>
      </c>
      <c r="D27" s="6">
        <v>1</v>
      </c>
      <c r="E27" s="6">
        <f t="shared" si="0"/>
        <v>2500</v>
      </c>
      <c r="F27" s="6">
        <v>0</v>
      </c>
      <c r="G27" s="3">
        <v>2500</v>
      </c>
      <c r="H27" s="3">
        <v>305</v>
      </c>
      <c r="I27" s="3">
        <v>306</v>
      </c>
      <c r="J27" s="2">
        <v>1</v>
      </c>
      <c r="K27" s="2">
        <v>2.0000000000000001E-4</v>
      </c>
      <c r="L27" s="2">
        <v>0.32</v>
      </c>
      <c r="N27" s="20"/>
    </row>
    <row r="28" spans="1:14">
      <c r="A28" s="6">
        <v>24</v>
      </c>
      <c r="B28" s="6">
        <v>26</v>
      </c>
      <c r="C28" s="6">
        <v>4.4999999999999997E-3</v>
      </c>
      <c r="D28" s="6">
        <v>2</v>
      </c>
      <c r="E28" s="6">
        <f t="shared" si="0"/>
        <v>2700</v>
      </c>
      <c r="F28" s="6">
        <v>0</v>
      </c>
      <c r="G28" s="3">
        <v>1350</v>
      </c>
      <c r="H28" s="3">
        <v>305</v>
      </c>
      <c r="I28" s="3">
        <v>307</v>
      </c>
      <c r="J28" s="2" t="s">
        <v>0</v>
      </c>
      <c r="K28" s="2">
        <v>2.9999999999999997E-4</v>
      </c>
      <c r="L28" s="2">
        <v>0.44700000000000001</v>
      </c>
      <c r="N28" s="20"/>
    </row>
    <row r="29" spans="1:14">
      <c r="A29" s="6">
        <v>25</v>
      </c>
      <c r="B29" s="6">
        <v>26</v>
      </c>
      <c r="C29" s="6">
        <v>1.1999999999999999E-3</v>
      </c>
      <c r="D29" s="6">
        <v>1</v>
      </c>
      <c r="E29" s="6">
        <f t="shared" si="0"/>
        <v>2100</v>
      </c>
      <c r="F29" s="6">
        <v>0</v>
      </c>
      <c r="G29" s="3">
        <v>2100</v>
      </c>
      <c r="H29" s="3">
        <v>306</v>
      </c>
      <c r="I29" s="3">
        <v>307</v>
      </c>
      <c r="J29" s="2">
        <v>1</v>
      </c>
      <c r="K29" s="2">
        <v>1E-4</v>
      </c>
      <c r="L29" s="2">
        <v>0.127</v>
      </c>
      <c r="N29" s="20"/>
    </row>
    <row r="30" spans="1:14">
      <c r="A30" s="6">
        <v>26</v>
      </c>
      <c r="B30" s="6">
        <v>27</v>
      </c>
      <c r="C30" s="6">
        <v>3.2500000000000001E-2</v>
      </c>
      <c r="D30" s="6">
        <v>2</v>
      </c>
      <c r="E30" s="6">
        <f t="shared" si="0"/>
        <v>2700</v>
      </c>
      <c r="F30" s="6">
        <v>0</v>
      </c>
      <c r="G30" s="3">
        <v>1350</v>
      </c>
      <c r="H30" s="3">
        <v>307</v>
      </c>
      <c r="I30" s="3">
        <v>308</v>
      </c>
      <c r="J30" s="2" t="s">
        <v>0</v>
      </c>
      <c r="K30" s="2">
        <v>2.3E-3</v>
      </c>
      <c r="L30" s="2">
        <v>3.4449999999999998</v>
      </c>
      <c r="N30" s="20"/>
    </row>
    <row r="31" spans="1:14" s="3" customFormat="1">
      <c r="A31" s="6">
        <v>28</v>
      </c>
      <c r="B31" s="6">
        <v>29</v>
      </c>
      <c r="C31" s="6">
        <f>0.0713-0.0337</f>
        <v>3.7600000000000001E-2</v>
      </c>
      <c r="D31" s="6">
        <v>2</v>
      </c>
      <c r="E31" s="6">
        <f t="shared" si="0"/>
        <v>2000</v>
      </c>
      <c r="F31" s="6">
        <v>0</v>
      </c>
      <c r="G31" s="3">
        <v>1000</v>
      </c>
      <c r="H31" s="4">
        <v>309</v>
      </c>
      <c r="I31" s="4">
        <v>311</v>
      </c>
      <c r="J31" s="4" t="s">
        <v>0</v>
      </c>
      <c r="K31" s="3">
        <v>8.9999999999999993E-3</v>
      </c>
      <c r="L31" s="3">
        <v>0.874</v>
      </c>
      <c r="N31" s="20"/>
    </row>
    <row r="32" spans="1:14">
      <c r="A32" s="6">
        <v>30</v>
      </c>
      <c r="B32" s="6">
        <v>31</v>
      </c>
      <c r="C32" s="6">
        <v>1.4999999999999999E-2</v>
      </c>
      <c r="D32" s="6">
        <v>1</v>
      </c>
      <c r="E32" s="6">
        <f t="shared" si="0"/>
        <v>5000</v>
      </c>
      <c r="F32" s="6">
        <v>0</v>
      </c>
      <c r="G32" s="3">
        <v>5000</v>
      </c>
      <c r="H32" s="3">
        <v>312</v>
      </c>
      <c r="I32" s="3">
        <v>313</v>
      </c>
      <c r="J32" s="2">
        <v>1</v>
      </c>
      <c r="K32" s="2">
        <v>2E-3</v>
      </c>
      <c r="L32" s="2">
        <v>0.9</v>
      </c>
      <c r="N32" s="20"/>
    </row>
    <row r="33" spans="1:14">
      <c r="A33" s="6">
        <v>31</v>
      </c>
      <c r="B33" s="6">
        <v>32</v>
      </c>
      <c r="C33" s="6">
        <v>5.0000000000000001E-3</v>
      </c>
      <c r="D33" s="6">
        <v>1</v>
      </c>
      <c r="E33" s="6">
        <f t="shared" si="0"/>
        <v>1100</v>
      </c>
      <c r="F33" s="6">
        <v>0</v>
      </c>
      <c r="G33" s="3">
        <v>1100</v>
      </c>
      <c r="H33" s="3">
        <v>313</v>
      </c>
      <c r="I33" s="3">
        <v>314</v>
      </c>
      <c r="J33" s="2">
        <v>1</v>
      </c>
      <c r="K33" s="2">
        <v>5.0000000000000001E-4</v>
      </c>
      <c r="L33" s="2">
        <v>0.52</v>
      </c>
      <c r="N33" s="20"/>
    </row>
    <row r="34" spans="1:14">
      <c r="A34" s="6">
        <v>33</v>
      </c>
      <c r="B34" s="6">
        <v>58</v>
      </c>
      <c r="C34" s="6">
        <v>0.05</v>
      </c>
      <c r="D34" s="6">
        <v>2</v>
      </c>
      <c r="E34" s="6">
        <f t="shared" ref="E34:E65" si="2">D34*G34</f>
        <v>2700</v>
      </c>
      <c r="F34" s="6">
        <v>0</v>
      </c>
      <c r="G34" s="3">
        <v>1350</v>
      </c>
      <c r="H34" s="3">
        <v>315</v>
      </c>
      <c r="I34" s="3">
        <v>509</v>
      </c>
      <c r="J34" s="2" t="s">
        <v>0</v>
      </c>
      <c r="K34" s="2">
        <v>7.0000000000000001E-3</v>
      </c>
      <c r="L34" s="2">
        <v>0.19</v>
      </c>
      <c r="N34" s="20"/>
    </row>
    <row r="35" spans="1:14">
      <c r="A35" s="6">
        <v>38</v>
      </c>
      <c r="B35" s="6">
        <v>39</v>
      </c>
      <c r="C35" s="6">
        <v>4.7500000000000001E-2</v>
      </c>
      <c r="D35" s="6">
        <v>2</v>
      </c>
      <c r="E35" s="6">
        <f t="shared" si="2"/>
        <v>1500</v>
      </c>
      <c r="F35" s="6">
        <v>0</v>
      </c>
      <c r="G35" s="3">
        <v>750</v>
      </c>
      <c r="H35" s="3">
        <v>405</v>
      </c>
      <c r="I35" s="3">
        <v>406</v>
      </c>
      <c r="J35" s="2" t="s">
        <v>0</v>
      </c>
      <c r="K35" s="2">
        <v>3.8999999999999998E-3</v>
      </c>
      <c r="L35" s="2">
        <v>0.38100000000000001</v>
      </c>
      <c r="N35" s="2"/>
    </row>
    <row r="36" spans="1:14">
      <c r="A36" s="6">
        <v>38</v>
      </c>
      <c r="B36" s="6">
        <v>41</v>
      </c>
      <c r="C36" s="6">
        <v>0.05</v>
      </c>
      <c r="D36" s="6">
        <v>1</v>
      </c>
      <c r="E36" s="6">
        <f t="shared" si="2"/>
        <v>1000</v>
      </c>
      <c r="F36" s="6">
        <v>0</v>
      </c>
      <c r="G36" s="3">
        <v>1000</v>
      </c>
      <c r="H36" s="3">
        <v>405</v>
      </c>
      <c r="I36" s="3">
        <v>408</v>
      </c>
      <c r="J36" s="2">
        <v>1</v>
      </c>
      <c r="K36" s="2">
        <v>5.4000000000000003E-3</v>
      </c>
      <c r="L36" s="2">
        <v>0.189</v>
      </c>
      <c r="N36" s="2"/>
    </row>
    <row r="37" spans="1:14">
      <c r="A37" s="6">
        <v>38</v>
      </c>
      <c r="B37" s="6">
        <v>42</v>
      </c>
      <c r="C37" s="6">
        <v>0.122</v>
      </c>
      <c r="D37" s="6">
        <v>3</v>
      </c>
      <c r="E37" s="6">
        <f t="shared" si="2"/>
        <v>2400</v>
      </c>
      <c r="F37" s="6">
        <v>0</v>
      </c>
      <c r="G37" s="3">
        <v>800</v>
      </c>
      <c r="H37" s="3">
        <v>405</v>
      </c>
      <c r="I37" s="3">
        <v>409</v>
      </c>
      <c r="J37" s="2" t="s">
        <v>2</v>
      </c>
      <c r="K37" s="2">
        <v>1.7999999999999999E-2</v>
      </c>
      <c r="L37" s="2" t="s">
        <v>8</v>
      </c>
      <c r="N37" s="2"/>
    </row>
    <row r="38" spans="1:14">
      <c r="A38" s="6">
        <v>39</v>
      </c>
      <c r="B38" s="6">
        <v>40</v>
      </c>
      <c r="C38" s="6">
        <v>7.6E-3</v>
      </c>
      <c r="D38" s="6">
        <v>2</v>
      </c>
      <c r="E38" s="6">
        <f t="shared" si="2"/>
        <v>1000</v>
      </c>
      <c r="F38" s="6">
        <v>0</v>
      </c>
      <c r="G38" s="3">
        <v>500</v>
      </c>
      <c r="H38" s="3">
        <v>406</v>
      </c>
      <c r="I38" s="3">
        <v>407</v>
      </c>
      <c r="J38" s="2" t="s">
        <v>0</v>
      </c>
      <c r="K38" s="2">
        <v>5.9999999999999995E-4</v>
      </c>
      <c r="L38" s="2">
        <v>6.2E-2</v>
      </c>
      <c r="N38" s="2"/>
    </row>
    <row r="39" spans="1:14">
      <c r="A39" s="6">
        <v>40</v>
      </c>
      <c r="B39" s="6">
        <v>41</v>
      </c>
      <c r="C39" s="6">
        <v>5.1299999999999998E-2</v>
      </c>
      <c r="D39" s="6">
        <v>1</v>
      </c>
      <c r="E39" s="6">
        <f t="shared" si="2"/>
        <v>1000</v>
      </c>
      <c r="F39" s="6">
        <v>0</v>
      </c>
      <c r="G39" s="3">
        <v>1000</v>
      </c>
      <c r="H39" s="3">
        <v>407</v>
      </c>
      <c r="I39" s="3">
        <v>408</v>
      </c>
      <c r="J39" s="2">
        <v>1</v>
      </c>
      <c r="K39" s="2">
        <v>4.1999999999999997E-3</v>
      </c>
      <c r="L39" s="2">
        <v>0.41199999999999998</v>
      </c>
      <c r="N39" s="2"/>
    </row>
    <row r="40" spans="1:14">
      <c r="A40" s="6">
        <v>41</v>
      </c>
      <c r="B40" s="6">
        <v>43</v>
      </c>
      <c r="C40" s="6">
        <v>0.128</v>
      </c>
      <c r="D40" s="6">
        <v>2</v>
      </c>
      <c r="E40" s="6">
        <f t="shared" si="2"/>
        <v>2000</v>
      </c>
      <c r="F40" s="6">
        <v>0</v>
      </c>
      <c r="G40" s="3">
        <v>1000</v>
      </c>
      <c r="H40" s="3">
        <v>408</v>
      </c>
      <c r="I40" s="3">
        <v>410</v>
      </c>
      <c r="J40" s="2" t="s">
        <v>0</v>
      </c>
      <c r="K40" s="2">
        <v>1.0999999999999999E-2</v>
      </c>
      <c r="L40" s="2">
        <v>1.01</v>
      </c>
      <c r="M40" s="3"/>
      <c r="N40" s="2"/>
    </row>
    <row r="41" spans="1:14">
      <c r="A41" s="6">
        <v>42</v>
      </c>
      <c r="B41" s="6">
        <v>44</v>
      </c>
      <c r="C41" s="6">
        <v>7.0900000000000005E-2</v>
      </c>
      <c r="D41" s="6">
        <v>2</v>
      </c>
      <c r="E41" s="6">
        <f t="shared" si="2"/>
        <v>2600</v>
      </c>
      <c r="F41" s="6">
        <v>0</v>
      </c>
      <c r="G41" s="3">
        <v>1300</v>
      </c>
      <c r="H41" s="3">
        <v>409</v>
      </c>
      <c r="I41" s="3">
        <v>411</v>
      </c>
      <c r="J41" s="2" t="s">
        <v>0</v>
      </c>
      <c r="K41" s="2">
        <v>1.03E-2</v>
      </c>
      <c r="L41" s="2">
        <v>0.46</v>
      </c>
      <c r="N41" s="2"/>
    </row>
    <row r="42" spans="1:14">
      <c r="A42" s="6">
        <v>43</v>
      </c>
      <c r="B42" s="6">
        <v>44</v>
      </c>
      <c r="C42" s="6">
        <v>5.3199999999999997E-2</v>
      </c>
      <c r="D42" s="6">
        <v>1</v>
      </c>
      <c r="E42" s="6">
        <f t="shared" si="2"/>
        <v>1500</v>
      </c>
      <c r="F42" s="6">
        <v>0</v>
      </c>
      <c r="G42" s="3">
        <v>1500</v>
      </c>
      <c r="H42" s="3">
        <v>410</v>
      </c>
      <c r="I42" s="3">
        <v>411</v>
      </c>
      <c r="J42" s="2">
        <v>1</v>
      </c>
      <c r="K42" s="2">
        <v>4.3E-3</v>
      </c>
      <c r="L42" s="2">
        <v>0.42699999999999999</v>
      </c>
      <c r="N42" s="2"/>
    </row>
    <row r="43" spans="1:14">
      <c r="A43" s="6">
        <v>43</v>
      </c>
      <c r="B43" s="6">
        <v>45</v>
      </c>
      <c r="C43" s="6">
        <v>5.3199999999999997E-2</v>
      </c>
      <c r="D43" s="6">
        <v>4</v>
      </c>
      <c r="E43" s="6">
        <f t="shared" si="2"/>
        <v>3600</v>
      </c>
      <c r="F43" s="6">
        <v>0</v>
      </c>
      <c r="G43" s="3">
        <v>900</v>
      </c>
      <c r="H43" s="3">
        <v>410</v>
      </c>
      <c r="I43" s="3">
        <v>412</v>
      </c>
      <c r="J43" s="2" t="s">
        <v>3</v>
      </c>
      <c r="K43" s="2">
        <v>4.3E-3</v>
      </c>
      <c r="L43" s="2">
        <v>0.42699999999999999</v>
      </c>
      <c r="N43" s="2"/>
    </row>
    <row r="44" spans="1:14">
      <c r="A44" s="6">
        <v>43</v>
      </c>
      <c r="B44" s="6">
        <v>46</v>
      </c>
      <c r="C44" s="6">
        <v>4.9399999999999999E-2</v>
      </c>
      <c r="D44" s="6">
        <v>2</v>
      </c>
      <c r="E44" s="6">
        <f t="shared" si="2"/>
        <v>1500</v>
      </c>
      <c r="F44" s="6">
        <v>0</v>
      </c>
      <c r="G44" s="3">
        <v>750</v>
      </c>
      <c r="H44" s="3">
        <v>410</v>
      </c>
      <c r="I44" s="3">
        <v>413</v>
      </c>
      <c r="J44" s="2" t="s">
        <v>0</v>
      </c>
      <c r="K44" s="2">
        <v>4.0000000000000001E-3</v>
      </c>
      <c r="L44" s="2">
        <v>0.4</v>
      </c>
      <c r="N44" s="2"/>
    </row>
    <row r="45" spans="1:14">
      <c r="A45" s="6">
        <v>44</v>
      </c>
      <c r="B45" s="6">
        <v>45</v>
      </c>
      <c r="C45" s="6">
        <v>1.52E-2</v>
      </c>
      <c r="D45" s="6">
        <v>2</v>
      </c>
      <c r="E45" s="6">
        <f t="shared" si="2"/>
        <v>2400</v>
      </c>
      <c r="F45" s="6">
        <v>0</v>
      </c>
      <c r="G45" s="3">
        <v>1200</v>
      </c>
      <c r="H45" s="3">
        <v>411</v>
      </c>
      <c r="I45" s="3">
        <v>412</v>
      </c>
      <c r="J45" s="2" t="s">
        <v>0</v>
      </c>
      <c r="K45" s="2">
        <v>1.1999999999999999E-3</v>
      </c>
      <c r="L45" s="2">
        <v>0.122</v>
      </c>
      <c r="M45" s="3"/>
      <c r="N45" s="2"/>
    </row>
    <row r="46" spans="1:14">
      <c r="A46" s="6">
        <v>47</v>
      </c>
      <c r="B46" s="6">
        <v>48</v>
      </c>
      <c r="C46" s="6">
        <v>2.5000000000000001E-2</v>
      </c>
      <c r="D46" s="6">
        <v>2</v>
      </c>
      <c r="E46" s="6">
        <f t="shared" si="2"/>
        <v>1500</v>
      </c>
      <c r="F46" s="6">
        <v>0</v>
      </c>
      <c r="G46" s="3">
        <v>750</v>
      </c>
      <c r="H46" s="3">
        <v>414</v>
      </c>
      <c r="I46" s="3">
        <v>415</v>
      </c>
      <c r="J46" s="2" t="s">
        <v>0</v>
      </c>
      <c r="K46" s="2">
        <v>2E-3</v>
      </c>
      <c r="L46" s="2">
        <v>0.39</v>
      </c>
      <c r="N46" s="2"/>
    </row>
    <row r="47" spans="1:14">
      <c r="A47" s="6">
        <v>48</v>
      </c>
      <c r="B47" s="6">
        <v>49</v>
      </c>
      <c r="C47" s="6">
        <v>4.5999999999999999E-2</v>
      </c>
      <c r="D47" s="6">
        <v>2</v>
      </c>
      <c r="E47" s="6">
        <f t="shared" si="2"/>
        <v>1500</v>
      </c>
      <c r="F47" s="6">
        <v>0</v>
      </c>
      <c r="G47" s="3">
        <v>750</v>
      </c>
      <c r="H47" s="3">
        <v>415</v>
      </c>
      <c r="I47" s="3">
        <v>416</v>
      </c>
      <c r="J47" s="2" t="s">
        <v>0</v>
      </c>
      <c r="K47" s="2">
        <v>3.7000000000000002E-3</v>
      </c>
      <c r="L47" s="2">
        <v>0.73</v>
      </c>
      <c r="N47" s="2"/>
    </row>
    <row r="48" spans="1:14">
      <c r="A48" s="6">
        <v>53</v>
      </c>
      <c r="B48" s="6">
        <v>56</v>
      </c>
      <c r="C48" s="6">
        <v>0.15</v>
      </c>
      <c r="D48" s="6">
        <v>2</v>
      </c>
      <c r="E48" s="6">
        <f t="shared" si="2"/>
        <v>1000</v>
      </c>
      <c r="F48" s="6">
        <v>0</v>
      </c>
      <c r="G48" s="3">
        <v>500</v>
      </c>
      <c r="H48" s="3">
        <v>504</v>
      </c>
      <c r="I48" s="3">
        <v>507</v>
      </c>
      <c r="J48" s="2" t="s">
        <v>0</v>
      </c>
      <c r="K48" s="2">
        <v>2.3E-2</v>
      </c>
      <c r="L48" s="2">
        <v>0.56000000000000005</v>
      </c>
      <c r="N48" s="2"/>
    </row>
    <row r="49" spans="1:14">
      <c r="A49" s="6">
        <v>53</v>
      </c>
      <c r="B49" s="6">
        <v>57</v>
      </c>
      <c r="C49" s="6">
        <v>1.9E-2</v>
      </c>
      <c r="D49" s="6">
        <v>2</v>
      </c>
      <c r="E49" s="6">
        <f t="shared" si="2"/>
        <v>600</v>
      </c>
      <c r="F49" s="6">
        <v>0</v>
      </c>
      <c r="G49" s="3">
        <v>300</v>
      </c>
      <c r="H49" s="3">
        <v>504</v>
      </c>
      <c r="I49" s="3">
        <v>508</v>
      </c>
      <c r="J49" s="2" t="s">
        <v>0</v>
      </c>
      <c r="K49" s="2">
        <v>2.5999999999999999E-2</v>
      </c>
      <c r="L49" s="2">
        <v>0.87</v>
      </c>
      <c r="N49" s="2"/>
    </row>
    <row r="50" spans="1:14">
      <c r="A50" s="6">
        <v>54</v>
      </c>
      <c r="B50" s="6">
        <v>56</v>
      </c>
      <c r="C50" s="6">
        <v>8.5000000000000006E-3</v>
      </c>
      <c r="D50" s="6">
        <v>1</v>
      </c>
      <c r="E50" s="6">
        <f t="shared" si="2"/>
        <v>1100</v>
      </c>
      <c r="F50" s="6">
        <v>0</v>
      </c>
      <c r="G50" s="3">
        <v>1100</v>
      </c>
      <c r="H50" s="3">
        <v>505</v>
      </c>
      <c r="I50" s="3">
        <v>507</v>
      </c>
      <c r="J50" s="2">
        <v>1</v>
      </c>
      <c r="K50" s="2">
        <v>8.0000000000000004E-4</v>
      </c>
      <c r="L50" s="2">
        <v>0.06</v>
      </c>
      <c r="N50" s="2"/>
    </row>
    <row r="51" spans="1:14">
      <c r="A51" s="6">
        <v>54</v>
      </c>
      <c r="B51" s="6">
        <v>57</v>
      </c>
      <c r="C51" s="6">
        <v>2.8000000000000001E-2</v>
      </c>
      <c r="D51" s="6">
        <v>1</v>
      </c>
      <c r="E51" s="6">
        <f t="shared" si="2"/>
        <v>1500</v>
      </c>
      <c r="F51" s="6">
        <v>0</v>
      </c>
      <c r="G51" s="3">
        <v>1500</v>
      </c>
      <c r="H51" s="3">
        <v>505</v>
      </c>
      <c r="I51" s="3">
        <v>508</v>
      </c>
      <c r="J51" s="2">
        <v>1</v>
      </c>
      <c r="K51" s="2">
        <v>2.5000000000000001E-3</v>
      </c>
      <c r="L51" s="2">
        <v>0.17</v>
      </c>
      <c r="N51" s="2"/>
    </row>
    <row r="52" spans="1:14">
      <c r="A52" s="6">
        <v>55</v>
      </c>
      <c r="B52" s="6">
        <v>56</v>
      </c>
      <c r="C52" s="6">
        <v>8.5000000000000006E-3</v>
      </c>
      <c r="D52" s="6">
        <v>1</v>
      </c>
      <c r="E52" s="6">
        <f t="shared" si="2"/>
        <v>600</v>
      </c>
      <c r="F52" s="6">
        <v>0</v>
      </c>
      <c r="G52" s="3">
        <v>600</v>
      </c>
      <c r="H52" s="3">
        <v>506</v>
      </c>
      <c r="I52" s="3">
        <v>507</v>
      </c>
      <c r="J52" s="2">
        <v>1</v>
      </c>
      <c r="K52" s="2">
        <v>8.0000000000000004E-4</v>
      </c>
      <c r="L52" s="2">
        <v>0.06</v>
      </c>
      <c r="N52" s="2"/>
    </row>
    <row r="53" spans="1:14">
      <c r="A53" s="6">
        <v>55</v>
      </c>
      <c r="B53" s="6">
        <v>57</v>
      </c>
      <c r="C53" s="6">
        <v>2.8000000000000001E-2</v>
      </c>
      <c r="D53" s="6">
        <v>1</v>
      </c>
      <c r="E53" s="6">
        <f t="shared" si="2"/>
        <v>600</v>
      </c>
      <c r="F53" s="6">
        <v>0</v>
      </c>
      <c r="G53" s="3">
        <v>600</v>
      </c>
      <c r="H53" s="3">
        <v>506</v>
      </c>
      <c r="I53" s="3">
        <v>508</v>
      </c>
      <c r="J53" s="2">
        <v>1</v>
      </c>
      <c r="K53" s="2">
        <v>3.0000000000000001E-3</v>
      </c>
      <c r="L53" s="2">
        <v>0.14000000000000001</v>
      </c>
      <c r="N53" s="2"/>
    </row>
    <row r="54" spans="1:14">
      <c r="A54" s="6">
        <v>56</v>
      </c>
      <c r="B54" s="6">
        <v>57</v>
      </c>
      <c r="C54" s="6">
        <v>1.9E-2</v>
      </c>
      <c r="D54" s="6">
        <v>1</v>
      </c>
      <c r="E54" s="6">
        <f t="shared" si="2"/>
        <v>1500</v>
      </c>
      <c r="F54" s="6">
        <v>0</v>
      </c>
      <c r="G54" s="3">
        <v>1500</v>
      </c>
      <c r="H54" s="3">
        <v>507</v>
      </c>
      <c r="I54" s="3">
        <v>508</v>
      </c>
      <c r="J54" s="2">
        <v>1</v>
      </c>
      <c r="K54" s="2">
        <v>2E-3</v>
      </c>
      <c r="L54" s="2">
        <v>0.09</v>
      </c>
      <c r="N54" s="2"/>
    </row>
    <row r="55" spans="1:14">
      <c r="A55" s="6">
        <v>56</v>
      </c>
      <c r="B55" s="6">
        <v>58</v>
      </c>
      <c r="C55" s="6">
        <v>0.22</v>
      </c>
      <c r="D55" s="6">
        <v>2</v>
      </c>
      <c r="E55" s="6">
        <f t="shared" si="2"/>
        <v>2500</v>
      </c>
      <c r="F55" s="6">
        <v>0</v>
      </c>
      <c r="G55" s="3">
        <v>1250</v>
      </c>
      <c r="H55" s="3">
        <v>507</v>
      </c>
      <c r="I55" s="3">
        <v>509</v>
      </c>
      <c r="J55" s="2" t="s">
        <v>0</v>
      </c>
      <c r="K55" s="2">
        <v>0.03</v>
      </c>
      <c r="L55" s="2">
        <v>0.9</v>
      </c>
      <c r="N55" s="2"/>
    </row>
    <row r="56" spans="1:14">
      <c r="A56" s="6">
        <v>1</v>
      </c>
      <c r="B56" s="6">
        <v>2</v>
      </c>
      <c r="C56" s="6">
        <v>3.5999999999999997E-2</v>
      </c>
      <c r="D56" s="6">
        <v>1</v>
      </c>
      <c r="E56" s="6">
        <f t="shared" si="2"/>
        <v>333.3</v>
      </c>
      <c r="F56" s="6">
        <v>1</v>
      </c>
      <c r="G56" s="3">
        <v>333.3</v>
      </c>
      <c r="H56" s="11">
        <v>101</v>
      </c>
      <c r="I56" s="11">
        <v>102</v>
      </c>
    </row>
    <row r="57" spans="1:14">
      <c r="A57" s="6">
        <v>3</v>
      </c>
      <c r="B57" s="6">
        <v>8</v>
      </c>
      <c r="C57" s="6">
        <v>2.4E-2</v>
      </c>
      <c r="D57" s="6">
        <v>1</v>
      </c>
      <c r="E57" s="6">
        <f t="shared" si="2"/>
        <v>666.7</v>
      </c>
      <c r="F57" s="6">
        <v>1</v>
      </c>
      <c r="G57" s="3">
        <v>666.7</v>
      </c>
      <c r="H57" s="11">
        <v>201</v>
      </c>
      <c r="I57" s="11">
        <v>206</v>
      </c>
    </row>
    <row r="58" spans="1:14">
      <c r="A58" s="6">
        <v>4</v>
      </c>
      <c r="B58" s="6">
        <v>11</v>
      </c>
      <c r="C58" s="6">
        <v>2.8799999999999999E-2</v>
      </c>
      <c r="D58" s="6">
        <v>1</v>
      </c>
      <c r="E58" s="6">
        <f t="shared" si="2"/>
        <v>555.6</v>
      </c>
      <c r="F58" s="6">
        <v>1</v>
      </c>
      <c r="G58" s="3">
        <v>555.6</v>
      </c>
      <c r="H58" s="11">
        <v>202</v>
      </c>
      <c r="I58" s="11">
        <v>209</v>
      </c>
    </row>
    <row r="59" spans="1:14">
      <c r="A59" s="6">
        <v>5</v>
      </c>
      <c r="B59" s="6">
        <v>10</v>
      </c>
      <c r="C59" s="6">
        <v>3.0599999999999999E-2</v>
      </c>
      <c r="D59" s="6">
        <v>1</v>
      </c>
      <c r="E59" s="6">
        <f t="shared" si="2"/>
        <v>555.6</v>
      </c>
      <c r="F59" s="6">
        <v>1</v>
      </c>
      <c r="G59" s="3">
        <v>555.6</v>
      </c>
      <c r="H59" s="11">
        <v>203</v>
      </c>
      <c r="I59" s="11">
        <v>208</v>
      </c>
    </row>
    <row r="60" spans="1:14">
      <c r="A60" s="6">
        <v>6</v>
      </c>
      <c r="B60" s="6">
        <v>17</v>
      </c>
      <c r="C60" s="6">
        <v>2.4E-2</v>
      </c>
      <c r="D60" s="6">
        <v>1</v>
      </c>
      <c r="E60" s="6">
        <f t="shared" si="2"/>
        <v>666.7</v>
      </c>
      <c r="F60" s="6">
        <v>1</v>
      </c>
      <c r="G60" s="3">
        <v>666.7</v>
      </c>
      <c r="H60" s="11">
        <v>204</v>
      </c>
      <c r="I60" s="11">
        <v>215</v>
      </c>
    </row>
    <row r="61" spans="1:14">
      <c r="A61" s="6">
        <v>11</v>
      </c>
      <c r="B61" s="6">
        <v>12</v>
      </c>
      <c r="C61" s="6">
        <v>2.7199999999999998E-2</v>
      </c>
      <c r="D61" s="6">
        <v>4</v>
      </c>
      <c r="E61" s="6">
        <f t="shared" si="2"/>
        <v>3000</v>
      </c>
      <c r="F61" s="6">
        <v>0</v>
      </c>
      <c r="G61" s="3">
        <v>750</v>
      </c>
      <c r="H61" s="11">
        <v>209</v>
      </c>
      <c r="I61" s="11">
        <v>210</v>
      </c>
    </row>
    <row r="62" spans="1:14">
      <c r="A62" s="6">
        <v>15</v>
      </c>
      <c r="B62" s="6">
        <v>16</v>
      </c>
      <c r="C62" s="6">
        <v>2.7199999999999998E-2</v>
      </c>
      <c r="D62" s="6">
        <v>4</v>
      </c>
      <c r="E62" s="6">
        <f t="shared" si="2"/>
        <v>3000</v>
      </c>
      <c r="F62" s="6">
        <v>0</v>
      </c>
      <c r="G62" s="3">
        <v>750</v>
      </c>
      <c r="H62" s="11">
        <v>213</v>
      </c>
      <c r="I62" s="11">
        <v>214</v>
      </c>
    </row>
    <row r="63" spans="1:14">
      <c r="A63" s="6">
        <v>20</v>
      </c>
      <c r="B63" s="6">
        <v>22</v>
      </c>
      <c r="C63" s="6">
        <v>2.4E-2</v>
      </c>
      <c r="D63" s="6">
        <v>1</v>
      </c>
      <c r="E63" s="6">
        <f t="shared" si="2"/>
        <v>666.7</v>
      </c>
      <c r="F63" s="6">
        <v>1</v>
      </c>
      <c r="G63" s="3">
        <v>666.7</v>
      </c>
      <c r="H63" s="11">
        <v>301</v>
      </c>
      <c r="I63" s="11">
        <v>303</v>
      </c>
    </row>
    <row r="64" spans="1:14">
      <c r="A64" s="6">
        <v>21</v>
      </c>
      <c r="B64" s="6">
        <v>30</v>
      </c>
      <c r="C64" s="6">
        <v>3.3799999999999997E-2</v>
      </c>
      <c r="D64" s="6">
        <v>1</v>
      </c>
      <c r="E64" s="6">
        <f t="shared" si="2"/>
        <v>444.4</v>
      </c>
      <c r="F64" s="6">
        <v>1</v>
      </c>
      <c r="G64" s="3">
        <v>444.4</v>
      </c>
      <c r="H64" s="11">
        <v>302</v>
      </c>
      <c r="I64" s="11">
        <v>312</v>
      </c>
    </row>
    <row r="65" spans="1:11">
      <c r="A65" s="6">
        <v>23</v>
      </c>
      <c r="B65" s="6">
        <v>31</v>
      </c>
      <c r="C65" s="6">
        <v>3.2000000000000001E-2</v>
      </c>
      <c r="D65" s="6">
        <v>2</v>
      </c>
      <c r="E65" s="6">
        <f t="shared" si="2"/>
        <v>1000</v>
      </c>
      <c r="F65" s="6">
        <v>0</v>
      </c>
      <c r="G65" s="3">
        <v>500</v>
      </c>
      <c r="H65" s="11">
        <v>304</v>
      </c>
      <c r="I65" s="11">
        <v>313</v>
      </c>
    </row>
    <row r="66" spans="1:11">
      <c r="A66" s="6">
        <v>24</v>
      </c>
      <c r="B66" s="6">
        <v>29</v>
      </c>
      <c r="C66" s="6">
        <v>2.4E-2</v>
      </c>
      <c r="D66" s="6">
        <v>2</v>
      </c>
      <c r="E66" s="6">
        <f t="shared" ref="E66:E76" si="3">D66*G66</f>
        <v>2000</v>
      </c>
      <c r="F66" s="6">
        <v>0</v>
      </c>
      <c r="G66" s="3">
        <v>1000</v>
      </c>
      <c r="H66" s="11">
        <v>305</v>
      </c>
      <c r="I66" s="11">
        <v>311</v>
      </c>
    </row>
    <row r="67" spans="1:11">
      <c r="A67" s="6">
        <v>24</v>
      </c>
      <c r="B67" s="6">
        <v>32</v>
      </c>
      <c r="C67" s="6">
        <v>2.4299999999999999E-2</v>
      </c>
      <c r="D67" s="6">
        <v>2</v>
      </c>
      <c r="E67" s="6">
        <f t="shared" si="3"/>
        <v>1000</v>
      </c>
      <c r="F67" s="6">
        <v>0</v>
      </c>
      <c r="G67" s="3">
        <v>500</v>
      </c>
      <c r="H67" s="11">
        <v>305</v>
      </c>
      <c r="I67" s="11">
        <v>314</v>
      </c>
    </row>
    <row r="68" spans="1:11">
      <c r="A68" s="6">
        <v>27</v>
      </c>
      <c r="B68" s="6">
        <v>33</v>
      </c>
      <c r="C68" s="6">
        <v>2.7E-2</v>
      </c>
      <c r="D68" s="6">
        <v>2</v>
      </c>
      <c r="E68" s="6">
        <f t="shared" si="3"/>
        <v>2500</v>
      </c>
      <c r="F68" s="6">
        <v>0</v>
      </c>
      <c r="G68" s="3">
        <v>1250</v>
      </c>
      <c r="H68" s="11">
        <v>308</v>
      </c>
      <c r="I68" s="11">
        <v>315</v>
      </c>
    </row>
    <row r="69" spans="1:11">
      <c r="A69" s="6">
        <v>34</v>
      </c>
      <c r="B69" s="6">
        <v>43</v>
      </c>
      <c r="C69" s="6">
        <v>3.3799999999999997E-2</v>
      </c>
      <c r="D69" s="6">
        <v>1</v>
      </c>
      <c r="E69" s="6">
        <f t="shared" si="3"/>
        <v>444.4</v>
      </c>
      <c r="F69" s="6">
        <v>1</v>
      </c>
      <c r="G69" s="3">
        <v>444.4</v>
      </c>
      <c r="H69" s="11">
        <v>401</v>
      </c>
      <c r="I69" s="11">
        <v>410</v>
      </c>
    </row>
    <row r="70" spans="1:11">
      <c r="A70" s="6">
        <v>35</v>
      </c>
      <c r="B70" s="6">
        <v>41</v>
      </c>
      <c r="C70" s="6">
        <v>5.0999999999999997E-2</v>
      </c>
      <c r="D70" s="6">
        <v>1</v>
      </c>
      <c r="E70" s="6">
        <f t="shared" si="3"/>
        <v>333.3</v>
      </c>
      <c r="F70" s="6">
        <v>1</v>
      </c>
      <c r="G70" s="3">
        <v>333.3</v>
      </c>
      <c r="H70" s="11">
        <v>402</v>
      </c>
      <c r="I70" s="11">
        <v>408</v>
      </c>
    </row>
    <row r="71" spans="1:11">
      <c r="A71" s="6">
        <v>36</v>
      </c>
      <c r="B71" s="6">
        <v>40</v>
      </c>
      <c r="C71" s="6">
        <v>3.3799999999999997E-2</v>
      </c>
      <c r="D71" s="6">
        <v>1</v>
      </c>
      <c r="E71" s="6">
        <f t="shared" si="3"/>
        <v>444.4</v>
      </c>
      <c r="F71" s="6">
        <v>1</v>
      </c>
      <c r="G71" s="3">
        <v>444.4</v>
      </c>
      <c r="H71" s="11">
        <v>403</v>
      </c>
      <c r="I71" s="11">
        <v>407</v>
      </c>
    </row>
    <row r="72" spans="1:11">
      <c r="A72" s="6">
        <v>37</v>
      </c>
      <c r="B72" s="6">
        <v>38</v>
      </c>
      <c r="C72" s="6">
        <v>5.0999999999999997E-2</v>
      </c>
      <c r="D72" s="6">
        <v>1</v>
      </c>
      <c r="E72" s="6">
        <f t="shared" si="3"/>
        <v>333.3</v>
      </c>
      <c r="F72" s="6">
        <v>1</v>
      </c>
      <c r="G72" s="3">
        <v>333.3</v>
      </c>
      <c r="H72" s="11">
        <v>404</v>
      </c>
      <c r="I72" s="11">
        <v>405</v>
      </c>
    </row>
    <row r="73" spans="1:11">
      <c r="A73" s="6">
        <v>46</v>
      </c>
      <c r="B73" s="6">
        <v>47</v>
      </c>
      <c r="C73" s="6">
        <v>8.0000000000000002E-3</v>
      </c>
      <c r="D73" s="6">
        <v>2</v>
      </c>
      <c r="E73" s="6">
        <f t="shared" si="3"/>
        <v>1500</v>
      </c>
      <c r="F73" s="6">
        <v>0</v>
      </c>
      <c r="G73" s="3">
        <v>750</v>
      </c>
      <c r="H73" s="11">
        <v>413</v>
      </c>
      <c r="I73" s="11">
        <v>414</v>
      </c>
    </row>
    <row r="74" spans="1:11">
      <c r="A74" s="6">
        <v>50</v>
      </c>
      <c r="B74" s="6">
        <v>53</v>
      </c>
      <c r="C74" s="6">
        <v>5.0999999999999997E-2</v>
      </c>
      <c r="D74" s="6">
        <v>1</v>
      </c>
      <c r="E74" s="6">
        <f t="shared" si="3"/>
        <v>333.3</v>
      </c>
      <c r="F74" s="6">
        <v>1</v>
      </c>
      <c r="G74" s="3">
        <v>333.3</v>
      </c>
      <c r="H74" s="11">
        <v>501</v>
      </c>
      <c r="I74" s="11">
        <v>504</v>
      </c>
    </row>
    <row r="75" spans="1:11">
      <c r="A75" s="6">
        <v>51</v>
      </c>
      <c r="B75" s="6">
        <v>54</v>
      </c>
      <c r="C75" s="6">
        <v>6.4000000000000001E-2</v>
      </c>
      <c r="D75" s="6">
        <v>1</v>
      </c>
      <c r="E75" s="6">
        <f t="shared" si="3"/>
        <v>250</v>
      </c>
      <c r="F75" s="6">
        <v>1</v>
      </c>
      <c r="G75" s="3">
        <v>250</v>
      </c>
      <c r="H75" s="11">
        <v>502</v>
      </c>
      <c r="I75" s="11">
        <v>505</v>
      </c>
    </row>
    <row r="76" spans="1:11">
      <c r="A76" s="6">
        <v>52</v>
      </c>
      <c r="B76" s="6">
        <v>55</v>
      </c>
      <c r="C76" s="6">
        <v>0.1</v>
      </c>
      <c r="D76" s="6">
        <v>1</v>
      </c>
      <c r="E76" s="6">
        <f t="shared" si="3"/>
        <v>166.7</v>
      </c>
      <c r="F76" s="6">
        <v>1</v>
      </c>
      <c r="G76" s="3">
        <v>166.7</v>
      </c>
      <c r="H76" s="11">
        <v>503</v>
      </c>
      <c r="I76" s="11">
        <v>506</v>
      </c>
    </row>
    <row r="77" spans="1:11">
      <c r="I77" s="3"/>
      <c r="J77" s="3"/>
      <c r="K77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15" sqref="D15"/>
    </sheetView>
  </sheetViews>
  <sheetFormatPr baseColWidth="10" defaultRowHeight="15" x14ac:dyDescent="0"/>
  <cols>
    <col min="1" max="1" width="12.6640625" style="2" bestFit="1" customWidth="1"/>
    <col min="2" max="2" width="35.83203125" style="2" bestFit="1" customWidth="1"/>
    <col min="3" max="3" width="32" style="2" bestFit="1" customWidth="1"/>
    <col min="4" max="5" width="32" style="2" customWidth="1"/>
    <col min="6" max="7" width="36.6640625" style="2" bestFit="1" customWidth="1"/>
    <col min="8" max="16384" width="10.83203125" style="2"/>
  </cols>
  <sheetData>
    <row r="1" spans="1:6">
      <c r="A1" s="1" t="s">
        <v>12</v>
      </c>
      <c r="B1" s="1" t="s">
        <v>17</v>
      </c>
      <c r="C1" s="1" t="s">
        <v>69</v>
      </c>
      <c r="D1" s="1" t="s">
        <v>70</v>
      </c>
      <c r="E1" s="1" t="s">
        <v>71</v>
      </c>
      <c r="F1" s="1" t="s">
        <v>13</v>
      </c>
    </row>
    <row r="2" spans="1:6">
      <c r="A2" s="6">
        <v>2</v>
      </c>
      <c r="B2" s="6" t="s">
        <v>18</v>
      </c>
      <c r="C2" s="6">
        <v>0.2555</v>
      </c>
      <c r="D2" s="6" t="s">
        <v>144</v>
      </c>
      <c r="E2" s="6" t="s">
        <v>137</v>
      </c>
      <c r="F2" s="2" t="s">
        <v>22</v>
      </c>
    </row>
    <row r="3" spans="1:6">
      <c r="A3" s="6">
        <v>3</v>
      </c>
      <c r="B3" s="6" t="s">
        <v>19</v>
      </c>
      <c r="C3" s="6">
        <v>0.21110000000000001</v>
      </c>
      <c r="D3" s="6" t="s">
        <v>145</v>
      </c>
      <c r="E3" s="6" t="s">
        <v>72</v>
      </c>
      <c r="F3" s="2" t="s">
        <v>15</v>
      </c>
    </row>
    <row r="4" spans="1:6">
      <c r="A4" s="6">
        <v>4</v>
      </c>
      <c r="B4" s="6" t="s">
        <v>20</v>
      </c>
      <c r="C4" s="6">
        <v>0.36980000000000002</v>
      </c>
      <c r="D4" s="6" t="s">
        <v>146</v>
      </c>
      <c r="E4" s="6" t="s">
        <v>73</v>
      </c>
      <c r="F4" s="2" t="s">
        <v>16</v>
      </c>
    </row>
    <row r="5" spans="1:6">
      <c r="A5" s="6">
        <v>5</v>
      </c>
      <c r="B5" s="6" t="s">
        <v>21</v>
      </c>
      <c r="C5" s="6">
        <v>0.1636</v>
      </c>
      <c r="D5" s="6" t="s">
        <v>147</v>
      </c>
      <c r="E5" s="6" t="s">
        <v>74</v>
      </c>
      <c r="F5" s="2" t="s">
        <v>14</v>
      </c>
    </row>
    <row r="6" spans="1:6">
      <c r="F6" s="2" t="s">
        <v>76</v>
      </c>
    </row>
    <row r="7" spans="1:6">
      <c r="F7" s="10" t="s">
        <v>90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selection activeCell="G2" sqref="G2:H6"/>
    </sheetView>
  </sheetViews>
  <sheetFormatPr baseColWidth="10" defaultRowHeight="15" x14ac:dyDescent="0"/>
  <cols>
    <col min="1" max="1" width="18.5" style="2" bestFit="1" customWidth="1"/>
    <col min="2" max="2" width="16" style="2" bestFit="1" customWidth="1"/>
    <col min="3" max="3" width="11.33203125" style="2" bestFit="1" customWidth="1"/>
    <col min="4" max="4" width="17.1640625" style="2" bestFit="1" customWidth="1"/>
    <col min="5" max="5" width="16.33203125" style="2" bestFit="1" customWidth="1"/>
    <col min="6" max="6" width="16" style="2" bestFit="1" customWidth="1"/>
    <col min="7" max="7" width="16.5" style="2" bestFit="1" customWidth="1"/>
    <col min="8" max="8" width="19.1640625" style="2" bestFit="1" customWidth="1"/>
    <col min="9" max="9" width="11.83203125" style="2" bestFit="1" customWidth="1"/>
    <col min="10" max="10" width="11.6640625" style="2" bestFit="1" customWidth="1"/>
    <col min="11" max="11" width="14.33203125" style="2" bestFit="1" customWidth="1"/>
    <col min="12" max="12" width="15" style="2" bestFit="1" customWidth="1"/>
    <col min="13" max="13" width="17.5" style="2" bestFit="1" customWidth="1"/>
    <col min="14" max="14" width="14" style="2" bestFit="1" customWidth="1"/>
    <col min="15" max="15" width="46.1640625" style="2" bestFit="1" customWidth="1"/>
    <col min="16" max="16" width="40.6640625" style="2" bestFit="1" customWidth="1"/>
    <col min="17" max="17" width="37.1640625" style="2" bestFit="1" customWidth="1"/>
    <col min="18" max="18" width="39.83203125" style="2" bestFit="1" customWidth="1"/>
    <col min="19" max="19" width="22.6640625" style="2" bestFit="1" customWidth="1"/>
    <col min="20" max="20" width="20.83203125" style="2" bestFit="1" customWidth="1"/>
    <col min="21" max="16384" width="10.83203125" style="2"/>
  </cols>
  <sheetData>
    <row r="1" spans="1:20">
      <c r="A1" s="8" t="s">
        <v>35</v>
      </c>
      <c r="B1" s="8" t="s">
        <v>36</v>
      </c>
      <c r="C1" s="8" t="s">
        <v>10</v>
      </c>
      <c r="D1" s="8" t="s">
        <v>86</v>
      </c>
      <c r="E1" s="8" t="s">
        <v>77</v>
      </c>
      <c r="F1" s="8" t="s">
        <v>78</v>
      </c>
      <c r="G1" s="8" t="s">
        <v>79</v>
      </c>
      <c r="H1" s="8" t="s">
        <v>80</v>
      </c>
      <c r="I1" s="8" t="s">
        <v>82</v>
      </c>
      <c r="J1" s="8" t="s">
        <v>81</v>
      </c>
      <c r="K1" s="8" t="s">
        <v>37</v>
      </c>
      <c r="L1" s="8" t="s">
        <v>83</v>
      </c>
      <c r="M1" s="8" t="s">
        <v>84</v>
      </c>
      <c r="N1" s="8" t="s">
        <v>85</v>
      </c>
      <c r="O1" s="8" t="s">
        <v>134</v>
      </c>
      <c r="P1" s="8" t="s">
        <v>135</v>
      </c>
      <c r="Q1" s="8" t="s">
        <v>87</v>
      </c>
      <c r="R1" s="8" t="s">
        <v>88</v>
      </c>
      <c r="S1" s="8" t="s">
        <v>89</v>
      </c>
      <c r="T1" s="8" t="s">
        <v>136</v>
      </c>
    </row>
    <row r="2" spans="1:20">
      <c r="A2" s="6" t="s">
        <v>38</v>
      </c>
      <c r="B2" s="6" t="s">
        <v>138</v>
      </c>
      <c r="C2" s="6">
        <v>21</v>
      </c>
      <c r="D2" s="6">
        <v>1</v>
      </c>
      <c r="E2" s="6">
        <v>4992</v>
      </c>
      <c r="F2" s="6">
        <v>3183</v>
      </c>
      <c r="G2" s="6">
        <v>2860</v>
      </c>
      <c r="H2" s="6">
        <v>2940</v>
      </c>
      <c r="I2" s="6">
        <v>1050</v>
      </c>
      <c r="J2" s="6">
        <v>0</v>
      </c>
      <c r="K2" s="6">
        <v>7.14</v>
      </c>
      <c r="L2" s="6">
        <v>16</v>
      </c>
      <c r="M2" s="6">
        <v>16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</row>
    <row r="3" spans="1:20">
      <c r="A3" s="6" t="s">
        <v>40</v>
      </c>
      <c r="B3" s="6" t="s">
        <v>39</v>
      </c>
      <c r="C3" s="6">
        <v>50</v>
      </c>
      <c r="D3" s="6">
        <v>1</v>
      </c>
      <c r="E3" s="6">
        <v>650</v>
      </c>
      <c r="F3" s="6">
        <v>345</v>
      </c>
      <c r="G3" s="6">
        <v>410</v>
      </c>
      <c r="H3" s="6">
        <v>410</v>
      </c>
      <c r="I3" s="6">
        <v>700</v>
      </c>
      <c r="J3" s="6">
        <v>0</v>
      </c>
      <c r="K3" s="6">
        <v>25.61</v>
      </c>
      <c r="L3" s="6">
        <v>16</v>
      </c>
      <c r="M3" s="6">
        <v>16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</row>
    <row r="4" spans="1:20">
      <c r="A4" s="6" t="s">
        <v>41</v>
      </c>
      <c r="B4" s="6" t="s">
        <v>42</v>
      </c>
      <c r="C4" s="6">
        <v>35</v>
      </c>
      <c r="D4" s="6">
        <v>2</v>
      </c>
      <c r="E4" s="6">
        <v>4567</v>
      </c>
      <c r="F4" s="6">
        <v>2116</v>
      </c>
      <c r="G4" s="6">
        <v>2430</v>
      </c>
      <c r="H4" s="6">
        <v>2570</v>
      </c>
      <c r="I4" s="6">
        <v>1400</v>
      </c>
      <c r="J4" s="6">
        <v>0</v>
      </c>
      <c r="K4" s="6">
        <v>25.31</v>
      </c>
      <c r="L4" s="6">
        <v>8</v>
      </c>
      <c r="M4" s="6">
        <v>8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</row>
    <row r="5" spans="1:20">
      <c r="A5" s="6" t="s">
        <v>43</v>
      </c>
      <c r="B5" s="6" t="s">
        <v>44</v>
      </c>
      <c r="C5" s="6">
        <v>3</v>
      </c>
      <c r="D5" s="6">
        <v>2</v>
      </c>
      <c r="E5" s="6">
        <v>3320</v>
      </c>
      <c r="F5" s="6">
        <v>1594</v>
      </c>
      <c r="G5" s="6">
        <v>720</v>
      </c>
      <c r="H5" s="6">
        <v>600</v>
      </c>
      <c r="I5" s="6">
        <v>700</v>
      </c>
      <c r="J5" s="6">
        <v>0</v>
      </c>
      <c r="K5" s="6">
        <v>30.44</v>
      </c>
      <c r="L5" s="6">
        <v>8</v>
      </c>
      <c r="M5" s="6">
        <v>8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</row>
    <row r="6" spans="1:20">
      <c r="A6" s="6" t="s">
        <v>45</v>
      </c>
      <c r="B6" s="6" t="s">
        <v>46</v>
      </c>
      <c r="C6" s="6">
        <v>4</v>
      </c>
      <c r="D6" s="6">
        <v>2</v>
      </c>
      <c r="E6" s="6">
        <v>2880</v>
      </c>
      <c r="F6" s="6">
        <v>922</v>
      </c>
      <c r="G6" s="6">
        <v>600</v>
      </c>
      <c r="H6" s="6">
        <v>600</v>
      </c>
      <c r="I6" s="6">
        <v>350</v>
      </c>
      <c r="J6" s="6">
        <v>0</v>
      </c>
      <c r="K6" s="6">
        <v>29.780000000000005</v>
      </c>
      <c r="L6" s="6">
        <v>8</v>
      </c>
      <c r="M6" s="6">
        <v>8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</row>
    <row r="7" spans="1:20">
      <c r="A7" s="6" t="s">
        <v>47</v>
      </c>
      <c r="B7" s="6" t="s">
        <v>48</v>
      </c>
      <c r="C7" s="6">
        <v>37</v>
      </c>
      <c r="D7" s="6">
        <v>3</v>
      </c>
      <c r="E7" s="6">
        <f>2356-800</f>
        <v>1556</v>
      </c>
      <c r="F7" s="22">
        <f>0.2*E7</f>
        <v>311.20000000000005</v>
      </c>
      <c r="G7" s="22">
        <f>2.92*E7</f>
        <v>4543.5199999999995</v>
      </c>
      <c r="H7" s="22">
        <f>2.79*E7</f>
        <v>4341.24</v>
      </c>
      <c r="I7" s="6">
        <v>100</v>
      </c>
      <c r="J7" s="6">
        <v>0</v>
      </c>
      <c r="K7" s="6">
        <v>38.450000000000003</v>
      </c>
      <c r="L7" s="6">
        <v>4</v>
      </c>
      <c r="M7" s="6">
        <v>4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</row>
    <row r="8" spans="1:20">
      <c r="A8" s="6" t="s">
        <v>49</v>
      </c>
      <c r="B8" s="6" t="s">
        <v>50</v>
      </c>
      <c r="C8" s="6">
        <v>52</v>
      </c>
      <c r="D8" s="6">
        <v>3</v>
      </c>
      <c r="E8" s="6">
        <v>678</v>
      </c>
      <c r="F8" s="6">
        <v>68</v>
      </c>
      <c r="G8" s="6">
        <v>1540</v>
      </c>
      <c r="H8" s="6">
        <v>1540</v>
      </c>
      <c r="I8" s="6">
        <v>50</v>
      </c>
      <c r="J8" s="6">
        <v>0</v>
      </c>
      <c r="K8" s="6">
        <v>41.85</v>
      </c>
      <c r="L8" s="6">
        <v>1</v>
      </c>
      <c r="M8" s="6">
        <v>1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</row>
    <row r="9" spans="1:20">
      <c r="A9" s="6" t="s">
        <v>51</v>
      </c>
      <c r="B9" s="6" t="s">
        <v>52</v>
      </c>
      <c r="C9" s="6">
        <v>5</v>
      </c>
      <c r="D9" s="6">
        <v>3</v>
      </c>
      <c r="E9" s="6">
        <f>3231-1000</f>
        <v>2231</v>
      </c>
      <c r="F9" s="22">
        <f>0.1*E9</f>
        <v>223.10000000000002</v>
      </c>
      <c r="G9" s="22">
        <f>0.85*E9</f>
        <v>1896.35</v>
      </c>
      <c r="H9" s="22">
        <f>0.99*E9</f>
        <v>2208.69</v>
      </c>
      <c r="I9" s="6">
        <v>50</v>
      </c>
      <c r="J9" s="6">
        <v>0</v>
      </c>
      <c r="K9" s="6">
        <v>47.62</v>
      </c>
      <c r="L9" s="6">
        <v>4</v>
      </c>
      <c r="M9" s="6">
        <v>4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</row>
    <row r="10" spans="1:20">
      <c r="A10" s="6" t="s">
        <v>118</v>
      </c>
      <c r="B10" s="6" t="s">
        <v>119</v>
      </c>
      <c r="C10" s="6">
        <v>24</v>
      </c>
      <c r="D10" s="6">
        <v>3</v>
      </c>
      <c r="E10" s="6">
        <v>1000</v>
      </c>
      <c r="F10" s="6">
        <f>0.1*E10</f>
        <v>100</v>
      </c>
      <c r="G10" s="6">
        <f>0.8*E10</f>
        <v>800</v>
      </c>
      <c r="H10" s="6">
        <f>0.8*E10</f>
        <v>800</v>
      </c>
      <c r="I10" s="6">
        <v>90</v>
      </c>
      <c r="J10" s="6">
        <v>0</v>
      </c>
      <c r="K10" s="6">
        <v>54.13</v>
      </c>
      <c r="L10" s="6">
        <v>4</v>
      </c>
      <c r="M10" s="6">
        <v>4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</row>
    <row r="11" spans="1:20">
      <c r="A11" s="6" t="s">
        <v>53</v>
      </c>
      <c r="B11" s="6" t="s">
        <v>54</v>
      </c>
      <c r="C11" s="6">
        <v>20</v>
      </c>
      <c r="D11" s="6">
        <v>4</v>
      </c>
      <c r="E11" s="6">
        <v>2362</v>
      </c>
      <c r="F11" s="6">
        <v>236</v>
      </c>
      <c r="G11" s="6">
        <v>34715</v>
      </c>
      <c r="H11" s="6">
        <v>13335</v>
      </c>
      <c r="I11" s="6">
        <v>700</v>
      </c>
      <c r="J11" s="6">
        <v>0</v>
      </c>
      <c r="K11" s="6">
        <v>86.34</v>
      </c>
      <c r="L11" s="6">
        <v>1</v>
      </c>
      <c r="M11" s="6">
        <v>1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</row>
    <row r="12" spans="1:20">
      <c r="A12" s="6" t="s">
        <v>55</v>
      </c>
      <c r="B12" s="6" t="s">
        <v>56</v>
      </c>
      <c r="C12" s="6">
        <v>34</v>
      </c>
      <c r="D12" s="6">
        <v>4</v>
      </c>
      <c r="E12" s="6">
        <v>3479</v>
      </c>
      <c r="F12" s="6">
        <v>348</v>
      </c>
      <c r="G12" s="6">
        <v>7380</v>
      </c>
      <c r="H12" s="6">
        <v>7410</v>
      </c>
      <c r="I12" s="6">
        <v>400</v>
      </c>
      <c r="J12" s="6">
        <v>0</v>
      </c>
      <c r="K12" s="6">
        <v>90.51</v>
      </c>
      <c r="L12" s="6">
        <v>1</v>
      </c>
      <c r="M12" s="6">
        <v>1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</row>
    <row r="13" spans="1:20">
      <c r="A13" s="6" t="s">
        <v>57</v>
      </c>
      <c r="B13" s="6" t="s">
        <v>58</v>
      </c>
      <c r="C13" s="6">
        <v>51</v>
      </c>
      <c r="D13" s="6">
        <v>4</v>
      </c>
      <c r="E13" s="6">
        <v>2131</v>
      </c>
      <c r="F13" s="6">
        <v>213</v>
      </c>
      <c r="G13" s="6">
        <v>15790</v>
      </c>
      <c r="H13" s="6">
        <v>14600</v>
      </c>
      <c r="I13" s="6">
        <v>800</v>
      </c>
      <c r="J13" s="6">
        <v>0</v>
      </c>
      <c r="K13" s="6">
        <v>93.95</v>
      </c>
      <c r="L13" s="6">
        <v>4</v>
      </c>
      <c r="M13" s="6">
        <v>4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</row>
    <row r="14" spans="1:20">
      <c r="A14" s="6" t="s">
        <v>59</v>
      </c>
      <c r="B14" s="6" t="s">
        <v>60</v>
      </c>
      <c r="C14" s="6">
        <v>6</v>
      </c>
      <c r="D14" s="6">
        <v>4</v>
      </c>
      <c r="E14" s="6">
        <v>3700</v>
      </c>
      <c r="F14" s="6">
        <v>370</v>
      </c>
      <c r="G14" s="6">
        <v>5520</v>
      </c>
      <c r="H14" s="6">
        <v>5520</v>
      </c>
      <c r="I14" s="6">
        <v>200</v>
      </c>
      <c r="J14" s="6">
        <v>0</v>
      </c>
      <c r="K14" s="6">
        <v>97.97</v>
      </c>
      <c r="L14" s="6">
        <v>1</v>
      </c>
      <c r="M14" s="6">
        <v>1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</row>
    <row r="15" spans="1:20">
      <c r="A15" s="6" t="s">
        <v>121</v>
      </c>
      <c r="B15" s="6" t="s">
        <v>128</v>
      </c>
      <c r="C15" s="6">
        <v>9</v>
      </c>
      <c r="D15" s="6">
        <v>7</v>
      </c>
      <c r="E15" s="6">
        <v>2500</v>
      </c>
      <c r="F15" s="6">
        <v>10</v>
      </c>
      <c r="G15" s="6">
        <f t="shared" ref="G15:G21" si="0">E15</f>
        <v>2500</v>
      </c>
      <c r="H15" s="6">
        <f t="shared" ref="H15:H21" si="1">E15</f>
        <v>2500</v>
      </c>
      <c r="I15" s="6">
        <v>0</v>
      </c>
      <c r="J15" s="6">
        <v>0</v>
      </c>
      <c r="K15" s="6">
        <v>3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</row>
    <row r="16" spans="1:20">
      <c r="A16" s="6" t="s">
        <v>122</v>
      </c>
      <c r="B16" s="6" t="s">
        <v>139</v>
      </c>
      <c r="C16" s="6">
        <v>19</v>
      </c>
      <c r="D16" s="6">
        <v>7</v>
      </c>
      <c r="E16" s="6">
        <v>2500</v>
      </c>
      <c r="F16" s="6">
        <v>10</v>
      </c>
      <c r="G16" s="6">
        <f t="shared" si="0"/>
        <v>2500</v>
      </c>
      <c r="H16" s="6">
        <f t="shared" si="1"/>
        <v>2500</v>
      </c>
      <c r="I16" s="6">
        <v>0</v>
      </c>
      <c r="J16" s="6">
        <v>0</v>
      </c>
      <c r="K16" s="6">
        <v>3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</row>
    <row r="17" spans="1:20">
      <c r="A17" s="6" t="s">
        <v>123</v>
      </c>
      <c r="B17" s="6" t="s">
        <v>140</v>
      </c>
      <c r="C17" s="6">
        <v>26</v>
      </c>
      <c r="D17" s="6">
        <v>7</v>
      </c>
      <c r="E17" s="6">
        <v>2500</v>
      </c>
      <c r="F17" s="6">
        <v>10</v>
      </c>
      <c r="G17" s="6">
        <f t="shared" si="0"/>
        <v>2500</v>
      </c>
      <c r="H17" s="6">
        <f t="shared" si="1"/>
        <v>2500</v>
      </c>
      <c r="I17" s="6">
        <v>0</v>
      </c>
      <c r="J17" s="6">
        <v>0</v>
      </c>
      <c r="K17" s="6">
        <v>3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</row>
    <row r="18" spans="1:20">
      <c r="A18" s="6" t="s">
        <v>124</v>
      </c>
      <c r="B18" s="6" t="s">
        <v>129</v>
      </c>
      <c r="C18" s="6">
        <v>28</v>
      </c>
      <c r="D18" s="6">
        <v>7</v>
      </c>
      <c r="E18" s="6">
        <v>2500</v>
      </c>
      <c r="F18" s="6">
        <v>10</v>
      </c>
      <c r="G18" s="6">
        <f t="shared" si="0"/>
        <v>2500</v>
      </c>
      <c r="H18" s="6">
        <f t="shared" si="1"/>
        <v>2500</v>
      </c>
      <c r="I18" s="6">
        <v>0</v>
      </c>
      <c r="J18" s="6">
        <v>0</v>
      </c>
      <c r="K18" s="6">
        <v>3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</row>
    <row r="19" spans="1:20">
      <c r="A19" s="6" t="s">
        <v>125</v>
      </c>
      <c r="B19" s="6" t="s">
        <v>141</v>
      </c>
      <c r="C19" s="6">
        <v>36</v>
      </c>
      <c r="D19" s="6">
        <v>7</v>
      </c>
      <c r="E19" s="6">
        <v>2500</v>
      </c>
      <c r="F19" s="6">
        <v>10</v>
      </c>
      <c r="G19" s="6">
        <f t="shared" si="0"/>
        <v>2500</v>
      </c>
      <c r="H19" s="6">
        <f t="shared" si="1"/>
        <v>2500</v>
      </c>
      <c r="I19" s="6">
        <v>0</v>
      </c>
      <c r="J19" s="6">
        <v>0</v>
      </c>
      <c r="K19" s="6">
        <v>3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</row>
    <row r="20" spans="1:20">
      <c r="A20" s="6" t="s">
        <v>126</v>
      </c>
      <c r="B20" s="6" t="s">
        <v>62</v>
      </c>
      <c r="C20" s="6">
        <v>44</v>
      </c>
      <c r="D20" s="6">
        <v>7</v>
      </c>
      <c r="E20" s="6">
        <v>2500</v>
      </c>
      <c r="F20" s="6">
        <v>10</v>
      </c>
      <c r="G20" s="6">
        <f t="shared" si="0"/>
        <v>2500</v>
      </c>
      <c r="H20" s="6">
        <f t="shared" si="1"/>
        <v>2500</v>
      </c>
      <c r="I20" s="6">
        <v>0</v>
      </c>
      <c r="J20" s="6">
        <v>0</v>
      </c>
      <c r="K20" s="6">
        <v>3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</row>
    <row r="21" spans="1:20">
      <c r="A21" s="6" t="s">
        <v>127</v>
      </c>
      <c r="B21" s="6" t="s">
        <v>130</v>
      </c>
      <c r="C21" s="6">
        <v>56</v>
      </c>
      <c r="D21" s="6">
        <v>7</v>
      </c>
      <c r="E21" s="6">
        <v>2500</v>
      </c>
      <c r="F21" s="6">
        <v>10</v>
      </c>
      <c r="G21" s="6">
        <f t="shared" si="0"/>
        <v>2500</v>
      </c>
      <c r="H21" s="6">
        <f t="shared" si="1"/>
        <v>2500</v>
      </c>
      <c r="I21" s="6">
        <v>0</v>
      </c>
      <c r="J21" s="6">
        <v>0</v>
      </c>
      <c r="K21" s="6">
        <v>3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</row>
    <row r="22" spans="1:20">
      <c r="A22" s="6" t="s">
        <v>61</v>
      </c>
      <c r="B22" s="6" t="s">
        <v>131</v>
      </c>
      <c r="C22" s="6">
        <v>58</v>
      </c>
      <c r="D22" s="6">
        <v>7</v>
      </c>
      <c r="E22" s="6">
        <v>2552</v>
      </c>
      <c r="F22" s="6">
        <v>10</v>
      </c>
      <c r="G22" s="6">
        <v>2552</v>
      </c>
      <c r="H22" s="6">
        <v>2552</v>
      </c>
      <c r="I22" s="6">
        <v>0</v>
      </c>
      <c r="J22" s="6">
        <v>0</v>
      </c>
      <c r="K22" s="6">
        <v>3.86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</row>
    <row r="23" spans="1:20">
      <c r="A23" s="6" t="s">
        <v>142</v>
      </c>
      <c r="B23" s="6" t="s">
        <v>148</v>
      </c>
      <c r="C23" s="6">
        <v>42</v>
      </c>
      <c r="D23" s="6">
        <v>8</v>
      </c>
      <c r="E23" s="6">
        <v>1000</v>
      </c>
      <c r="F23" s="6">
        <v>10</v>
      </c>
      <c r="G23" s="6">
        <v>1000</v>
      </c>
      <c r="H23" s="6">
        <v>1000</v>
      </c>
      <c r="I23" s="6">
        <v>0</v>
      </c>
      <c r="J23" s="6">
        <v>0</v>
      </c>
      <c r="K23" s="6">
        <v>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1</v>
      </c>
    </row>
    <row r="24" spans="1:20">
      <c r="A24" s="6" t="s">
        <v>143</v>
      </c>
      <c r="B24" s="6" t="s">
        <v>149</v>
      </c>
      <c r="C24" s="6">
        <v>14</v>
      </c>
      <c r="D24" s="6">
        <v>8</v>
      </c>
      <c r="E24" s="6">
        <v>1000</v>
      </c>
      <c r="F24" s="6">
        <v>10</v>
      </c>
      <c r="G24" s="6">
        <v>1000</v>
      </c>
      <c r="H24" s="6">
        <v>1000</v>
      </c>
      <c r="I24" s="6">
        <v>0</v>
      </c>
      <c r="J24" s="6">
        <v>0</v>
      </c>
      <c r="K24" s="6">
        <v>2.5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1</v>
      </c>
    </row>
    <row r="26" spans="1:20">
      <c r="F26" s="21"/>
      <c r="G26" s="21"/>
      <c r="H26" s="21"/>
    </row>
    <row r="27" spans="1:20">
      <c r="F27" s="21"/>
      <c r="G27" s="21"/>
      <c r="H27" s="21"/>
    </row>
    <row r="28" spans="1:20">
      <c r="F28" s="21"/>
      <c r="G28" s="21"/>
      <c r="H28" s="2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 index</vt:lpstr>
      <vt:lpstr>Bus connections</vt:lpstr>
      <vt:lpstr>Node index</vt:lpstr>
      <vt:lpstr>Generator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Ramsden</dc:creator>
  <cp:lastModifiedBy>Aaron</cp:lastModifiedBy>
  <dcterms:created xsi:type="dcterms:W3CDTF">2015-04-09T13:41:51Z</dcterms:created>
  <dcterms:modified xsi:type="dcterms:W3CDTF">2017-04-20T12:19:25Z</dcterms:modified>
</cp:coreProperties>
</file>