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lalala/Documents/Notes/Markdown_Notes/Quant_Notes/Portfolio Records/"/>
    </mc:Choice>
  </mc:AlternateContent>
  <xr:revisionPtr revIDLastSave="0" documentId="13_ncr:1_{FAF70913-26CF-3747-8A6B-A79CFB859478}" xr6:coauthVersionLast="47" xr6:coauthVersionMax="47" xr10:uidLastSave="{00000000-0000-0000-0000-000000000000}"/>
  <bookViews>
    <workbookView xWindow="0" yWindow="760" windowWidth="34560" windowHeight="21580" xr2:uid="{337AEDA5-0EDA-C849-BAD5-3147CADC1C93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C40" i="1"/>
  <c r="D40" i="1"/>
  <c r="B39" i="1"/>
  <c r="B38" i="1"/>
  <c r="C29" i="1"/>
  <c r="D29" i="1" s="1"/>
  <c r="C32" i="1"/>
  <c r="D32" i="1" s="1"/>
  <c r="C33" i="1"/>
  <c r="C34" i="1" s="1"/>
  <c r="C35" i="1" s="1"/>
  <c r="C36" i="1" s="1"/>
  <c r="D2" i="1"/>
  <c r="C3" i="1"/>
  <c r="C4" i="1" s="1"/>
  <c r="C5" i="1" s="1"/>
  <c r="C6" i="1" s="1"/>
  <c r="C7" i="1" s="1"/>
  <c r="C8" i="1" s="1"/>
  <c r="C9" i="1" s="1"/>
  <c r="E4" i="1"/>
  <c r="E5" i="1"/>
  <c r="E6" i="1"/>
  <c r="E7" i="1"/>
  <c r="E8" i="1"/>
  <c r="E3" i="1"/>
  <c r="B2" i="1"/>
  <c r="B3" i="1" s="1"/>
  <c r="B4" i="1" s="1"/>
  <c r="B5" i="1" s="1"/>
  <c r="B6" i="1" s="1"/>
  <c r="B7" i="1" s="1"/>
  <c r="B8" i="1" s="1"/>
  <c r="B9" i="1" s="1"/>
  <c r="H9" i="1" s="1"/>
  <c r="C37" i="1" l="1"/>
  <c r="D37" i="1" s="1"/>
  <c r="D36" i="1"/>
  <c r="D33" i="1"/>
  <c r="H29" i="1"/>
  <c r="C30" i="1" s="1"/>
  <c r="D9" i="1"/>
  <c r="B10" i="1"/>
  <c r="B11" i="1" s="1"/>
  <c r="B12" i="1" s="1"/>
  <c r="B13" i="1" s="1"/>
  <c r="B14" i="1" s="1"/>
  <c r="B15" i="1" s="1"/>
  <c r="B16" i="1" s="1"/>
  <c r="D8" i="1"/>
  <c r="D7" i="1"/>
  <c r="D5" i="1"/>
  <c r="D4" i="1"/>
  <c r="D6" i="1"/>
  <c r="D3" i="1"/>
  <c r="C10" i="1"/>
  <c r="C38" i="1" l="1"/>
  <c r="D34" i="1"/>
  <c r="D35" i="1"/>
  <c r="C31" i="1"/>
  <c r="D31" i="1" s="1"/>
  <c r="D30" i="1"/>
  <c r="H16" i="1"/>
  <c r="B17" i="1" s="1"/>
  <c r="B18" i="1" s="1"/>
  <c r="B19" i="1" s="1"/>
  <c r="B20" i="1" s="1"/>
  <c r="B21" i="1" s="1"/>
  <c r="D10" i="1"/>
  <c r="C11" i="1"/>
  <c r="C39" i="1" l="1"/>
  <c r="D39" i="1" s="1"/>
  <c r="D38" i="1"/>
  <c r="H21" i="1"/>
  <c r="B22" i="1" s="1"/>
  <c r="B23" i="1" s="1"/>
  <c r="B24" i="1" s="1"/>
  <c r="B25" i="1" s="1"/>
  <c r="B26" i="1" s="1"/>
  <c r="B27" i="1" s="1"/>
  <c r="C12" i="1"/>
  <c r="D11" i="1"/>
  <c r="D12" i="1" l="1"/>
  <c r="C13" i="1"/>
  <c r="D13" i="1" l="1"/>
  <c r="C14" i="1"/>
  <c r="D14" i="1" l="1"/>
  <c r="C15" i="1"/>
  <c r="C16" i="1" l="1"/>
  <c r="D15" i="1"/>
  <c r="C17" i="1" l="1"/>
  <c r="D16" i="1"/>
  <c r="D17" i="1" l="1"/>
  <c r="C18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D26" i="1" l="1"/>
  <c r="C27" i="1"/>
  <c r="H27" i="1" l="1"/>
  <c r="B28" i="1" s="1"/>
  <c r="B29" i="1" s="1"/>
  <c r="B30" i="1" s="1"/>
  <c r="B31" i="1" s="1"/>
  <c r="B32" i="1" s="1"/>
  <c r="B33" i="1" s="1"/>
  <c r="B34" i="1" s="1"/>
  <c r="B35" i="1" s="1"/>
  <c r="B36" i="1" s="1"/>
  <c r="D27" i="1"/>
  <c r="B37" i="1" l="1"/>
  <c r="C28" i="1"/>
  <c r="D28" i="1" s="1"/>
</calcChain>
</file>

<file path=xl/sharedStrings.xml><?xml version="1.0" encoding="utf-8"?>
<sst xmlns="http://schemas.openxmlformats.org/spreadsheetml/2006/main" count="32" uniqueCount="22">
  <si>
    <t>Date</t>
  </si>
  <si>
    <t>Position</t>
  </si>
  <si>
    <t>Capital</t>
  </si>
  <si>
    <t>Signal</t>
  </si>
  <si>
    <t>Bond</t>
  </si>
  <si>
    <t>Total Value</t>
  </si>
  <si>
    <t>Closed_Price</t>
  </si>
  <si>
    <t>Trade_Amount</t>
  </si>
  <si>
    <t>Cpt_pct</t>
  </si>
  <si>
    <t>Cash_Flow</t>
  </si>
  <si>
    <t>日期</t>
  </si>
  <si>
    <t>持有指数单位</t>
  </si>
  <si>
    <t>高流动性可投金额</t>
  </si>
  <si>
    <t>剩余Capital 比例</t>
  </si>
  <si>
    <t>总资产</t>
  </si>
  <si>
    <t>收盘hs300价格</t>
  </si>
  <si>
    <t>操作信号</t>
  </si>
  <si>
    <t>买卖金额</t>
  </si>
  <si>
    <t>固守基金金额，包含在Capital中。</t>
  </si>
  <si>
    <t>存取金额</t>
  </si>
  <si>
    <t>Trade on every Thursday. T+1 price. Signal: 0 is hold. 1 is buy and 2 is strong buy.</t>
  </si>
  <si>
    <t>Today's trade is on the T+0 closed price instead of yesterday's price. Cuz's it's a strong buy signal and I don't want to miss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</si>
</sst>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164" fontId="0" fillId="0" borderId="0" xfId="0" applyNumberFormat="1"/>
    <xf numFmtId="2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</c:f>
              <c:numCache>
                <c:formatCode>[$-F800]dddd\,\ mmmm\ dd\,\ yyyy</c:formatCode>
                <c:ptCount val="23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  <c:pt idx="21">
                  <c:v>45064</c:v>
                </c:pt>
                <c:pt idx="22">
                  <c:v>45065</c:v>
                </c:pt>
              </c:numCache>
            </c:numRef>
          </c:cat>
          <c:val>
            <c:numRef>
              <c:f>Data!$E$2:$E$24</c:f>
              <c:numCache>
                <c:formatCode>General</c:formatCode>
                <c:ptCount val="23"/>
                <c:pt idx="0">
                  <c:v>136370.35</c:v>
                </c:pt>
                <c:pt idx="1">
                  <c:v>136884.34</c:v>
                </c:pt>
                <c:pt idx="2">
                  <c:v>136884.34</c:v>
                </c:pt>
                <c:pt idx="3">
                  <c:v>136884.34</c:v>
                </c:pt>
                <c:pt idx="4">
                  <c:v>136884.34</c:v>
                </c:pt>
                <c:pt idx="5">
                  <c:v>136884.34</c:v>
                </c:pt>
                <c:pt idx="6">
                  <c:v>136884.34</c:v>
                </c:pt>
                <c:pt idx="7">
                  <c:v>136877.23000000001</c:v>
                </c:pt>
                <c:pt idx="8">
                  <c:v>136667.63</c:v>
                </c:pt>
                <c:pt idx="9">
                  <c:v>136667.63</c:v>
                </c:pt>
                <c:pt idx="10">
                  <c:v>136667.63</c:v>
                </c:pt>
                <c:pt idx="11">
                  <c:v>137367.19</c:v>
                </c:pt>
                <c:pt idx="12">
                  <c:v>136838.51999999999</c:v>
                </c:pt>
                <c:pt idx="13">
                  <c:v>136379.87</c:v>
                </c:pt>
                <c:pt idx="14">
                  <c:v>136290.32</c:v>
                </c:pt>
                <c:pt idx="15">
                  <c:v>135394.13</c:v>
                </c:pt>
                <c:pt idx="16">
                  <c:v>135394.13</c:v>
                </c:pt>
                <c:pt idx="17">
                  <c:v>135394.13</c:v>
                </c:pt>
                <c:pt idx="18">
                  <c:v>136427.93</c:v>
                </c:pt>
                <c:pt idx="19">
                  <c:v>136141.32</c:v>
                </c:pt>
                <c:pt idx="20">
                  <c:v>135786.20000000001</c:v>
                </c:pt>
                <c:pt idx="21">
                  <c:v>135475.29999999999</c:v>
                </c:pt>
                <c:pt idx="22">
                  <c:v>135475.29999999999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1-C14B-8DC7-B89607C50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36064"/>
        <c:axId val="1508849504"/>
      </c:lineChart>
      <c:dateAx>
        <c:axId val="434236064"/>
        <c:scaling>
          <c:orientation val="minMax"/>
        </c:scaling>
        <c:delete val="0"/>
        <c:axPos val="b"/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49504"/>
        <c:crosses val="autoZero"/>
        <c:auto val="1"/>
        <c:lblOffset val="100"/>
        <c:baseTimeUnit val="days"/>
      </c:dateAx>
      <c:valAx>
        <c:axId val="1508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Closed_Price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Data!$A$2:$A$28</c:f>
              <c:numCache>
                <c:formatCode>[$-F800]dddd\,\ mmmm\ dd\,\ yyyy</c:formatCode>
                <c:ptCount val="27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  <c:pt idx="21">
                  <c:v>45064</c:v>
                </c:pt>
                <c:pt idx="22">
                  <c:v>45065</c:v>
                </c:pt>
                <c:pt idx="23">
                  <c:v>45066</c:v>
                </c:pt>
                <c:pt idx="24">
                  <c:v>45067</c:v>
                </c:pt>
                <c:pt idx="25">
                  <c:v>45068</c:v>
                </c:pt>
                <c:pt idx="26">
                  <c:v>45069</c:v>
                </c:pt>
              </c:numCache>
            </c:numRef>
          </c:cat>
          <c:val>
            <c:numRef>
              <c:f>Data!$F$2:$F$28</c:f>
              <c:numCache>
                <c:formatCode>0.00</c:formatCode>
                <c:ptCount val="27"/>
                <c:pt idx="0">
                  <c:v>3988.42</c:v>
                </c:pt>
                <c:pt idx="1">
                  <c:v>4029.09</c:v>
                </c:pt>
                <c:pt idx="2">
                  <c:v>4029.09</c:v>
                </c:pt>
                <c:pt idx="3">
                  <c:v>4029.09</c:v>
                </c:pt>
                <c:pt idx="4">
                  <c:v>4029.09</c:v>
                </c:pt>
                <c:pt idx="5">
                  <c:v>4029.09</c:v>
                </c:pt>
                <c:pt idx="6">
                  <c:v>4029.09</c:v>
                </c:pt>
                <c:pt idx="7">
                  <c:v>4030.25</c:v>
                </c:pt>
                <c:pt idx="8">
                  <c:v>4016.88</c:v>
                </c:pt>
                <c:pt idx="9">
                  <c:v>4016.88</c:v>
                </c:pt>
                <c:pt idx="10">
                  <c:v>4016.88</c:v>
                </c:pt>
                <c:pt idx="11">
                  <c:v>4062.66</c:v>
                </c:pt>
                <c:pt idx="12">
                  <c:v>4027.88</c:v>
                </c:pt>
                <c:pt idx="13">
                  <c:v>3996.87</c:v>
                </c:pt>
                <c:pt idx="14">
                  <c:v>3990.66</c:v>
                </c:pt>
                <c:pt idx="15">
                  <c:v>3937.76</c:v>
                </c:pt>
                <c:pt idx="16">
                  <c:v>3998.89</c:v>
                </c:pt>
                <c:pt idx="17">
                  <c:v>3998.89</c:v>
                </c:pt>
                <c:pt idx="18">
                  <c:v>3998.89</c:v>
                </c:pt>
                <c:pt idx="19">
                  <c:v>3960.17</c:v>
                </c:pt>
                <c:pt idx="20">
                  <c:v>3956.07</c:v>
                </c:pt>
                <c:pt idx="21">
                  <c:v>3944.54</c:v>
                </c:pt>
                <c:pt idx="22">
                  <c:v>3944.54</c:v>
                </c:pt>
                <c:pt idx="23">
                  <c:v>3944.54</c:v>
                </c:pt>
                <c:pt idx="24">
                  <c:v>3969.33</c:v>
                </c:pt>
                <c:pt idx="25">
                  <c:v>3913.19</c:v>
                </c:pt>
                <c:pt idx="26">
                  <c:v>3859.09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1-CF45-B6A1-07C28F52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50592"/>
        <c:axId val="520249280"/>
      </c:lineChart>
      <c:dateAx>
        <c:axId val="3159505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9280"/>
        <c:crosses val="autoZero"/>
        <c:auto val="1"/>
        <c:lblOffset val="100"/>
        <c:baseTimeUnit val="days"/>
      </c:dateAx>
      <c:valAx>
        <c:axId val="5202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7281</xdr:colOff>
      <xdr:row>4</xdr:row>
      <xdr:rowOff>1</xdr:rowOff>
    </xdr:from>
    <xdr:to>
      <xdr:col>6</xdr:col>
      <xdr:colOff>800827</xdr:colOff>
      <xdr:row>19</xdr:row>
      <xdr:rowOff>194140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E8140-C416-B65E-BEDB-63992E29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</xdr:colOff>
      <xdr:row>20</xdr:row>
      <xdr:rowOff>20320</xdr:rowOff>
    </xdr:from>
    <xdr:to>
      <xdr:col>7</xdr:col>
      <xdr:colOff>10160</xdr:colOff>
      <xdr:row>35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91033-522E-D54D-BD7F-E1C45A575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9833-2095-864E-96EA-64D00EBC547E}">
  <dimension ref="A1:K41"/>
  <sheetViews>
    <sheetView tabSelected="1" topLeftCell="A10" zoomScale="137" zoomScaleNormal="135" workbookViewId="0">
      <selection activeCell="F37" sqref="F37"/>
    </sheetView>
  </sheetViews>
  <sheetFormatPr baseColWidth="10" defaultRowHeight="16" x14ac:dyDescent="0.2"/>
  <cols>
    <col min="1" max="1" width="26.83203125" style="9" customWidth="1"/>
    <col min="2" max="2" width="12.5" style="7" bestFit="1" customWidth="1"/>
    <col min="3" max="3" width="8.83203125" bestFit="1" customWidth="1"/>
    <col min="4" max="4" width="12.5" style="3" bestFit="1" customWidth="1"/>
    <col min="5" max="5" width="10.5" bestFit="1" customWidth="1"/>
    <col min="6" max="6" width="11.5" style="5" bestFit="1" customWidth="1"/>
    <col min="7" max="7" width="6.1640625" bestFit="1" customWidth="1"/>
    <col min="8" max="8" width="13.33203125" bestFit="1" customWidth="1"/>
    <col min="9" max="9" width="7.6640625" style="1" bestFit="1" customWidth="1"/>
  </cols>
  <sheetData>
    <row r="1" spans="1:10" x14ac:dyDescent="0.2">
      <c r="A1" s="9" t="s">
        <v>0</v>
      </c>
      <c r="B1" s="7" t="s">
        <v>1</v>
      </c>
      <c r="C1" t="s">
        <v>2</v>
      </c>
      <c r="D1" s="3" t="s">
        <v>8</v>
      </c>
      <c r="E1" s="2" t="s">
        <v>5</v>
      </c>
      <c r="F1" s="6" t="s">
        <v>6</v>
      </c>
      <c r="G1" s="2" t="s">
        <v>3</v>
      </c>
      <c r="H1" s="2" t="s">
        <v>7</v>
      </c>
      <c r="I1" s="8" t="s">
        <v>4</v>
      </c>
      <c r="J1" s="2" t="s">
        <v>9</v>
      </c>
    </row>
    <row r="2" spans="1:10" x14ac:dyDescent="0.2">
      <c r="A2" s="9">
        <v>45043</v>
      </c>
      <c r="B2" s="7">
        <f>(E2-C2)/F2</f>
        <v>16.810127820039014</v>
      </c>
      <c r="C2">
        <v>69324.5</v>
      </c>
      <c r="D2" s="3">
        <f t="shared" ref="D2:D33" si="0">C2/E2</f>
        <v>0.50835463867328934</v>
      </c>
      <c r="E2">
        <v>136370.35</v>
      </c>
      <c r="F2" s="5">
        <v>3988.42</v>
      </c>
      <c r="G2">
        <v>1</v>
      </c>
      <c r="H2" s="1">
        <v>1340.38</v>
      </c>
      <c r="I2" s="1">
        <v>3250</v>
      </c>
      <c r="J2">
        <v>0</v>
      </c>
    </row>
    <row r="3" spans="1:10" x14ac:dyDescent="0.2">
      <c r="A3" s="9">
        <v>45044</v>
      </c>
      <c r="B3" s="7">
        <f t="shared" ref="B3:B8" si="1">B2+H2/F3</f>
        <v>17.142803436617449</v>
      </c>
      <c r="C3" s="1">
        <f t="shared" ref="C3:C28" si="2">C2-H2</f>
        <v>67984.12</v>
      </c>
      <c r="D3" s="3">
        <f t="shared" si="0"/>
        <v>0.49665374432166598</v>
      </c>
      <c r="E3">
        <f>136884.34</f>
        <v>136884.34</v>
      </c>
      <c r="F3" s="5">
        <v>4029.09</v>
      </c>
      <c r="G3">
        <v>0</v>
      </c>
      <c r="H3">
        <v>0</v>
      </c>
      <c r="I3" s="1">
        <v>3250</v>
      </c>
      <c r="J3">
        <v>0</v>
      </c>
    </row>
    <row r="4" spans="1:10" x14ac:dyDescent="0.2">
      <c r="A4" s="9">
        <v>45045</v>
      </c>
      <c r="B4" s="7">
        <f t="shared" si="1"/>
        <v>17.142803436617449</v>
      </c>
      <c r="C4" s="1">
        <f t="shared" si="2"/>
        <v>67984.12</v>
      </c>
      <c r="D4" s="3">
        <f t="shared" si="0"/>
        <v>0.49665374432166598</v>
      </c>
      <c r="E4">
        <f t="shared" ref="E4:E8" si="3">136884.34</f>
        <v>136884.34</v>
      </c>
      <c r="F4" s="5">
        <v>4029.09</v>
      </c>
      <c r="G4">
        <v>0</v>
      </c>
      <c r="H4">
        <v>0</v>
      </c>
      <c r="I4" s="1">
        <v>3250</v>
      </c>
      <c r="J4">
        <v>0</v>
      </c>
    </row>
    <row r="5" spans="1:10" x14ac:dyDescent="0.2">
      <c r="A5" s="9">
        <v>45046</v>
      </c>
      <c r="B5" s="7">
        <f t="shared" si="1"/>
        <v>17.142803436617449</v>
      </c>
      <c r="C5" s="1">
        <f t="shared" si="2"/>
        <v>67984.12</v>
      </c>
      <c r="D5" s="3">
        <f t="shared" si="0"/>
        <v>0.49665374432166598</v>
      </c>
      <c r="E5">
        <f t="shared" si="3"/>
        <v>136884.34</v>
      </c>
      <c r="F5" s="5">
        <v>4029.09</v>
      </c>
      <c r="G5">
        <v>0</v>
      </c>
      <c r="H5">
        <v>0</v>
      </c>
      <c r="I5" s="1">
        <v>3250</v>
      </c>
      <c r="J5">
        <v>0</v>
      </c>
    </row>
    <row r="6" spans="1:10" x14ac:dyDescent="0.2">
      <c r="A6" s="9">
        <v>45047</v>
      </c>
      <c r="B6" s="7">
        <f t="shared" si="1"/>
        <v>17.142803436617449</v>
      </c>
      <c r="C6" s="1">
        <f t="shared" si="2"/>
        <v>67984.12</v>
      </c>
      <c r="D6" s="3">
        <f t="shared" si="0"/>
        <v>0.49665374432166598</v>
      </c>
      <c r="E6">
        <f t="shared" si="3"/>
        <v>136884.34</v>
      </c>
      <c r="F6" s="5">
        <v>4029.09</v>
      </c>
      <c r="G6">
        <v>0</v>
      </c>
      <c r="H6">
        <v>0</v>
      </c>
      <c r="I6" s="1">
        <v>3250</v>
      </c>
      <c r="J6">
        <v>0</v>
      </c>
    </row>
    <row r="7" spans="1:10" x14ac:dyDescent="0.2">
      <c r="A7" s="9">
        <v>45048</v>
      </c>
      <c r="B7" s="7">
        <f t="shared" si="1"/>
        <v>17.142803436617449</v>
      </c>
      <c r="C7" s="1">
        <f t="shared" si="2"/>
        <v>67984.12</v>
      </c>
      <c r="D7" s="3">
        <f t="shared" si="0"/>
        <v>0.49665374432166598</v>
      </c>
      <c r="E7">
        <f t="shared" si="3"/>
        <v>136884.34</v>
      </c>
      <c r="F7" s="5">
        <v>4029.09</v>
      </c>
      <c r="G7">
        <v>0</v>
      </c>
      <c r="H7">
        <v>0</v>
      </c>
      <c r="I7" s="1">
        <v>3250</v>
      </c>
      <c r="J7">
        <v>0</v>
      </c>
    </row>
    <row r="8" spans="1:10" x14ac:dyDescent="0.2">
      <c r="A8" s="9">
        <v>45049</v>
      </c>
      <c r="B8" s="7">
        <f t="shared" si="1"/>
        <v>17.142803436617449</v>
      </c>
      <c r="C8" s="1">
        <f t="shared" si="2"/>
        <v>67984.12</v>
      </c>
      <c r="D8" s="3">
        <f t="shared" si="0"/>
        <v>0.49665374432166598</v>
      </c>
      <c r="E8">
        <f t="shared" si="3"/>
        <v>136884.34</v>
      </c>
      <c r="F8" s="5">
        <v>4029.09</v>
      </c>
      <c r="G8">
        <v>0</v>
      </c>
      <c r="H8">
        <v>0</v>
      </c>
      <c r="I8" s="1">
        <v>3250</v>
      </c>
      <c r="J8">
        <v>0</v>
      </c>
    </row>
    <row r="9" spans="1:10" x14ac:dyDescent="0.2">
      <c r="A9" s="9">
        <v>45050</v>
      </c>
      <c r="B9" s="7">
        <f>B8+H8/F9</f>
        <v>17.142803436617449</v>
      </c>
      <c r="C9" s="1">
        <f>C8-H8</f>
        <v>67984.12</v>
      </c>
      <c r="D9" s="3">
        <f t="shared" si="0"/>
        <v>0.49667954268215386</v>
      </c>
      <c r="E9">
        <v>136877.23000000001</v>
      </c>
      <c r="F9" s="5">
        <v>4030.25</v>
      </c>
      <c r="G9">
        <v>1</v>
      </c>
      <c r="H9">
        <f>0.03*B9*F9</f>
        <v>2072.6935065128241</v>
      </c>
      <c r="I9" s="1">
        <v>3500</v>
      </c>
      <c r="J9">
        <v>0</v>
      </c>
    </row>
    <row r="10" spans="1:10" x14ac:dyDescent="0.2">
      <c r="A10" s="9">
        <v>45051</v>
      </c>
      <c r="B10" s="7">
        <f>B9+H9/F10</f>
        <v>17.658799310657209</v>
      </c>
      <c r="C10" s="1">
        <f t="shared" si="2"/>
        <v>65911.426493487175</v>
      </c>
      <c r="D10" s="3">
        <f t="shared" si="0"/>
        <v>0.48227533098720721</v>
      </c>
      <c r="E10">
        <v>136667.63</v>
      </c>
      <c r="F10" s="5">
        <v>4016.88</v>
      </c>
      <c r="G10">
        <v>0</v>
      </c>
      <c r="H10">
        <v>0</v>
      </c>
      <c r="I10" s="1">
        <v>3500</v>
      </c>
      <c r="J10">
        <v>0</v>
      </c>
    </row>
    <row r="11" spans="1:10" x14ac:dyDescent="0.2">
      <c r="A11" s="9">
        <v>45052</v>
      </c>
      <c r="B11" s="7">
        <f t="shared" ref="B11" si="4">B10+H10/F11</f>
        <v>17.658799310657209</v>
      </c>
      <c r="C11" s="1">
        <f t="shared" si="2"/>
        <v>65911.426493487175</v>
      </c>
      <c r="D11" s="3">
        <f t="shared" si="0"/>
        <v>0.48227533098720721</v>
      </c>
      <c r="E11">
        <v>136667.63</v>
      </c>
      <c r="F11" s="5">
        <v>4016.88</v>
      </c>
      <c r="G11">
        <v>0</v>
      </c>
      <c r="H11">
        <v>0</v>
      </c>
      <c r="I11" s="1">
        <v>3500</v>
      </c>
      <c r="J11">
        <v>0</v>
      </c>
    </row>
    <row r="12" spans="1:10" x14ac:dyDescent="0.2">
      <c r="A12" s="9">
        <v>45053</v>
      </c>
      <c r="B12" s="7">
        <f t="shared" ref="B12:B26" si="5">B11+H11/F12</f>
        <v>17.658799310657209</v>
      </c>
      <c r="C12" s="1">
        <f t="shared" si="2"/>
        <v>65911.426493487175</v>
      </c>
      <c r="D12" s="3">
        <f t="shared" si="0"/>
        <v>0.48227533098720721</v>
      </c>
      <c r="E12">
        <v>136667.63</v>
      </c>
      <c r="F12" s="5">
        <v>4016.88</v>
      </c>
      <c r="G12">
        <v>0</v>
      </c>
      <c r="H12">
        <v>0</v>
      </c>
      <c r="I12" s="1">
        <v>3500</v>
      </c>
      <c r="J12">
        <v>0</v>
      </c>
    </row>
    <row r="13" spans="1:10" x14ac:dyDescent="0.2">
      <c r="A13" s="9">
        <v>45054</v>
      </c>
      <c r="B13" s="7">
        <f t="shared" si="5"/>
        <v>17.658799310657209</v>
      </c>
      <c r="C13" s="1">
        <f t="shared" si="2"/>
        <v>65911.426493487175</v>
      </c>
      <c r="D13" s="3">
        <f t="shared" si="0"/>
        <v>0.47981928212615527</v>
      </c>
      <c r="E13">
        <v>137367.19</v>
      </c>
      <c r="F13" s="5">
        <v>4062.66</v>
      </c>
      <c r="G13">
        <v>0</v>
      </c>
      <c r="H13">
        <v>0</v>
      </c>
      <c r="I13" s="1">
        <v>3500</v>
      </c>
      <c r="J13">
        <v>0</v>
      </c>
    </row>
    <row r="14" spans="1:10" x14ac:dyDescent="0.2">
      <c r="A14" s="9">
        <v>45055</v>
      </c>
      <c r="B14" s="7">
        <f t="shared" si="5"/>
        <v>17.658799310657209</v>
      </c>
      <c r="C14" s="1">
        <f t="shared" si="2"/>
        <v>65911.426493487175</v>
      </c>
      <c r="D14" s="3">
        <f t="shared" si="0"/>
        <v>0.48167304420924151</v>
      </c>
      <c r="E14">
        <v>136838.51999999999</v>
      </c>
      <c r="F14" s="5">
        <v>4027.88</v>
      </c>
      <c r="G14">
        <v>0</v>
      </c>
      <c r="H14">
        <v>0</v>
      </c>
      <c r="I14" s="1">
        <v>3750</v>
      </c>
      <c r="J14">
        <v>0</v>
      </c>
    </row>
    <row r="15" spans="1:10" x14ac:dyDescent="0.2">
      <c r="A15" s="9">
        <v>45056</v>
      </c>
      <c r="B15" s="7">
        <f t="shared" si="5"/>
        <v>17.658799310657209</v>
      </c>
      <c r="C15" s="1">
        <f t="shared" si="2"/>
        <v>65911.426493487175</v>
      </c>
      <c r="D15" s="3">
        <f t="shared" si="0"/>
        <v>0.48329292654031109</v>
      </c>
      <c r="E15">
        <v>136379.87</v>
      </c>
      <c r="F15" s="5">
        <v>3996.87</v>
      </c>
      <c r="G15">
        <v>0</v>
      </c>
      <c r="H15">
        <v>0</v>
      </c>
      <c r="I15" s="1">
        <v>3750</v>
      </c>
      <c r="J15">
        <v>0</v>
      </c>
    </row>
    <row r="16" spans="1:10" x14ac:dyDescent="0.2">
      <c r="A16" s="9">
        <v>45057</v>
      </c>
      <c r="B16" s="7">
        <f t="shared" si="5"/>
        <v>17.658799310657209</v>
      </c>
      <c r="C16" s="1">
        <f t="shared" si="2"/>
        <v>65911.426493487175</v>
      </c>
      <c r="D16" s="3">
        <f t="shared" si="0"/>
        <v>0.48361047573655391</v>
      </c>
      <c r="E16">
        <v>136290.32</v>
      </c>
      <c r="F16" s="5">
        <v>3990.66</v>
      </c>
      <c r="G16">
        <v>1</v>
      </c>
      <c r="H16">
        <f>F16*B16*0.02</f>
        <v>1409.405281141346</v>
      </c>
      <c r="I16" s="1">
        <v>3750</v>
      </c>
      <c r="J16">
        <v>0</v>
      </c>
    </row>
    <row r="17" spans="1:11" x14ac:dyDescent="0.2">
      <c r="A17" s="9">
        <v>45058</v>
      </c>
      <c r="B17" s="7">
        <f t="shared" si="5"/>
        <v>18.016719874922511</v>
      </c>
      <c r="C17" s="1">
        <f t="shared" si="2"/>
        <v>64502.021212345826</v>
      </c>
      <c r="D17" s="3">
        <f t="shared" si="0"/>
        <v>0.47640190318698322</v>
      </c>
      <c r="E17">
        <v>135394.13</v>
      </c>
      <c r="F17" s="5">
        <v>3937.76</v>
      </c>
      <c r="G17">
        <v>0</v>
      </c>
      <c r="H17">
        <v>0</v>
      </c>
      <c r="I17" s="1">
        <v>3750</v>
      </c>
      <c r="J17">
        <v>0</v>
      </c>
    </row>
    <row r="18" spans="1:11" x14ac:dyDescent="0.2">
      <c r="A18" s="9">
        <v>45059</v>
      </c>
      <c r="B18" s="7">
        <f t="shared" si="5"/>
        <v>18.016719874922511</v>
      </c>
      <c r="C18" s="1">
        <f t="shared" si="2"/>
        <v>64502.021212345826</v>
      </c>
      <c r="D18" s="3">
        <f t="shared" si="0"/>
        <v>0.47640190318698322</v>
      </c>
      <c r="E18">
        <v>135394.13</v>
      </c>
      <c r="F18" s="5">
        <v>3998.89</v>
      </c>
      <c r="G18">
        <v>0</v>
      </c>
      <c r="H18">
        <v>0</v>
      </c>
      <c r="I18" s="1">
        <v>3750</v>
      </c>
      <c r="J18">
        <v>0</v>
      </c>
    </row>
    <row r="19" spans="1:11" x14ac:dyDescent="0.2">
      <c r="A19" s="9">
        <v>45060</v>
      </c>
      <c r="B19" s="7">
        <f t="shared" si="5"/>
        <v>18.016719874922511</v>
      </c>
      <c r="C19" s="1">
        <f t="shared" si="2"/>
        <v>64502.021212345826</v>
      </c>
      <c r="D19" s="3">
        <f t="shared" si="0"/>
        <v>0.47640190318698322</v>
      </c>
      <c r="E19">
        <v>135394.13</v>
      </c>
      <c r="F19" s="5">
        <v>3998.89</v>
      </c>
      <c r="G19">
        <v>0</v>
      </c>
      <c r="H19">
        <v>0</v>
      </c>
      <c r="I19" s="1">
        <v>3750</v>
      </c>
      <c r="J19">
        <v>0</v>
      </c>
    </row>
    <row r="20" spans="1:11" x14ac:dyDescent="0.2">
      <c r="A20" s="9">
        <v>45061</v>
      </c>
      <c r="B20" s="7">
        <f t="shared" si="5"/>
        <v>18.016719874922511</v>
      </c>
      <c r="C20" s="1">
        <f t="shared" si="2"/>
        <v>64502.021212345826</v>
      </c>
      <c r="D20" s="3">
        <f t="shared" si="0"/>
        <v>0.47279190714354336</v>
      </c>
      <c r="E20">
        <v>136427.93</v>
      </c>
      <c r="F20" s="5">
        <v>3998.89</v>
      </c>
      <c r="G20">
        <v>0</v>
      </c>
      <c r="H20">
        <v>0</v>
      </c>
      <c r="I20" s="1">
        <v>3750</v>
      </c>
      <c r="J20">
        <v>0</v>
      </c>
    </row>
    <row r="21" spans="1:11" x14ac:dyDescent="0.2">
      <c r="A21" s="9">
        <v>45062</v>
      </c>
      <c r="B21" s="7">
        <f>B20+H20/F21</f>
        <v>18.016719874922511</v>
      </c>
      <c r="C21" s="1">
        <f t="shared" si="2"/>
        <v>64502.021212345826</v>
      </c>
      <c r="D21" s="3">
        <f t="shared" si="0"/>
        <v>0.47378724704847747</v>
      </c>
      <c r="E21">
        <v>136141.32</v>
      </c>
      <c r="F21" s="5">
        <v>3960.17</v>
      </c>
      <c r="G21">
        <v>0</v>
      </c>
      <c r="H21">
        <f>F21*B21*0.125</f>
        <v>8918.6591933839863</v>
      </c>
      <c r="I21" s="1">
        <v>3750</v>
      </c>
      <c r="J21">
        <v>0</v>
      </c>
    </row>
    <row r="22" spans="1:11" x14ac:dyDescent="0.2">
      <c r="A22" s="9">
        <v>45063</v>
      </c>
      <c r="B22" s="7">
        <f t="shared" si="5"/>
        <v>20.271143884958732</v>
      </c>
      <c r="C22" s="1">
        <f t="shared" si="2"/>
        <v>55583.362018961838</v>
      </c>
      <c r="D22" s="3">
        <f t="shared" si="0"/>
        <v>0.40934470527168321</v>
      </c>
      <c r="E22">
        <v>135786.20000000001</v>
      </c>
      <c r="F22" s="5">
        <v>3956.07</v>
      </c>
      <c r="G22">
        <v>0</v>
      </c>
      <c r="H22">
        <v>0</v>
      </c>
      <c r="I22" s="1">
        <v>4000</v>
      </c>
      <c r="J22">
        <v>0</v>
      </c>
    </row>
    <row r="23" spans="1:11" x14ac:dyDescent="0.2">
      <c r="A23" s="9">
        <v>45064</v>
      </c>
      <c r="B23" s="7">
        <f t="shared" si="5"/>
        <v>20.271143884958732</v>
      </c>
      <c r="C23" s="1">
        <f t="shared" si="2"/>
        <v>55583.362018961838</v>
      </c>
      <c r="D23" s="3">
        <f t="shared" si="0"/>
        <v>0.41028410358908113</v>
      </c>
      <c r="E23">
        <v>135475.29999999999</v>
      </c>
      <c r="F23" s="5">
        <v>3944.54</v>
      </c>
      <c r="G23">
        <v>1</v>
      </c>
      <c r="H23">
        <v>0</v>
      </c>
      <c r="I23" s="1">
        <v>4000</v>
      </c>
      <c r="J23">
        <v>0</v>
      </c>
    </row>
    <row r="24" spans="1:11" x14ac:dyDescent="0.2">
      <c r="A24" s="9">
        <v>45065</v>
      </c>
      <c r="B24" s="7">
        <f t="shared" si="5"/>
        <v>20.271143884958732</v>
      </c>
      <c r="C24" s="1">
        <f t="shared" si="2"/>
        <v>55583.362018961838</v>
      </c>
      <c r="D24" s="3">
        <f t="shared" si="0"/>
        <v>0.41028410358908113</v>
      </c>
      <c r="E24">
        <v>135475.29999999999</v>
      </c>
      <c r="F24" s="5">
        <v>3944.54</v>
      </c>
      <c r="G24">
        <v>0</v>
      </c>
      <c r="H24">
        <v>0</v>
      </c>
      <c r="I24" s="1">
        <v>4000</v>
      </c>
      <c r="J24">
        <v>0</v>
      </c>
    </row>
    <row r="25" spans="1:11" x14ac:dyDescent="0.2">
      <c r="A25" s="9">
        <v>45066</v>
      </c>
      <c r="B25" s="7">
        <f t="shared" si="5"/>
        <v>20.271143884958732</v>
      </c>
      <c r="C25" s="1">
        <f t="shared" si="2"/>
        <v>55583.362018961838</v>
      </c>
      <c r="D25" s="3">
        <f t="shared" si="0"/>
        <v>0.41028410358908113</v>
      </c>
      <c r="E25">
        <v>135475.29999999999</v>
      </c>
      <c r="F25" s="5">
        <v>3944.54</v>
      </c>
      <c r="G25">
        <v>0</v>
      </c>
      <c r="H25">
        <v>0</v>
      </c>
      <c r="I25" s="1">
        <v>4000</v>
      </c>
      <c r="J25">
        <v>0</v>
      </c>
    </row>
    <row r="26" spans="1:11" x14ac:dyDescent="0.2">
      <c r="A26" s="9">
        <v>45067</v>
      </c>
      <c r="B26" s="7">
        <f t="shared" si="5"/>
        <v>20.271143884958732</v>
      </c>
      <c r="C26" s="1">
        <f t="shared" si="2"/>
        <v>55583.362018961838</v>
      </c>
      <c r="D26" s="3">
        <f t="shared" si="0"/>
        <v>0.41027477608576246</v>
      </c>
      <c r="E26">
        <v>135478.38</v>
      </c>
      <c r="F26" s="5">
        <v>3969.33</v>
      </c>
      <c r="G26">
        <v>0</v>
      </c>
      <c r="H26">
        <v>0</v>
      </c>
      <c r="I26" s="1">
        <v>4250</v>
      </c>
      <c r="J26">
        <v>0</v>
      </c>
    </row>
    <row r="27" spans="1:11" x14ac:dyDescent="0.2">
      <c r="A27" s="9">
        <v>45068</v>
      </c>
      <c r="B27" s="7">
        <f>B26+H26/F27</f>
        <v>20.271143884958732</v>
      </c>
      <c r="C27" s="1">
        <f t="shared" si="2"/>
        <v>55583.362018961838</v>
      </c>
      <c r="D27" s="3">
        <f t="shared" si="0"/>
        <v>0.41027477608576246</v>
      </c>
      <c r="E27">
        <v>135478.38</v>
      </c>
      <c r="F27" s="5">
        <v>3913.19</v>
      </c>
      <c r="G27">
        <v>0</v>
      </c>
      <c r="H27">
        <f>C27*0.25</f>
        <v>13895.840504740459</v>
      </c>
      <c r="I27" s="1">
        <v>4000</v>
      </c>
      <c r="J27">
        <v>0</v>
      </c>
      <c r="K27" t="s">
        <v>21</v>
      </c>
    </row>
    <row r="28" spans="1:11" x14ac:dyDescent="0.2">
      <c r="A28" s="9">
        <v>45069</v>
      </c>
      <c r="B28" s="7">
        <f>B27+H27/F27</f>
        <v>23.822170158853037</v>
      </c>
      <c r="C28" s="1">
        <f t="shared" si="2"/>
        <v>41687.521514221378</v>
      </c>
      <c r="D28" s="3">
        <f t="shared" si="0"/>
        <v>0.30892602152266657</v>
      </c>
      <c r="E28">
        <v>134943.38</v>
      </c>
      <c r="F28" s="5">
        <v>3859.09</v>
      </c>
      <c r="G28">
        <v>0</v>
      </c>
      <c r="H28">
        <v>0</v>
      </c>
      <c r="I28" s="1">
        <v>4000</v>
      </c>
      <c r="J28">
        <v>0</v>
      </c>
    </row>
    <row r="29" spans="1:11" x14ac:dyDescent="0.2">
      <c r="A29" s="9">
        <v>45074</v>
      </c>
      <c r="B29" s="7">
        <f>B28+H28/F28</f>
        <v>23.822170158853037</v>
      </c>
      <c r="C29" s="1">
        <f>4266.56+37370.87</f>
        <v>41637.43</v>
      </c>
      <c r="D29" s="3">
        <f t="shared" si="0"/>
        <v>0.31188920268663745</v>
      </c>
      <c r="E29">
        <v>133500.71</v>
      </c>
      <c r="F29" s="5">
        <v>3833.9416999999999</v>
      </c>
      <c r="G29">
        <v>0</v>
      </c>
      <c r="H29">
        <f>C29*0.2</f>
        <v>8327.4860000000008</v>
      </c>
      <c r="I29" s="1">
        <v>4000</v>
      </c>
      <c r="J29">
        <v>0</v>
      </c>
    </row>
    <row r="30" spans="1:11" x14ac:dyDescent="0.2">
      <c r="A30" s="9">
        <v>45075</v>
      </c>
      <c r="B30" s="7">
        <f>B29+H29/F29</f>
        <v>25.994213098368785</v>
      </c>
      <c r="C30" s="1">
        <f>C29-H29</f>
        <v>33309.944000000003</v>
      </c>
      <c r="D30" s="3">
        <f t="shared" si="0"/>
        <v>0.25017739266801009</v>
      </c>
      <c r="E30">
        <v>133145.29999999999</v>
      </c>
      <c r="F30" s="5">
        <v>3837.75</v>
      </c>
      <c r="G30">
        <v>0</v>
      </c>
      <c r="H30">
        <v>0</v>
      </c>
      <c r="I30" s="1">
        <v>4000</v>
      </c>
      <c r="J30">
        <v>0</v>
      </c>
    </row>
    <row r="31" spans="1:11" x14ac:dyDescent="0.2">
      <c r="A31" s="9">
        <v>45076</v>
      </c>
      <c r="B31" s="7">
        <f>B30+H30/F30</f>
        <v>25.994213098368785</v>
      </c>
      <c r="C31" s="1">
        <f>C30-H30</f>
        <v>33309.944000000003</v>
      </c>
      <c r="D31" s="3">
        <f t="shared" si="0"/>
        <v>0.25017739266801009</v>
      </c>
      <c r="E31">
        <v>133145.29999999999</v>
      </c>
      <c r="F31" s="5">
        <v>3798.54</v>
      </c>
      <c r="G31">
        <v>0</v>
      </c>
      <c r="H31">
        <v>0</v>
      </c>
      <c r="I31" s="1">
        <v>4000</v>
      </c>
      <c r="J31">
        <v>0</v>
      </c>
    </row>
    <row r="32" spans="1:11" x14ac:dyDescent="0.2">
      <c r="A32" s="9">
        <v>45078</v>
      </c>
      <c r="B32" s="7">
        <f>B31+H31/F31</f>
        <v>25.994213098368785</v>
      </c>
      <c r="C32" s="1">
        <f>28797.92+I32</f>
        <v>33315.56</v>
      </c>
      <c r="D32" s="3">
        <f t="shared" si="0"/>
        <v>0.25209960290534328</v>
      </c>
      <c r="E32">
        <v>132152.37</v>
      </c>
      <c r="F32" s="5">
        <v>3806.87</v>
      </c>
      <c r="G32">
        <v>2</v>
      </c>
      <c r="H32">
        <v>0</v>
      </c>
      <c r="I32" s="1">
        <v>4517.6400000000003</v>
      </c>
      <c r="J32">
        <v>0</v>
      </c>
    </row>
    <row r="33" spans="1:10" x14ac:dyDescent="0.2">
      <c r="A33" s="9">
        <v>45083</v>
      </c>
      <c r="B33" s="7">
        <f t="shared" ref="B33" si="6">B32+H32/F32</f>
        <v>25.994213098368785</v>
      </c>
      <c r="C33" s="1">
        <f>28531.17+I33</f>
        <v>33300.899999999994</v>
      </c>
      <c r="D33" s="3">
        <f t="shared" si="0"/>
        <v>0.25120620983072323</v>
      </c>
      <c r="E33">
        <v>132564</v>
      </c>
      <c r="F33" s="5">
        <v>3808.16</v>
      </c>
      <c r="G33">
        <v>0</v>
      </c>
      <c r="H33">
        <v>0</v>
      </c>
      <c r="I33" s="1">
        <v>4769.7299999999996</v>
      </c>
      <c r="J33">
        <v>-21</v>
      </c>
    </row>
    <row r="34" spans="1:10" x14ac:dyDescent="0.2">
      <c r="A34" s="9">
        <v>45084</v>
      </c>
      <c r="B34" s="7">
        <f>B33+H33/F33</f>
        <v>25.994213098368785</v>
      </c>
      <c r="C34" s="1">
        <f>C33-H33+J33</f>
        <v>33279.899999999994</v>
      </c>
      <c r="D34" s="3">
        <f t="shared" ref="D34:D40" si="7">C34/E34</f>
        <v>0.25104779578166014</v>
      </c>
      <c r="E34">
        <v>132564</v>
      </c>
      <c r="F34" s="5">
        <v>3789.34</v>
      </c>
      <c r="G34">
        <v>0</v>
      </c>
      <c r="H34">
        <v>5000</v>
      </c>
      <c r="I34" s="1">
        <v>4769.7299999999996</v>
      </c>
      <c r="J34">
        <v>0</v>
      </c>
    </row>
    <row r="35" spans="1:10" x14ac:dyDescent="0.2">
      <c r="A35" s="9">
        <v>45085</v>
      </c>
      <c r="B35" s="7">
        <f>B34+H34/F34</f>
        <v>27.313704091523267</v>
      </c>
      <c r="C35" s="1">
        <f>C34-H34</f>
        <v>28279.899999999994</v>
      </c>
      <c r="D35" s="3">
        <f t="shared" si="7"/>
        <v>0.21333016505235203</v>
      </c>
      <c r="E35">
        <v>132564</v>
      </c>
      <c r="F35" s="5">
        <v>3820.19</v>
      </c>
      <c r="G35">
        <v>1</v>
      </c>
      <c r="H35">
        <v>0</v>
      </c>
      <c r="I35" s="1">
        <v>4770.49</v>
      </c>
      <c r="J35">
        <v>0</v>
      </c>
    </row>
    <row r="36" spans="1:10" x14ac:dyDescent="0.2">
      <c r="A36" s="9">
        <v>45088</v>
      </c>
      <c r="B36" s="7">
        <f>B35+H35/F35</f>
        <v>27.313704091523267</v>
      </c>
      <c r="C36" s="1">
        <f>C35-H35</f>
        <v>28279.899999999994</v>
      </c>
      <c r="D36" s="3">
        <f t="shared" si="7"/>
        <v>0.21201027458801222</v>
      </c>
      <c r="E36">
        <v>133389.29</v>
      </c>
      <c r="F36" s="5">
        <v>3844.4324000000001</v>
      </c>
      <c r="G36">
        <v>0</v>
      </c>
      <c r="H36">
        <v>5000</v>
      </c>
      <c r="I36" s="1">
        <v>4770.49</v>
      </c>
      <c r="J36">
        <v>0</v>
      </c>
    </row>
    <row r="37" spans="1:10" x14ac:dyDescent="0.2">
      <c r="A37" s="9">
        <v>45089</v>
      </c>
      <c r="B37" s="7">
        <f>B36+H36/F36</f>
        <v>28.614286200861436</v>
      </c>
      <c r="C37" s="1">
        <f>C36-H36+J36</f>
        <v>23279.899999999994</v>
      </c>
      <c r="D37" s="3">
        <f t="shared" si="7"/>
        <v>0.17351543787196408</v>
      </c>
      <c r="E37">
        <v>134166.16</v>
      </c>
      <c r="F37" s="5">
        <v>3864.91</v>
      </c>
      <c r="G37">
        <v>0</v>
      </c>
      <c r="H37">
        <v>0</v>
      </c>
      <c r="I37" s="1">
        <v>4770.49</v>
      </c>
      <c r="J37">
        <v>0</v>
      </c>
    </row>
    <row r="38" spans="1:10" x14ac:dyDescent="0.2">
      <c r="A38" s="9">
        <v>45092</v>
      </c>
      <c r="B38" s="7">
        <f>B37 + H37/F37</f>
        <v>28.614286200861436</v>
      </c>
      <c r="C38" s="1">
        <f>C37-G37+J37</f>
        <v>23279.899999999994</v>
      </c>
      <c r="D38" s="3">
        <f t="shared" si="7"/>
        <v>0.16982002210004071</v>
      </c>
      <c r="E38">
        <v>137085.72</v>
      </c>
      <c r="F38" s="5">
        <v>3963.35</v>
      </c>
      <c r="G38">
        <v>1</v>
      </c>
      <c r="H38">
        <v>5000</v>
      </c>
      <c r="I38" s="1">
        <v>4770.49</v>
      </c>
      <c r="J38">
        <v>0</v>
      </c>
    </row>
    <row r="39" spans="1:10" x14ac:dyDescent="0.2">
      <c r="A39" s="9">
        <v>45095</v>
      </c>
      <c r="B39" s="7">
        <f>B38 + H38/F38</f>
        <v>29.875845235516461</v>
      </c>
      <c r="C39" s="1">
        <f>C38-H38+J38</f>
        <v>18279.899999999994</v>
      </c>
      <c r="D39" s="3">
        <f t="shared" si="7"/>
        <v>0.13334456701804751</v>
      </c>
      <c r="E39">
        <v>137087.70000000001</v>
      </c>
      <c r="F39" s="5">
        <v>3930.91</v>
      </c>
      <c r="G39">
        <v>0</v>
      </c>
      <c r="H39">
        <v>0</v>
      </c>
      <c r="I39" s="1">
        <v>5021.71</v>
      </c>
      <c r="J39">
        <v>0</v>
      </c>
    </row>
    <row r="40" spans="1:10" x14ac:dyDescent="0.2">
      <c r="A40" s="9">
        <v>45102</v>
      </c>
      <c r="B40" s="7">
        <f>B39+H40/F40</f>
        <v>31.977607300287513</v>
      </c>
      <c r="C40">
        <f>18279.9 - 8000</f>
        <v>10279.900000000001</v>
      </c>
      <c r="D40" s="3">
        <f t="shared" si="7"/>
        <v>7.6468598177113725E-2</v>
      </c>
      <c r="E40">
        <v>134432.95999999999</v>
      </c>
      <c r="F40" s="5">
        <v>3806.33</v>
      </c>
      <c r="G40">
        <v>2</v>
      </c>
      <c r="H40">
        <v>8000</v>
      </c>
      <c r="I40" s="1">
        <v>5272.54</v>
      </c>
      <c r="J40">
        <v>0</v>
      </c>
    </row>
    <row r="41" spans="1:10" x14ac:dyDescent="0.2">
      <c r="A41" s="9">
        <v>45103</v>
      </c>
    </row>
  </sheetData>
  <phoneticPr fontId="1" type="noConversion"/>
  <pageMargins left="0.7" right="0.7" top="0.75" bottom="0.75" header="0.3" footer="0.3"/>
  <pageSetup orientation="portrait" horizontalDpi="0" verticalDpi="0"/>
  <ignoredErrors>
    <ignoredError sqref="C38 C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8C38-C0D1-2847-8D6D-1A03EACFC3E0}">
  <dimension ref="A1:J6"/>
  <sheetViews>
    <sheetView zoomScale="125" workbookViewId="0">
      <selection activeCell="K20" sqref="K20"/>
    </sheetView>
  </sheetViews>
  <sheetFormatPr baseColWidth="10" defaultRowHeight="16" x14ac:dyDescent="0.2"/>
  <cols>
    <col min="1" max="3" width="10.5" customWidth="1"/>
    <col min="4" max="4" width="11.1640625" customWidth="1"/>
    <col min="5" max="8" width="10.5" customWidth="1"/>
    <col min="9" max="9" width="18" customWidth="1"/>
    <col min="10" max="10" width="10.5" customWidth="1"/>
  </cols>
  <sheetData>
    <row r="1" spans="1:10" x14ac:dyDescent="0.2">
      <c r="A1" t="s">
        <v>0</v>
      </c>
      <c r="B1" t="s">
        <v>1</v>
      </c>
      <c r="C1" t="s">
        <v>2</v>
      </c>
      <c r="D1" s="3" t="s">
        <v>8</v>
      </c>
      <c r="E1" s="2" t="s">
        <v>5</v>
      </c>
      <c r="F1" s="2" t="s">
        <v>6</v>
      </c>
      <c r="G1" s="2" t="s">
        <v>3</v>
      </c>
      <c r="H1" s="2" t="s">
        <v>7</v>
      </c>
      <c r="I1" s="2" t="s">
        <v>4</v>
      </c>
      <c r="J1" s="2" t="s">
        <v>9</v>
      </c>
    </row>
    <row r="2" spans="1:10" ht="37" customHeight="1" x14ac:dyDescent="0.2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6" spans="1:10" x14ac:dyDescent="0.2">
      <c r="I6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Zhicheng Tang (SDS,118010275)</dc:creator>
  <cp:lastModifiedBy>Zhicheng Tang (SDS,118010275)</cp:lastModifiedBy>
  <dcterms:created xsi:type="dcterms:W3CDTF">2023-04-26T03:56:28Z</dcterms:created>
  <dcterms:modified xsi:type="dcterms:W3CDTF">2023-06-26T07:01:22Z</dcterms:modified>
</cp:coreProperties>
</file>