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3"/>
  <workbookPr defaultThemeVersion="166925"/>
  <mc:AlternateContent xmlns:mc="http://schemas.openxmlformats.org/markup-compatibility/2006">
    <mc:Choice Requires="x15">
      <x15ac:absPath xmlns:x15ac="http://schemas.microsoft.com/office/spreadsheetml/2010/11/ac" url="C:\Users\pasi\Documents\Aarti doc\"/>
    </mc:Choice>
  </mc:AlternateContent>
  <xr:revisionPtr revIDLastSave="0" documentId="8_{2BF64AE2-AD73-4E50-8FD4-E79E547E0666}" xr6:coauthVersionLast="47" xr6:coauthVersionMax="47" xr10:uidLastSave="{00000000-0000-0000-0000-000000000000}"/>
  <bookViews>
    <workbookView xWindow="-108" yWindow="-108" windowWidth="23256" windowHeight="12456" firstSheet="1" activeTab="1" xr2:uid="{825B68BE-FC05-477C-B3FC-D376817C368B}"/>
  </bookViews>
  <sheets>
    <sheet name="Chart Of Account" sheetId="2" r:id="rId1"/>
    <sheet name="General Entries" sheetId="1" r:id="rId2"/>
    <sheet name="Ledger" sheetId="3" r:id="rId3"/>
    <sheet name="Trail Balance" sheetId="4" r:id="rId4"/>
    <sheet name="Income Statement" sheetId="5" r:id="rId5"/>
    <sheet name="Balance Sheet" sheetId="6" r:id="rId6"/>
  </sheets>
  <definedNames>
    <definedName name="Slicer_Account">#N/A</definedName>
  </definedNames>
  <calcPr calcId="191028"/>
  <pivotCaches>
    <pivotCache cacheId="274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 i="6" l="1"/>
  <c r="J24" i="6" s="1"/>
  <c r="I14" i="6"/>
  <c r="I13" i="6"/>
  <c r="D19" i="6"/>
  <c r="D18" i="6"/>
  <c r="D17" i="6"/>
  <c r="D16" i="6"/>
  <c r="D10" i="6"/>
  <c r="E11" i="6" s="1"/>
  <c r="F16" i="4"/>
  <c r="G16" i="4" s="1"/>
  <c r="F15" i="4"/>
  <c r="G15" i="4" s="1"/>
  <c r="F14" i="4"/>
  <c r="G14" i="4" s="1"/>
  <c r="F13" i="5"/>
  <c r="F12" i="5"/>
  <c r="G7" i="5"/>
  <c r="G6" i="5"/>
  <c r="G8" i="5" s="1"/>
  <c r="F5" i="4"/>
  <c r="G5" i="4" s="1"/>
  <c r="F6" i="4"/>
  <c r="G6" i="4" s="1"/>
  <c r="F7" i="4"/>
  <c r="G7" i="4" s="1"/>
  <c r="F8" i="4"/>
  <c r="G8" i="4" s="1"/>
  <c r="F9" i="4"/>
  <c r="G9" i="4" s="1"/>
  <c r="F10" i="4"/>
  <c r="G10" i="4" s="1"/>
  <c r="F11" i="4"/>
  <c r="G11" i="4" s="1"/>
  <c r="F12" i="4"/>
  <c r="G12" i="4" s="1"/>
  <c r="F13" i="4"/>
  <c r="G13" i="4" s="1"/>
  <c r="F4" i="4"/>
  <c r="G4" i="4" s="1"/>
  <c r="A2" i="3"/>
  <c r="C2" i="3" s="1"/>
  <c r="J15" i="6" l="1"/>
  <c r="J17" i="6" s="1"/>
  <c r="J26" i="6"/>
  <c r="E20" i="6"/>
  <c r="E26" i="6" s="1"/>
  <c r="G14" i="5"/>
  <c r="G15" i="5" s="1"/>
  <c r="G16" i="5" s="1"/>
  <c r="G17" i="5" l="1"/>
</calcChain>
</file>

<file path=xl/sharedStrings.xml><?xml version="1.0" encoding="utf-8"?>
<sst xmlns="http://schemas.openxmlformats.org/spreadsheetml/2006/main" count="245" uniqueCount="72">
  <si>
    <t>Accounts</t>
  </si>
  <si>
    <t>Sub Accounts</t>
  </si>
  <si>
    <t>Financial Statement</t>
  </si>
  <si>
    <t>Individual Accounts</t>
  </si>
  <si>
    <t>Assets</t>
  </si>
  <si>
    <t>Current Assets</t>
  </si>
  <si>
    <t>Balance Sheet</t>
  </si>
  <si>
    <t>Cash</t>
  </si>
  <si>
    <t>Liabilities</t>
  </si>
  <si>
    <t>Fixed Assets</t>
  </si>
  <si>
    <t>Equity - Owais</t>
  </si>
  <si>
    <t>Equity</t>
  </si>
  <si>
    <t>Current Liabilities</t>
  </si>
  <si>
    <t>Bank-22</t>
  </si>
  <si>
    <t>Expenses</t>
  </si>
  <si>
    <t>Fixed Liabilities</t>
  </si>
  <si>
    <t>Inventory</t>
  </si>
  <si>
    <t>Revenue</t>
  </si>
  <si>
    <t>Mr. Zubair</t>
  </si>
  <si>
    <t>Income Statement</t>
  </si>
  <si>
    <t>Sales</t>
  </si>
  <si>
    <t>Cost of Goods sold</t>
  </si>
  <si>
    <t>Contra Revenue</t>
  </si>
  <si>
    <t>Mr.Kazon</t>
  </si>
  <si>
    <t>Electricity</t>
  </si>
  <si>
    <t>Salary</t>
  </si>
  <si>
    <t>Taxes</t>
  </si>
  <si>
    <t>Govt</t>
  </si>
  <si>
    <t>Shop</t>
  </si>
  <si>
    <t>General Entries</t>
  </si>
  <si>
    <t>Date</t>
  </si>
  <si>
    <t>Description</t>
  </si>
  <si>
    <t>Account</t>
  </si>
  <si>
    <t>Debit</t>
  </si>
  <si>
    <t>Credit</t>
  </si>
  <si>
    <t>Establishing a Business</t>
  </si>
  <si>
    <t>Deposit into Bank</t>
  </si>
  <si>
    <t>Purchased Inventory</t>
  </si>
  <si>
    <t>Sold the Inventory for cash</t>
  </si>
  <si>
    <t>Adjust Inventory against COGS</t>
  </si>
  <si>
    <t>Paid Electricity</t>
  </si>
  <si>
    <t>Paid Salary</t>
  </si>
  <si>
    <t>Paid to Mr. Zubair</t>
  </si>
  <si>
    <t>Received from Mr.Kazon</t>
  </si>
  <si>
    <t>Purchased a Shop</t>
  </si>
  <si>
    <t>Payble Taxes to Govt</t>
  </si>
  <si>
    <t>Sum of Debit</t>
  </si>
  <si>
    <t>Sum of Credit</t>
  </si>
  <si>
    <t>Sum of Balance</t>
  </si>
  <si>
    <t>Grand Total</t>
  </si>
  <si>
    <t>TRAIL BALANCE</t>
  </si>
  <si>
    <t>BRANDINGO LTD</t>
  </si>
  <si>
    <t>INCOME STATEMENT</t>
  </si>
  <si>
    <t>for the period 1st Jan 2022 to 31st Mar 2022</t>
  </si>
  <si>
    <t>Gross Profit</t>
  </si>
  <si>
    <t>OPERATING EXPENSES</t>
  </si>
  <si>
    <t>Total of Operating Expenses</t>
  </si>
  <si>
    <t>Operating Profit</t>
  </si>
  <si>
    <t>Taxes (15%)</t>
  </si>
  <si>
    <t>Net Profit</t>
  </si>
  <si>
    <t>Brandingo Ltd</t>
  </si>
  <si>
    <t>Balance sheet</t>
  </si>
  <si>
    <t>as on 30 Mar 2022</t>
  </si>
  <si>
    <t>Liabilities &amp; Equities</t>
  </si>
  <si>
    <t>Total of Fixed Assets</t>
  </si>
  <si>
    <t>Total of Current Liablities</t>
  </si>
  <si>
    <t>Total of  Liablities</t>
  </si>
  <si>
    <t>Total of Current Assets</t>
  </si>
  <si>
    <t>Retained Earning</t>
  </si>
  <si>
    <t>Total of Equity</t>
  </si>
  <si>
    <t>TOTAL OF ASSETS</t>
  </si>
  <si>
    <t>TOTAL OF LIABILITIES +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</si>
</sst>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43" formatCode="_ * #,##0.00_ ;_ * \-#,##0.00_ ;_ * &quot;-&quot;??_ ;_ @_ "/>
    <numFmt numFmtId="164" formatCode="_ * #,##0_ ;_ * \-#,##0_ ;_ * &quot;-&quot;??_ ;_ @_ "/>
    <numFmt numFmtId="165" formatCode="#,##0;\(#,##0\)"/>
  </numFmts>
  <fonts count="16">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
      <b/>
      <i/>
      <sz val="24"/>
      <color theme="1"/>
      <name val="Calibri"/>
      <family val="2"/>
      <scheme val="minor"/>
    </font>
    <font>
      <b/>
      <i/>
      <sz val="20"/>
      <color theme="1"/>
      <name val="Calibri"/>
      <family val="2"/>
      <scheme val="minor"/>
    </font>
    <font>
      <b/>
      <sz val="18"/>
      <color theme="1"/>
      <name val="Calibri"/>
      <family val="2"/>
      <scheme val="minor"/>
    </font>
    <font>
      <b/>
      <i/>
      <sz val="12"/>
      <color theme="1"/>
      <name val="Calibri"/>
      <family val="2"/>
      <scheme val="minor"/>
    </font>
    <font>
      <b/>
      <i/>
      <sz val="14"/>
      <color theme="1"/>
      <name val="Calibri"/>
      <family val="2"/>
      <scheme val="minor"/>
    </font>
    <font>
      <b/>
      <sz val="12"/>
      <color theme="1"/>
      <name val="Calibri"/>
      <family val="2"/>
      <scheme val="minor"/>
    </font>
    <font>
      <b/>
      <u/>
      <sz val="12"/>
      <color theme="1"/>
      <name val="Calibri"/>
      <family val="2"/>
      <scheme val="minor"/>
    </font>
    <font>
      <b/>
      <i/>
      <u/>
      <sz val="11"/>
      <color theme="1"/>
      <name val="Calibri"/>
      <family val="2"/>
      <scheme val="minor"/>
    </font>
    <font>
      <b/>
      <i/>
      <u/>
      <sz val="14"/>
      <color theme="1"/>
      <name val="Calibri"/>
      <family val="2"/>
      <scheme val="minor"/>
    </font>
    <font>
      <sz val="14"/>
      <color theme="1"/>
      <name val="Calibri"/>
      <family val="2"/>
      <scheme val="minor"/>
    </font>
    <font>
      <b/>
      <sz val="20"/>
      <color rgb="FF000000"/>
      <name val="Calibri"/>
      <scheme val="minor"/>
    </font>
  </fonts>
  <fills count="2">
    <fill>
      <patternFill patternType="none"/>
    </fill>
    <fill>
      <patternFill patternType="gray125"/>
    </fill>
  </fills>
  <borders count="16">
    <border>
      <left/>
      <right/>
      <top/>
      <bottom/>
      <diagonal/>
    </border>
    <border>
      <left/>
      <right/>
      <top/>
      <bottom style="thin">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5" tint="0.79998168889431442"/>
      </top>
      <bottom style="thin">
        <color theme="5" tint="0.79998168889431442"/>
      </bottom>
      <diagonal/>
    </border>
    <border>
      <left/>
      <right style="medium">
        <color indexed="64"/>
      </right>
      <top style="thin">
        <color indexed="64"/>
      </top>
      <bottom/>
      <diagonal/>
    </border>
    <border>
      <left/>
      <right style="medium">
        <color indexed="64"/>
      </right>
      <top style="thin">
        <color indexed="64"/>
      </top>
      <bottom style="double">
        <color indexed="64"/>
      </bottom>
      <diagonal/>
    </border>
    <border>
      <left/>
      <right style="medium">
        <color indexed="64"/>
      </right>
      <top/>
      <bottom style="thin">
        <color indexed="64"/>
      </bottom>
      <diagonal/>
    </border>
    <border>
      <left style="medium">
        <color indexed="64"/>
      </left>
      <right/>
      <top style="thin">
        <color theme="5" tint="0.79998168889431442"/>
      </top>
      <bottom style="thin">
        <color theme="5" tint="0.79998168889431442"/>
      </bottom>
      <diagonal/>
    </border>
  </borders>
  <cellStyleXfs count="2">
    <xf numFmtId="0" fontId="0" fillId="0" borderId="0"/>
    <xf numFmtId="43" fontId="1" fillId="0" borderId="0" applyFont="0" applyFill="0" applyBorder="0" applyAlignment="0" applyProtection="0"/>
  </cellStyleXfs>
  <cellXfs count="79">
    <xf numFmtId="0" fontId="0" fillId="0" borderId="0" xfId="0"/>
    <xf numFmtId="15" fontId="0" fillId="0" borderId="0" xfId="0" applyNumberFormat="1"/>
    <xf numFmtId="164" fontId="0" fillId="0" borderId="0" xfId="1" applyNumberFormat="1" applyFont="1"/>
    <xf numFmtId="0" fontId="0" fillId="0" borderId="0" xfId="0" pivotButton="1"/>
    <xf numFmtId="3" fontId="0" fillId="0" borderId="0" xfId="0" applyNumberFormat="1"/>
    <xf numFmtId="41" fontId="0" fillId="0" borderId="0" xfId="0" applyNumberFormat="1"/>
    <xf numFmtId="0" fontId="2" fillId="0" borderId="0" xfId="0" pivotButton="1" applyFont="1"/>
    <xf numFmtId="0" fontId="5" fillId="0" borderId="0" xfId="0" applyFont="1"/>
    <xf numFmtId="0" fontId="6" fillId="0" borderId="0" xfId="0" applyFont="1"/>
    <xf numFmtId="164" fontId="10" fillId="0" borderId="0" xfId="0" applyNumberFormat="1" applyFont="1"/>
    <xf numFmtId="164" fontId="4" fillId="0" borderId="1" xfId="1" applyNumberFormat="1" applyFont="1" applyBorder="1"/>
    <xf numFmtId="164" fontId="10" fillId="0" borderId="2" xfId="0" applyNumberFormat="1" applyFont="1" applyBorder="1"/>
    <xf numFmtId="165" fontId="4" fillId="0" borderId="1" xfId="1" applyNumberFormat="1" applyFont="1" applyBorder="1"/>
    <xf numFmtId="165" fontId="10" fillId="0" borderId="0" xfId="0" applyNumberFormat="1" applyFont="1"/>
    <xf numFmtId="165" fontId="0" fillId="0" borderId="0" xfId="0" applyNumberFormat="1"/>
    <xf numFmtId="165" fontId="10" fillId="0" borderId="1" xfId="0" applyNumberFormat="1" applyFont="1" applyBorder="1"/>
    <xf numFmtId="0" fontId="10" fillId="0" borderId="0" xfId="0" applyFont="1"/>
    <xf numFmtId="164" fontId="4" fillId="0" borderId="0" xfId="1" applyNumberFormat="1" applyFont="1" applyBorder="1"/>
    <xf numFmtId="0" fontId="11" fillId="0" borderId="0" xfId="0" applyFont="1"/>
    <xf numFmtId="0" fontId="4" fillId="0" borderId="0" xfId="0" applyFont="1"/>
    <xf numFmtId="165" fontId="4" fillId="0" borderId="0" xfId="0" applyNumberFormat="1"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4" xfId="0" applyBorder="1"/>
    <xf numFmtId="0" fontId="0" fillId="0" borderId="5" xfId="0" applyBorder="1"/>
    <xf numFmtId="0" fontId="12" fillId="0" borderId="0" xfId="0" applyFont="1"/>
    <xf numFmtId="0" fontId="13" fillId="0" borderId="6" xfId="0" applyFont="1" applyBorder="1"/>
    <xf numFmtId="0" fontId="13" fillId="0" borderId="0" xfId="0" applyFont="1"/>
    <xf numFmtId="0" fontId="13" fillId="0" borderId="7" xfId="0" applyFont="1" applyBorder="1"/>
    <xf numFmtId="0" fontId="14" fillId="0" borderId="7" xfId="0" applyFont="1" applyBorder="1"/>
    <xf numFmtId="0" fontId="14" fillId="0" borderId="6" xfId="0" applyFont="1" applyBorder="1"/>
    <xf numFmtId="0" fontId="14" fillId="0" borderId="0" xfId="0" applyFont="1"/>
    <xf numFmtId="164" fontId="1" fillId="0" borderId="0" xfId="1" applyNumberFormat="1" applyFont="1"/>
    <xf numFmtId="164" fontId="4" fillId="0" borderId="7" xfId="1" applyNumberFormat="1" applyFont="1" applyBorder="1"/>
    <xf numFmtId="164" fontId="10" fillId="0" borderId="0" xfId="1" applyNumberFormat="1" applyFont="1" applyBorder="1"/>
    <xf numFmtId="164" fontId="10" fillId="0" borderId="12" xfId="1" applyNumberFormat="1" applyFont="1" applyBorder="1"/>
    <xf numFmtId="0" fontId="4" fillId="0" borderId="11" xfId="0" applyFont="1" applyBorder="1"/>
    <xf numFmtId="0" fontId="8" fillId="0" borderId="0" xfId="0" applyFont="1"/>
    <xf numFmtId="164" fontId="8" fillId="0" borderId="0" xfId="1" applyNumberFormat="1" applyFont="1" applyBorder="1"/>
    <xf numFmtId="164" fontId="8" fillId="0" borderId="12" xfId="1" applyNumberFormat="1" applyFont="1" applyBorder="1"/>
    <xf numFmtId="164" fontId="8" fillId="0" borderId="13" xfId="0" applyNumberFormat="1" applyFont="1" applyBorder="1"/>
    <xf numFmtId="0" fontId="13" fillId="0" borderId="6" xfId="0" applyFont="1" applyBorder="1" applyAlignment="1">
      <alignment horizontal="left" indent="1"/>
    </xf>
    <xf numFmtId="0" fontId="0" fillId="0" borderId="0" xfId="0" applyAlignment="1">
      <alignment horizontal="left" indent="1"/>
    </xf>
    <xf numFmtId="0" fontId="0" fillId="0" borderId="6" xfId="0" applyBorder="1" applyAlignment="1">
      <alignment horizontal="left" indent="1"/>
    </xf>
    <xf numFmtId="0" fontId="4" fillId="0" borderId="6" xfId="0" applyFont="1" applyBorder="1" applyAlignment="1">
      <alignment horizontal="left" indent="1"/>
    </xf>
    <xf numFmtId="0" fontId="4" fillId="0" borderId="0" xfId="0" applyFont="1" applyAlignment="1">
      <alignment horizontal="left" indent="1"/>
    </xf>
    <xf numFmtId="0" fontId="10" fillId="0" borderId="6" xfId="0" applyFont="1" applyBorder="1" applyAlignment="1">
      <alignment horizontal="left" indent="1"/>
    </xf>
    <xf numFmtId="0" fontId="10" fillId="0" borderId="0" xfId="0" applyFont="1" applyAlignment="1">
      <alignment horizontal="left" indent="1"/>
    </xf>
    <xf numFmtId="0" fontId="4" fillId="0" borderId="11" xfId="0" applyFont="1" applyBorder="1" applyAlignment="1">
      <alignment horizontal="left" indent="1"/>
    </xf>
    <xf numFmtId="0" fontId="8" fillId="0" borderId="6" xfId="0" applyFont="1" applyBorder="1" applyAlignment="1">
      <alignment horizontal="left" indent="1"/>
    </xf>
    <xf numFmtId="0" fontId="8" fillId="0" borderId="0" xfId="0" applyFont="1" applyAlignment="1">
      <alignment horizontal="left" indent="1"/>
    </xf>
    <xf numFmtId="0" fontId="13" fillId="0" borderId="6" xfId="0" applyFont="1" applyBorder="1" applyAlignment="1">
      <alignment horizontal="left" indent="2"/>
    </xf>
    <xf numFmtId="0" fontId="14" fillId="0" borderId="14" xfId="0" applyFont="1" applyBorder="1"/>
    <xf numFmtId="165" fontId="4" fillId="0" borderId="0" xfId="1" applyNumberFormat="1" applyFont="1" applyBorder="1" applyAlignment="1">
      <alignment horizontal="left" indent="1"/>
    </xf>
    <xf numFmtId="0" fontId="8" fillId="0" borderId="6" xfId="0" applyFont="1" applyBorder="1" applyAlignment="1">
      <alignment horizontal="left" indent="2"/>
    </xf>
    <xf numFmtId="165" fontId="10" fillId="0" borderId="12" xfId="0" applyNumberFormat="1" applyFont="1" applyBorder="1"/>
    <xf numFmtId="3" fontId="4" fillId="0" borderId="0" xfId="0" applyNumberFormat="1" applyFont="1"/>
    <xf numFmtId="0" fontId="4" fillId="0" borderId="7" xfId="0" applyFont="1" applyBorder="1"/>
    <xf numFmtId="164" fontId="10" fillId="0" borderId="12" xfId="0" applyNumberFormat="1" applyFont="1" applyBorder="1" applyAlignment="1">
      <alignment horizontal="left" indent="1"/>
    </xf>
    <xf numFmtId="0" fontId="0" fillId="0" borderId="8" xfId="0" applyBorder="1" applyAlignment="1">
      <alignment horizontal="left" indent="1"/>
    </xf>
    <xf numFmtId="0" fontId="0" fillId="0" borderId="9" xfId="0" applyBorder="1" applyAlignment="1">
      <alignment horizontal="left" indent="1"/>
    </xf>
    <xf numFmtId="0" fontId="4" fillId="0" borderId="15" xfId="0" applyFont="1" applyBorder="1" applyAlignment="1">
      <alignment horizontal="left" indent="1"/>
    </xf>
    <xf numFmtId="0" fontId="15" fillId="0" borderId="0" xfId="0" applyFont="1" applyAlignment="1">
      <alignment horizontal="center"/>
    </xf>
    <xf numFmtId="0" fontId="5" fillId="0" borderId="0" xfId="0" applyFont="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9" fillId="0" borderId="6" xfId="0" applyFont="1" applyBorder="1" applyAlignment="1">
      <alignment horizontal="center"/>
    </xf>
    <xf numFmtId="0" fontId="9" fillId="0" borderId="0" xfId="0" applyFont="1" applyAlignment="1">
      <alignment horizontal="center"/>
    </xf>
    <xf numFmtId="0" fontId="9" fillId="0" borderId="7" xfId="0" applyFont="1" applyBorder="1" applyAlignment="1">
      <alignment horizontal="center"/>
    </xf>
    <xf numFmtId="0" fontId="8" fillId="0" borderId="6" xfId="0" applyFont="1" applyBorder="1" applyAlignment="1">
      <alignment horizontal="center"/>
    </xf>
    <xf numFmtId="0" fontId="8" fillId="0" borderId="0" xfId="0" applyFont="1" applyAlignment="1">
      <alignment horizontal="center"/>
    </xf>
    <xf numFmtId="0" fontId="8" fillId="0" borderId="7" xfId="0" applyFont="1" applyBorder="1" applyAlignment="1">
      <alignment horizontal="center"/>
    </xf>
    <xf numFmtId="0" fontId="7" fillId="0" borderId="0" xfId="0" applyFont="1" applyAlignment="1">
      <alignment horizontal="center"/>
    </xf>
    <xf numFmtId="0" fontId="10" fillId="0" borderId="0" xfId="0" applyFont="1" applyAlignment="1">
      <alignment horizontal="center"/>
    </xf>
  </cellXfs>
  <cellStyles count="2">
    <cellStyle name="Comma" xfId="1" builtinId="3"/>
    <cellStyle name="Normal" xfId="0" builtinId="0"/>
  </cellStyles>
  <dxfs count="7">
    <dxf>
      <numFmt numFmtId="164" formatCode="_ * #,##0_ ;_ * \-#,##0_ ;_ * &quot;-&quot;??_ ;_ @_ "/>
    </dxf>
    <dxf>
      <numFmt numFmtId="164" formatCode="_ * #,##0_ ;_ * \-#,##0_ ;_ * &quot;-&quot;??_ ;_ @_ "/>
    </dxf>
    <dxf>
      <font>
        <b/>
      </font>
    </dxf>
    <dxf>
      <numFmt numFmtId="165" formatCode="#,##0;\(#,##0\)"/>
    </dxf>
    <dxf>
      <font>
        <b/>
      </font>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170496</xdr:colOff>
      <xdr:row>2</xdr:row>
      <xdr:rowOff>100330</xdr:rowOff>
    </xdr:from>
    <xdr:to>
      <xdr:col>10</xdr:col>
      <xdr:colOff>165734</xdr:colOff>
      <xdr:row>16</xdr:row>
      <xdr:rowOff>11430</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57652D9A-752C-7ED1-38A0-A2F3C2A4CC88}"/>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9957434" y="67976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si" refreshedDate="45294.596224652778" createdVersion="8" refreshedVersion="8" minRefreshableVersion="3" recordCount="28" xr:uid="{61D13A5A-2B12-46B1-958D-0AA78FB65002}">
  <cacheSource type="worksheet">
    <worksheetSource name="Table1"/>
  </cacheSource>
  <cacheFields count="6">
    <cacheField name="Date" numFmtId="15">
      <sharedItems containsSemiMixedTypes="0" containsNonDate="0" containsDate="1" containsString="0" minDate="2022-01-01T00:00:00" maxDate="2022-03-31T00:00:00" count="12">
        <d v="2022-01-01T00:00:00"/>
        <d v="2022-01-02T00:00:00"/>
        <d v="2022-01-03T00:00:00"/>
        <d v="2022-01-04T00:00:00"/>
        <d v="2022-01-10T00:00:00"/>
        <d v="2022-01-15T00:00:00"/>
        <d v="2022-01-18T00:00:00"/>
        <d v="2022-01-30T00:00:00"/>
        <d v="2022-02-02T00:00:00"/>
        <d v="2022-02-05T00:00:00"/>
        <d v="2022-02-10T00:00:00"/>
        <d v="2022-03-30T00:00:00"/>
      </sharedItems>
    </cacheField>
    <cacheField name="Description" numFmtId="0">
      <sharedItems count="11">
        <s v="Establishing a Business"/>
        <s v="Deposit into Bank"/>
        <s v="Purchased Inventory"/>
        <s v="Sold the Inventory for cash"/>
        <s v="Adjust Inventory against COGS"/>
        <s v="Paid Electricity"/>
        <s v="Paid Salary"/>
        <s v="Paid to Mr. Zubair"/>
        <s v="Received from Mr.Kazon"/>
        <s v="Purchased a Shop"/>
        <s v="Payble Taxes to Govt"/>
      </sharedItems>
    </cacheField>
    <cacheField name="Account" numFmtId="0">
      <sharedItems count="13">
        <s v="Cash"/>
        <s v="Equity - Owais"/>
        <s v="Bank-22"/>
        <s v="Inventory"/>
        <s v="Mr. Zubair"/>
        <s v="Sales"/>
        <s v="Cost of Goods sold"/>
        <s v="Mr.Kazon"/>
        <s v="Electricity"/>
        <s v="Salary"/>
        <s v="Shop"/>
        <s v="Taxes"/>
        <s v="Govt"/>
      </sharedItems>
    </cacheField>
    <cacheField name="Debit" numFmtId="164">
      <sharedItems containsString="0" containsBlank="1" containsNumber="1" containsInteger="1" minValue="15000" maxValue="1000000"/>
    </cacheField>
    <cacheField name="Credit" numFmtId="164">
      <sharedItems containsString="0" containsBlank="1" containsNumber="1" containsInteger="1" minValue="15000" maxValue="1000000"/>
    </cacheField>
    <cacheField name="Balance" numFmtId="0" formula="Debit-Credit" databaseField="0"/>
  </cacheFields>
  <extLst>
    <ext xmlns:x14="http://schemas.microsoft.com/office/spreadsheetml/2009/9/main" uri="{725AE2AE-9491-48be-B2B4-4EB974FC3084}">
      <x14:pivotCacheDefinition pivotCacheId="1143390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1000000"/>
    <m/>
  </r>
  <r>
    <x v="0"/>
    <x v="0"/>
    <x v="1"/>
    <m/>
    <n v="1000000"/>
  </r>
  <r>
    <x v="1"/>
    <x v="1"/>
    <x v="2"/>
    <n v="500000"/>
    <m/>
  </r>
  <r>
    <x v="1"/>
    <x v="1"/>
    <x v="0"/>
    <m/>
    <n v="500000"/>
  </r>
  <r>
    <x v="2"/>
    <x v="2"/>
    <x v="3"/>
    <n v="600000"/>
    <m/>
  </r>
  <r>
    <x v="2"/>
    <x v="2"/>
    <x v="4"/>
    <m/>
    <n v="600000"/>
  </r>
  <r>
    <x v="3"/>
    <x v="2"/>
    <x v="3"/>
    <n v="200000"/>
    <m/>
  </r>
  <r>
    <x v="3"/>
    <x v="2"/>
    <x v="2"/>
    <m/>
    <n v="200000"/>
  </r>
  <r>
    <x v="4"/>
    <x v="3"/>
    <x v="0"/>
    <n v="400000"/>
    <m/>
  </r>
  <r>
    <x v="4"/>
    <x v="3"/>
    <x v="5"/>
    <m/>
    <n v="400000"/>
  </r>
  <r>
    <x v="4"/>
    <x v="4"/>
    <x v="6"/>
    <n v="300000"/>
    <m/>
  </r>
  <r>
    <x v="4"/>
    <x v="4"/>
    <x v="3"/>
    <m/>
    <n v="300000"/>
  </r>
  <r>
    <x v="5"/>
    <x v="3"/>
    <x v="7"/>
    <n v="300000"/>
    <m/>
  </r>
  <r>
    <x v="5"/>
    <x v="3"/>
    <x v="5"/>
    <m/>
    <n v="300000"/>
  </r>
  <r>
    <x v="5"/>
    <x v="4"/>
    <x v="6"/>
    <n v="150000"/>
    <m/>
  </r>
  <r>
    <x v="5"/>
    <x v="4"/>
    <x v="3"/>
    <m/>
    <n v="150000"/>
  </r>
  <r>
    <x v="6"/>
    <x v="5"/>
    <x v="8"/>
    <n v="15000"/>
    <m/>
  </r>
  <r>
    <x v="6"/>
    <x v="5"/>
    <x v="2"/>
    <m/>
    <n v="15000"/>
  </r>
  <r>
    <x v="7"/>
    <x v="6"/>
    <x v="9"/>
    <n v="100000"/>
    <m/>
  </r>
  <r>
    <x v="7"/>
    <x v="6"/>
    <x v="0"/>
    <m/>
    <n v="100000"/>
  </r>
  <r>
    <x v="8"/>
    <x v="7"/>
    <x v="4"/>
    <n v="100000"/>
    <m/>
  </r>
  <r>
    <x v="8"/>
    <x v="7"/>
    <x v="0"/>
    <m/>
    <n v="100000"/>
  </r>
  <r>
    <x v="9"/>
    <x v="8"/>
    <x v="2"/>
    <n v="150000"/>
    <m/>
  </r>
  <r>
    <x v="9"/>
    <x v="8"/>
    <x v="7"/>
    <m/>
    <n v="150000"/>
  </r>
  <r>
    <x v="10"/>
    <x v="9"/>
    <x v="10"/>
    <n v="100000"/>
    <m/>
  </r>
  <r>
    <x v="10"/>
    <x v="9"/>
    <x v="0"/>
    <m/>
    <n v="100000"/>
  </r>
  <r>
    <x v="11"/>
    <x v="10"/>
    <x v="11"/>
    <n v="20250"/>
    <m/>
  </r>
  <r>
    <x v="11"/>
    <x v="10"/>
    <x v="12"/>
    <m/>
    <n v="20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9E731E-A665-4154-8E33-AAF56A4750C9}" name="PivotTable1" cacheId="2744"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F32" firstHeaderRow="0" firstDataRow="1" firstDataCol="3"/>
  <pivotFields count="6">
    <pivotField axis="axisRow" compact="0" numFmtId="15" outline="0" showAll="0" defaultSubtotal="0">
      <items count="12">
        <item x="0"/>
        <item x="1"/>
        <item x="2"/>
        <item x="3"/>
        <item x="4"/>
        <item x="5"/>
        <item x="6"/>
        <item x="7"/>
        <item x="8"/>
        <item x="9"/>
        <item x="11"/>
        <item x="10"/>
      </items>
      <extLst>
        <ext xmlns:x14="http://schemas.microsoft.com/office/spreadsheetml/2009/9/main" uri="{2946ED86-A175-432a-8AC1-64E0C546D7DE}">
          <x14:pivotField fillDownLabels="1"/>
        </ext>
      </extLst>
    </pivotField>
    <pivotField axis="axisRow" compact="0" outline="0" showAll="0" defaultSubtotal="0">
      <items count="11">
        <item x="4"/>
        <item x="1"/>
        <item x="0"/>
        <item x="5"/>
        <item x="6"/>
        <item x="7"/>
        <item x="2"/>
        <item x="8"/>
        <item x="3"/>
        <item x="10"/>
        <item x="9"/>
      </items>
      <extLst>
        <ext xmlns:x14="http://schemas.microsoft.com/office/spreadsheetml/2009/9/main" uri="{2946ED86-A175-432a-8AC1-64E0C546D7DE}">
          <x14:pivotField fillDownLabels="1"/>
        </ext>
      </extLst>
    </pivotField>
    <pivotField axis="axisRow" compact="0" outline="0" showAll="0" defaultSubtotal="0">
      <items count="13">
        <item x="2"/>
        <item x="0"/>
        <item x="6"/>
        <item x="8"/>
        <item x="1"/>
        <item x="3"/>
        <item x="4"/>
        <item x="7"/>
        <item x="9"/>
        <item x="5"/>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3">
    <field x="0"/>
    <field x="2"/>
    <field x="1"/>
  </rowFields>
  <rowItems count="29">
    <i>
      <x/>
      <x v="1"/>
      <x v="2"/>
    </i>
    <i r="1">
      <x v="4"/>
      <x v="2"/>
    </i>
    <i>
      <x v="1"/>
      <x/>
      <x v="1"/>
    </i>
    <i r="1">
      <x v="1"/>
      <x v="1"/>
    </i>
    <i>
      <x v="2"/>
      <x v="5"/>
      <x v="6"/>
    </i>
    <i r="1">
      <x v="6"/>
      <x v="6"/>
    </i>
    <i>
      <x v="3"/>
      <x/>
      <x v="6"/>
    </i>
    <i r="1">
      <x v="5"/>
      <x v="6"/>
    </i>
    <i>
      <x v="4"/>
      <x v="1"/>
      <x v="8"/>
    </i>
    <i r="1">
      <x v="2"/>
      <x/>
    </i>
    <i r="1">
      <x v="5"/>
      <x/>
    </i>
    <i r="1">
      <x v="9"/>
      <x v="8"/>
    </i>
    <i>
      <x v="5"/>
      <x v="2"/>
      <x/>
    </i>
    <i r="1">
      <x v="5"/>
      <x/>
    </i>
    <i r="1">
      <x v="7"/>
      <x v="8"/>
    </i>
    <i r="1">
      <x v="9"/>
      <x v="8"/>
    </i>
    <i>
      <x v="6"/>
      <x/>
      <x v="3"/>
    </i>
    <i r="1">
      <x v="3"/>
      <x v="3"/>
    </i>
    <i>
      <x v="7"/>
      <x v="1"/>
      <x v="4"/>
    </i>
    <i r="1">
      <x v="8"/>
      <x v="4"/>
    </i>
    <i>
      <x v="8"/>
      <x v="1"/>
      <x v="5"/>
    </i>
    <i r="1">
      <x v="6"/>
      <x v="5"/>
    </i>
    <i>
      <x v="9"/>
      <x/>
      <x v="7"/>
    </i>
    <i r="1">
      <x v="7"/>
      <x v="7"/>
    </i>
    <i>
      <x v="10"/>
      <x v="10"/>
      <x v="9"/>
    </i>
    <i r="1">
      <x v="11"/>
      <x v="9"/>
    </i>
    <i>
      <x v="11"/>
      <x v="1"/>
      <x v="10"/>
    </i>
    <i r="1">
      <x v="12"/>
      <x v="10"/>
    </i>
    <i t="grand">
      <x/>
    </i>
  </rowItems>
  <colFields count="1">
    <field x="-2"/>
  </colFields>
  <colItems count="3">
    <i>
      <x/>
    </i>
    <i i="1">
      <x v="1"/>
    </i>
    <i i="2">
      <x v="2"/>
    </i>
  </colItems>
  <dataFields count="3">
    <dataField name="Sum of Debit" fld="3" baseField="2" baseItem="0" numFmtId="3"/>
    <dataField name="Sum of Credit" fld="4" baseField="2" baseItem="0" numFmtId="3"/>
    <dataField name="Sum of Balance" fld="5" baseField="2" baseItem="4" numFmtId="165"/>
  </dataFields>
  <formats count="3">
    <format dxfId="4">
      <pivotArea field="0" type="button" dataOnly="0" labelOnly="1" outline="0" axis="axisRow" fieldPosition="0"/>
    </format>
    <format dxfId="5">
      <pivotArea outline="0" fieldPosition="0">
        <references count="1">
          <reference field="4294967294" count="1" selected="0">
            <x v="2"/>
          </reference>
        </references>
      </pivotArea>
    </format>
    <format dxfId="6">
      <pivotArea dataOnly="0" labelOnly="1" outline="0" fieldPosition="0">
        <references count="1">
          <reference field="4294967294" count="1">
            <x v="2"/>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4F9F10-79AB-4B86-9DD1-6F659D014896}" name="PivotTable1" cacheId="2744"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D17" firstHeaderRow="0" firstDataRow="1" firstDataCol="1"/>
  <pivotFields count="6">
    <pivotField compact="0" numFmtId="15" outline="0" showAll="0" defaultSubtotal="0">
      <items count="12">
        <item x="0"/>
        <item x="1"/>
        <item x="2"/>
        <item x="3"/>
        <item x="4"/>
        <item x="5"/>
        <item x="6"/>
        <item x="7"/>
        <item x="8"/>
        <item x="9"/>
        <item x="11"/>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2"/>
        <item x="0"/>
        <item x="6"/>
        <item x="8"/>
        <item x="1"/>
        <item x="3"/>
        <item x="4"/>
        <item x="7"/>
        <item x="9"/>
        <item x="5"/>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Debit" fld="3" baseField="2" baseItem="0" numFmtId="3"/>
    <dataField name="Sum of Credit" fld="4" baseField="2" baseItem="0" numFmtId="3"/>
    <dataField name="Sum of Balance" fld="5" baseField="2" baseItem="4" numFmtId="41"/>
  </dataFields>
  <formats count="2">
    <format dxfId="2">
      <pivotArea field="0" type="button" dataOnly="0" labelOnly="1" outline="0"/>
    </format>
    <format dxfId="3">
      <pivotArea outline="0" fieldPosition="0">
        <references count="2">
          <reference field="4294967294" count="1" selected="0">
            <x v="2"/>
          </reference>
          <reference field="2" count="0" selected="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B631ED7E-3306-4B1E-9B6B-CDBEFDD1AACC}" sourceName="Account">
  <pivotTables>
    <pivotTable tabId="3" name="PivotTable1"/>
  </pivotTables>
  <data>
    <tabular pivotCacheId="1143390454">
      <items count="13">
        <i x="2" s="1"/>
        <i x="0" s="1"/>
        <i x="6" s="1"/>
        <i x="8" s="1"/>
        <i x="1" s="1"/>
        <i x="12" s="1"/>
        <i x="3" s="1"/>
        <i x="4" s="1"/>
        <i x="7" s="1"/>
        <i x="9" s="1"/>
        <i x="5"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F52E936F-7B28-499C-A3F8-A9429B214C8C}" cache="Slicer_Account" caption="Accou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E27B81-DE4A-4D9D-8253-46EFF97AF949}" name="Table1" displayName="Table1" ref="A3:E31" totalsRowShown="0">
  <autoFilter ref="A3:E31" xr:uid="{CBE27B81-DE4A-4D9D-8253-46EFF97AF949}"/>
  <tableColumns count="5">
    <tableColumn id="1" xr3:uid="{1F1FF11B-1814-463A-9FC3-021839A747A0}" name="Date"/>
    <tableColumn id="2" xr3:uid="{7DF30201-4A38-49B3-9D18-5ACD58AE9C68}" name="Description"/>
    <tableColumn id="3" xr3:uid="{E75A619A-E25D-43A3-BE56-CD9553B75501}" name="Account"/>
    <tableColumn id="4" xr3:uid="{1C7FDA54-DF00-445A-AEAB-3DF26678F061}" name="Debit" dataDxfId="1" dataCellStyle="Comma"/>
    <tableColumn id="5" xr3:uid="{E90657F0-0CC5-4EFB-9F87-A1327A1FCDFB}" name="Credit" dataDxfId="0" dataCellStyle="Comma"/>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47DF2-BCE5-40FA-9FAA-E96370754413}">
  <dimension ref="A1:I14"/>
  <sheetViews>
    <sheetView zoomScale="130" zoomScaleNormal="130" workbookViewId="0">
      <selection activeCell="F13" sqref="F13"/>
    </sheetView>
  </sheetViews>
  <sheetFormatPr defaultRowHeight="14.45"/>
  <cols>
    <col min="1" max="1" width="10.28515625" customWidth="1"/>
    <col min="2" max="2" width="17.28515625" customWidth="1"/>
    <col min="3" max="4" width="13.140625" customWidth="1"/>
    <col min="8" max="8" width="20.7109375" customWidth="1"/>
    <col min="9" max="9" width="17.5703125" customWidth="1"/>
  </cols>
  <sheetData>
    <row r="1" spans="1:9">
      <c r="A1" t="s">
        <v>0</v>
      </c>
      <c r="B1" t="s">
        <v>1</v>
      </c>
      <c r="C1" t="s">
        <v>0</v>
      </c>
      <c r="D1" t="s">
        <v>2</v>
      </c>
      <c r="H1" t="s">
        <v>3</v>
      </c>
      <c r="I1" t="s">
        <v>1</v>
      </c>
    </row>
    <row r="2" spans="1:9">
      <c r="A2" t="s">
        <v>4</v>
      </c>
      <c r="B2" t="s">
        <v>5</v>
      </c>
      <c r="C2" t="s">
        <v>4</v>
      </c>
      <c r="D2" t="s">
        <v>6</v>
      </c>
      <c r="H2" t="s">
        <v>7</v>
      </c>
      <c r="I2" t="s">
        <v>5</v>
      </c>
    </row>
    <row r="3" spans="1:9">
      <c r="A3" t="s">
        <v>8</v>
      </c>
      <c r="B3" t="s">
        <v>9</v>
      </c>
      <c r="C3" t="s">
        <v>4</v>
      </c>
      <c r="D3" t="s">
        <v>6</v>
      </c>
      <c r="H3" t="s">
        <v>10</v>
      </c>
      <c r="I3" t="s">
        <v>11</v>
      </c>
    </row>
    <row r="4" spans="1:9">
      <c r="A4" t="s">
        <v>11</v>
      </c>
      <c r="B4" t="s">
        <v>12</v>
      </c>
      <c r="C4" t="s">
        <v>8</v>
      </c>
      <c r="D4" t="s">
        <v>6</v>
      </c>
      <c r="H4" t="s">
        <v>13</v>
      </c>
      <c r="I4" t="s">
        <v>5</v>
      </c>
    </row>
    <row r="5" spans="1:9">
      <c r="A5" t="s">
        <v>14</v>
      </c>
      <c r="B5" t="s">
        <v>15</v>
      </c>
      <c r="C5" t="s">
        <v>8</v>
      </c>
      <c r="D5" t="s">
        <v>6</v>
      </c>
      <c r="H5" t="s">
        <v>16</v>
      </c>
      <c r="I5" t="s">
        <v>5</v>
      </c>
    </row>
    <row r="6" spans="1:9">
      <c r="A6" t="s">
        <v>17</v>
      </c>
      <c r="B6" t="s">
        <v>11</v>
      </c>
      <c r="C6" t="s">
        <v>11</v>
      </c>
      <c r="D6" t="s">
        <v>6</v>
      </c>
      <c r="H6" t="s">
        <v>18</v>
      </c>
      <c r="I6" t="s">
        <v>12</v>
      </c>
    </row>
    <row r="7" spans="1:9">
      <c r="B7" t="s">
        <v>14</v>
      </c>
      <c r="C7" t="s">
        <v>14</v>
      </c>
      <c r="D7" t="s">
        <v>19</v>
      </c>
      <c r="H7" t="s">
        <v>20</v>
      </c>
      <c r="I7" t="s">
        <v>17</v>
      </c>
    </row>
    <row r="8" spans="1:9">
      <c r="B8" t="s">
        <v>17</v>
      </c>
      <c r="C8" t="s">
        <v>17</v>
      </c>
      <c r="D8" t="s">
        <v>19</v>
      </c>
      <c r="H8" t="s">
        <v>21</v>
      </c>
      <c r="I8" t="s">
        <v>14</v>
      </c>
    </row>
    <row r="9" spans="1:9">
      <c r="B9" t="s">
        <v>22</v>
      </c>
      <c r="C9" t="s">
        <v>17</v>
      </c>
      <c r="D9" t="s">
        <v>19</v>
      </c>
      <c r="H9" t="s">
        <v>23</v>
      </c>
      <c r="I9" t="s">
        <v>5</v>
      </c>
    </row>
    <row r="10" spans="1:9">
      <c r="H10" t="s">
        <v>24</v>
      </c>
      <c r="I10" t="s">
        <v>14</v>
      </c>
    </row>
    <row r="11" spans="1:9">
      <c r="H11" t="s">
        <v>25</v>
      </c>
      <c r="I11" t="s">
        <v>14</v>
      </c>
    </row>
    <row r="12" spans="1:9">
      <c r="H12" t="s">
        <v>26</v>
      </c>
      <c r="I12" t="s">
        <v>14</v>
      </c>
    </row>
    <row r="13" spans="1:9">
      <c r="H13" t="s">
        <v>27</v>
      </c>
      <c r="I13" t="s">
        <v>12</v>
      </c>
    </row>
    <row r="14" spans="1:9">
      <c r="H14" t="s">
        <v>28</v>
      </c>
      <c r="I1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FD7B-28F8-4039-B058-915FCBBE10E8}">
  <dimension ref="A1:E31"/>
  <sheetViews>
    <sheetView showGridLines="0" tabSelected="1" zoomScaleNormal="100" workbookViewId="0">
      <selection activeCell="H3" sqref="H3:N17"/>
    </sheetView>
  </sheetViews>
  <sheetFormatPr defaultRowHeight="14.45"/>
  <cols>
    <col min="1" max="1" width="13.28515625" customWidth="1"/>
    <col min="2" max="2" width="27.140625" customWidth="1"/>
    <col min="3" max="3" width="21.140625" customWidth="1"/>
    <col min="4" max="4" width="18.5703125" style="2" customWidth="1"/>
    <col min="5" max="5" width="20.5703125" style="2" customWidth="1"/>
    <col min="6" max="6" width="29.7109375" customWidth="1"/>
  </cols>
  <sheetData>
    <row r="1" spans="1:5" ht="27.75" customHeight="1">
      <c r="A1" s="66" t="s">
        <v>29</v>
      </c>
      <c r="B1" s="66"/>
      <c r="C1" s="66"/>
      <c r="D1" s="66"/>
      <c r="E1" s="66"/>
    </row>
    <row r="2" spans="1:5" ht="12.75" customHeight="1"/>
    <row r="3" spans="1:5">
      <c r="A3" t="s">
        <v>30</v>
      </c>
      <c r="B3" t="s">
        <v>31</v>
      </c>
      <c r="C3" t="s">
        <v>32</v>
      </c>
      <c r="D3" s="2" t="s">
        <v>33</v>
      </c>
      <c r="E3" s="2" t="s">
        <v>34</v>
      </c>
    </row>
    <row r="4" spans="1:5">
      <c r="A4" s="1">
        <v>44562</v>
      </c>
      <c r="B4" t="s">
        <v>35</v>
      </c>
      <c r="C4" t="s">
        <v>7</v>
      </c>
      <c r="D4" s="2">
        <v>1000000</v>
      </c>
    </row>
    <row r="5" spans="1:5">
      <c r="A5" s="1">
        <v>44562</v>
      </c>
      <c r="B5" t="s">
        <v>35</v>
      </c>
      <c r="C5" t="s">
        <v>10</v>
      </c>
      <c r="E5" s="2">
        <v>1000000</v>
      </c>
    </row>
    <row r="6" spans="1:5">
      <c r="A6" s="1">
        <v>44563</v>
      </c>
      <c r="B6" t="s">
        <v>36</v>
      </c>
      <c r="C6" t="s">
        <v>13</v>
      </c>
      <c r="D6" s="2">
        <v>500000</v>
      </c>
    </row>
    <row r="7" spans="1:5">
      <c r="A7" s="1">
        <v>44563</v>
      </c>
      <c r="B7" t="s">
        <v>36</v>
      </c>
      <c r="C7" t="s">
        <v>7</v>
      </c>
      <c r="E7" s="2">
        <v>500000</v>
      </c>
    </row>
    <row r="8" spans="1:5">
      <c r="A8" s="1">
        <v>44564</v>
      </c>
      <c r="B8" t="s">
        <v>37</v>
      </c>
      <c r="C8" t="s">
        <v>16</v>
      </c>
      <c r="D8" s="2">
        <v>600000</v>
      </c>
    </row>
    <row r="9" spans="1:5">
      <c r="A9" s="1">
        <v>44564</v>
      </c>
      <c r="B9" t="s">
        <v>37</v>
      </c>
      <c r="C9" t="s">
        <v>18</v>
      </c>
      <c r="E9" s="2">
        <v>600000</v>
      </c>
    </row>
    <row r="10" spans="1:5">
      <c r="A10" s="1">
        <v>44565</v>
      </c>
      <c r="B10" t="s">
        <v>37</v>
      </c>
      <c r="C10" t="s">
        <v>16</v>
      </c>
      <c r="D10" s="2">
        <v>200000</v>
      </c>
    </row>
    <row r="11" spans="1:5">
      <c r="A11" s="1">
        <v>44565</v>
      </c>
      <c r="B11" t="s">
        <v>37</v>
      </c>
      <c r="C11" t="s">
        <v>13</v>
      </c>
      <c r="E11" s="2">
        <v>200000</v>
      </c>
    </row>
    <row r="12" spans="1:5">
      <c r="A12" s="1">
        <v>44571</v>
      </c>
      <c r="B12" t="s">
        <v>38</v>
      </c>
      <c r="C12" t="s">
        <v>7</v>
      </c>
      <c r="D12" s="2">
        <v>400000</v>
      </c>
    </row>
    <row r="13" spans="1:5">
      <c r="A13" s="1">
        <v>44571</v>
      </c>
      <c r="B13" t="s">
        <v>38</v>
      </c>
      <c r="C13" t="s">
        <v>20</v>
      </c>
      <c r="E13" s="2">
        <v>400000</v>
      </c>
    </row>
    <row r="14" spans="1:5">
      <c r="A14" s="1">
        <v>44571</v>
      </c>
      <c r="B14" t="s">
        <v>39</v>
      </c>
      <c r="C14" t="s">
        <v>21</v>
      </c>
      <c r="D14" s="2">
        <v>300000</v>
      </c>
    </row>
    <row r="15" spans="1:5">
      <c r="A15" s="1">
        <v>44571</v>
      </c>
      <c r="B15" t="s">
        <v>39</v>
      </c>
      <c r="C15" t="s">
        <v>16</v>
      </c>
      <c r="E15" s="2">
        <v>300000</v>
      </c>
    </row>
    <row r="16" spans="1:5">
      <c r="A16" s="1">
        <v>44576</v>
      </c>
      <c r="B16" t="s">
        <v>38</v>
      </c>
      <c r="C16" t="s">
        <v>23</v>
      </c>
      <c r="D16" s="2">
        <v>300000</v>
      </c>
    </row>
    <row r="17" spans="1:5">
      <c r="A17" s="1">
        <v>44576</v>
      </c>
      <c r="B17" t="s">
        <v>38</v>
      </c>
      <c r="C17" t="s">
        <v>20</v>
      </c>
      <c r="E17" s="2">
        <v>300000</v>
      </c>
    </row>
    <row r="18" spans="1:5">
      <c r="A18" s="1">
        <v>44576</v>
      </c>
      <c r="B18" t="s">
        <v>39</v>
      </c>
      <c r="C18" t="s">
        <v>21</v>
      </c>
      <c r="D18" s="2">
        <v>150000</v>
      </c>
    </row>
    <row r="19" spans="1:5">
      <c r="A19" s="1">
        <v>44576</v>
      </c>
      <c r="B19" t="s">
        <v>39</v>
      </c>
      <c r="C19" t="s">
        <v>16</v>
      </c>
      <c r="E19" s="2">
        <v>150000</v>
      </c>
    </row>
    <row r="20" spans="1:5">
      <c r="A20" s="1">
        <v>44579</v>
      </c>
      <c r="B20" t="s">
        <v>40</v>
      </c>
      <c r="C20" t="s">
        <v>24</v>
      </c>
      <c r="D20" s="2">
        <v>15000</v>
      </c>
    </row>
    <row r="21" spans="1:5">
      <c r="A21" s="1">
        <v>44579</v>
      </c>
      <c r="B21" t="s">
        <v>40</v>
      </c>
      <c r="C21" t="s">
        <v>13</v>
      </c>
      <c r="E21" s="2">
        <v>15000</v>
      </c>
    </row>
    <row r="22" spans="1:5">
      <c r="A22" s="1">
        <v>44591</v>
      </c>
      <c r="B22" t="s">
        <v>41</v>
      </c>
      <c r="C22" t="s">
        <v>25</v>
      </c>
      <c r="D22" s="2">
        <v>100000</v>
      </c>
    </row>
    <row r="23" spans="1:5">
      <c r="A23" s="1">
        <v>44591</v>
      </c>
      <c r="B23" t="s">
        <v>41</v>
      </c>
      <c r="C23" t="s">
        <v>7</v>
      </c>
      <c r="E23" s="2">
        <v>100000</v>
      </c>
    </row>
    <row r="24" spans="1:5">
      <c r="A24" s="1">
        <v>44594</v>
      </c>
      <c r="B24" t="s">
        <v>42</v>
      </c>
      <c r="C24" t="s">
        <v>18</v>
      </c>
      <c r="D24" s="2">
        <v>100000</v>
      </c>
    </row>
    <row r="25" spans="1:5">
      <c r="A25" s="1">
        <v>44594</v>
      </c>
      <c r="B25" t="s">
        <v>42</v>
      </c>
      <c r="C25" t="s">
        <v>7</v>
      </c>
      <c r="E25" s="2">
        <v>100000</v>
      </c>
    </row>
    <row r="26" spans="1:5">
      <c r="A26" s="1">
        <v>44597</v>
      </c>
      <c r="B26" t="s">
        <v>43</v>
      </c>
      <c r="C26" t="s">
        <v>13</v>
      </c>
      <c r="D26" s="2">
        <v>150000</v>
      </c>
    </row>
    <row r="27" spans="1:5">
      <c r="A27" s="1">
        <v>44597</v>
      </c>
      <c r="B27" t="s">
        <v>43</v>
      </c>
      <c r="C27" t="s">
        <v>23</v>
      </c>
      <c r="E27" s="2">
        <v>150000</v>
      </c>
    </row>
    <row r="28" spans="1:5">
      <c r="A28" s="1">
        <v>44602</v>
      </c>
      <c r="B28" t="s">
        <v>44</v>
      </c>
      <c r="C28" t="s">
        <v>28</v>
      </c>
      <c r="D28" s="2">
        <v>100000</v>
      </c>
    </row>
    <row r="29" spans="1:5">
      <c r="A29" s="1">
        <v>44602</v>
      </c>
      <c r="B29" t="s">
        <v>44</v>
      </c>
      <c r="C29" t="s">
        <v>7</v>
      </c>
      <c r="E29" s="2">
        <v>100000</v>
      </c>
    </row>
    <row r="30" spans="1:5">
      <c r="A30" s="1">
        <v>44650</v>
      </c>
      <c r="B30" t="s">
        <v>45</v>
      </c>
      <c r="C30" t="s">
        <v>26</v>
      </c>
      <c r="D30" s="36">
        <v>20250</v>
      </c>
      <c r="E30" s="36"/>
    </row>
    <row r="31" spans="1:5">
      <c r="A31" s="1">
        <v>44650</v>
      </c>
      <c r="B31" t="s">
        <v>45</v>
      </c>
      <c r="C31" t="s">
        <v>27</v>
      </c>
      <c r="E31" s="2">
        <v>20250</v>
      </c>
    </row>
  </sheetData>
  <mergeCells count="1">
    <mergeCell ref="A1:E1"/>
  </mergeCells>
  <phoneticPr fontId="3"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C2AEFE77-CF20-44A7-A54D-E2D365DF1BF8}">
          <x14:formula1>
            <xm:f>'Chart Of Account'!$H$2:$H$48</xm:f>
          </x14:formula1>
          <xm:sqref>C2:C1048576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85D72-3456-4108-80FE-9E0141BE19E5}">
  <dimension ref="A2:F32"/>
  <sheetViews>
    <sheetView showGridLines="0" zoomScale="96" workbookViewId="0">
      <selection activeCell="C21" sqref="C21"/>
    </sheetView>
  </sheetViews>
  <sheetFormatPr defaultRowHeight="14.45"/>
  <cols>
    <col min="1" max="1" width="23.42578125" customWidth="1"/>
    <col min="2" max="2" width="24.28515625" customWidth="1"/>
    <col min="3" max="3" width="33.85546875" customWidth="1"/>
    <col min="4" max="5" width="17.42578125" customWidth="1"/>
    <col min="6" max="6" width="17.140625" style="14" customWidth="1"/>
  </cols>
  <sheetData>
    <row r="2" spans="1:6" ht="31.15">
      <c r="A2" s="7" t="str">
        <f>B4</f>
        <v>Cash</v>
      </c>
      <c r="C2" s="8" t="str">
        <f>VLOOKUP(Ledger!A2,'Chart Of Account'!H:I,2,0)</f>
        <v>Current Assets</v>
      </c>
    </row>
    <row r="3" spans="1:6">
      <c r="A3" s="6" t="s">
        <v>30</v>
      </c>
      <c r="B3" s="3" t="s">
        <v>32</v>
      </c>
      <c r="C3" s="3" t="s">
        <v>31</v>
      </c>
      <c r="D3" t="s">
        <v>46</v>
      </c>
      <c r="E3" t="s">
        <v>47</v>
      </c>
      <c r="F3" s="14" t="s">
        <v>48</v>
      </c>
    </row>
    <row r="4" spans="1:6">
      <c r="A4" s="1">
        <v>44562</v>
      </c>
      <c r="B4" t="s">
        <v>7</v>
      </c>
      <c r="C4" t="s">
        <v>35</v>
      </c>
      <c r="D4" s="4">
        <v>1000000</v>
      </c>
      <c r="E4" s="4"/>
      <c r="F4" s="14">
        <v>1000000</v>
      </c>
    </row>
    <row r="5" spans="1:6">
      <c r="A5" s="1">
        <v>44562</v>
      </c>
      <c r="B5" t="s">
        <v>10</v>
      </c>
      <c r="C5" t="s">
        <v>35</v>
      </c>
      <c r="D5" s="4"/>
      <c r="E5" s="4">
        <v>1000000</v>
      </c>
      <c r="F5" s="14">
        <v>-1000000</v>
      </c>
    </row>
    <row r="6" spans="1:6">
      <c r="A6" s="1">
        <v>44563</v>
      </c>
      <c r="B6" t="s">
        <v>13</v>
      </c>
      <c r="C6" t="s">
        <v>36</v>
      </c>
      <c r="D6" s="4">
        <v>500000</v>
      </c>
      <c r="E6" s="4"/>
      <c r="F6" s="14">
        <v>500000</v>
      </c>
    </row>
    <row r="7" spans="1:6">
      <c r="A7" s="1">
        <v>44563</v>
      </c>
      <c r="B7" t="s">
        <v>7</v>
      </c>
      <c r="C7" t="s">
        <v>36</v>
      </c>
      <c r="D7" s="4"/>
      <c r="E7" s="4">
        <v>500000</v>
      </c>
      <c r="F7" s="14">
        <v>-500000</v>
      </c>
    </row>
    <row r="8" spans="1:6">
      <c r="A8" s="1">
        <v>44564</v>
      </c>
      <c r="B8" t="s">
        <v>16</v>
      </c>
      <c r="C8" t="s">
        <v>37</v>
      </c>
      <c r="D8" s="4">
        <v>600000</v>
      </c>
      <c r="E8" s="4"/>
      <c r="F8" s="14">
        <v>600000</v>
      </c>
    </row>
    <row r="9" spans="1:6">
      <c r="A9" s="1">
        <v>44564</v>
      </c>
      <c r="B9" t="s">
        <v>18</v>
      </c>
      <c r="C9" t="s">
        <v>37</v>
      </c>
      <c r="D9" s="4"/>
      <c r="E9" s="4">
        <v>600000</v>
      </c>
      <c r="F9" s="14">
        <v>-600000</v>
      </c>
    </row>
    <row r="10" spans="1:6">
      <c r="A10" s="1">
        <v>44565</v>
      </c>
      <c r="B10" t="s">
        <v>13</v>
      </c>
      <c r="C10" t="s">
        <v>37</v>
      </c>
      <c r="D10" s="4"/>
      <c r="E10" s="4">
        <v>200000</v>
      </c>
      <c r="F10" s="14">
        <v>-200000</v>
      </c>
    </row>
    <row r="11" spans="1:6">
      <c r="A11" s="1">
        <v>44565</v>
      </c>
      <c r="B11" t="s">
        <v>16</v>
      </c>
      <c r="C11" t="s">
        <v>37</v>
      </c>
      <c r="D11" s="4">
        <v>200000</v>
      </c>
      <c r="E11" s="4"/>
      <c r="F11" s="14">
        <v>200000</v>
      </c>
    </row>
    <row r="12" spans="1:6">
      <c r="A12" s="1">
        <v>44571</v>
      </c>
      <c r="B12" t="s">
        <v>7</v>
      </c>
      <c r="C12" t="s">
        <v>38</v>
      </c>
      <c r="D12" s="4">
        <v>400000</v>
      </c>
      <c r="E12" s="4"/>
      <c r="F12" s="14">
        <v>400000</v>
      </c>
    </row>
    <row r="13" spans="1:6">
      <c r="A13" s="1">
        <v>44571</v>
      </c>
      <c r="B13" t="s">
        <v>21</v>
      </c>
      <c r="C13" t="s">
        <v>39</v>
      </c>
      <c r="D13" s="4">
        <v>300000</v>
      </c>
      <c r="E13" s="4"/>
      <c r="F13" s="14">
        <v>300000</v>
      </c>
    </row>
    <row r="14" spans="1:6">
      <c r="A14" s="1">
        <v>44571</v>
      </c>
      <c r="B14" t="s">
        <v>16</v>
      </c>
      <c r="C14" t="s">
        <v>39</v>
      </c>
      <c r="D14" s="4"/>
      <c r="E14" s="4">
        <v>300000</v>
      </c>
      <c r="F14" s="14">
        <v>-300000</v>
      </c>
    </row>
    <row r="15" spans="1:6">
      <c r="A15" s="1">
        <v>44571</v>
      </c>
      <c r="B15" t="s">
        <v>20</v>
      </c>
      <c r="C15" t="s">
        <v>38</v>
      </c>
      <c r="D15" s="4"/>
      <c r="E15" s="4">
        <v>400000</v>
      </c>
      <c r="F15" s="14">
        <v>-400000</v>
      </c>
    </row>
    <row r="16" spans="1:6">
      <c r="A16" s="1">
        <v>44576</v>
      </c>
      <c r="B16" t="s">
        <v>21</v>
      </c>
      <c r="C16" t="s">
        <v>39</v>
      </c>
      <c r="D16" s="4">
        <v>150000</v>
      </c>
      <c r="E16" s="4"/>
      <c r="F16" s="14">
        <v>150000</v>
      </c>
    </row>
    <row r="17" spans="1:6">
      <c r="A17" s="1">
        <v>44576</v>
      </c>
      <c r="B17" t="s">
        <v>16</v>
      </c>
      <c r="C17" t="s">
        <v>39</v>
      </c>
      <c r="D17" s="4"/>
      <c r="E17" s="4">
        <v>150000</v>
      </c>
      <c r="F17" s="14">
        <v>-150000</v>
      </c>
    </row>
    <row r="18" spans="1:6">
      <c r="A18" s="1">
        <v>44576</v>
      </c>
      <c r="B18" t="s">
        <v>23</v>
      </c>
      <c r="C18" t="s">
        <v>38</v>
      </c>
      <c r="D18" s="4">
        <v>300000</v>
      </c>
      <c r="E18" s="4"/>
      <c r="F18" s="14">
        <v>300000</v>
      </c>
    </row>
    <row r="19" spans="1:6">
      <c r="A19" s="1">
        <v>44576</v>
      </c>
      <c r="B19" t="s">
        <v>20</v>
      </c>
      <c r="C19" t="s">
        <v>38</v>
      </c>
      <c r="D19" s="4"/>
      <c r="E19" s="4">
        <v>300000</v>
      </c>
      <c r="F19" s="14">
        <v>-300000</v>
      </c>
    </row>
    <row r="20" spans="1:6">
      <c r="A20" s="1">
        <v>44579</v>
      </c>
      <c r="B20" t="s">
        <v>13</v>
      </c>
      <c r="C20" t="s">
        <v>40</v>
      </c>
      <c r="D20" s="4"/>
      <c r="E20" s="4">
        <v>15000</v>
      </c>
      <c r="F20" s="14">
        <v>-15000</v>
      </c>
    </row>
    <row r="21" spans="1:6">
      <c r="A21" s="1">
        <v>44579</v>
      </c>
      <c r="B21" t="s">
        <v>24</v>
      </c>
      <c r="C21" t="s">
        <v>40</v>
      </c>
      <c r="D21" s="4">
        <v>15000</v>
      </c>
      <c r="E21" s="4"/>
      <c r="F21" s="14">
        <v>15000</v>
      </c>
    </row>
    <row r="22" spans="1:6">
      <c r="A22" s="1">
        <v>44591</v>
      </c>
      <c r="B22" t="s">
        <v>7</v>
      </c>
      <c r="C22" t="s">
        <v>41</v>
      </c>
      <c r="D22" s="4"/>
      <c r="E22" s="4">
        <v>100000</v>
      </c>
      <c r="F22" s="14">
        <v>-100000</v>
      </c>
    </row>
    <row r="23" spans="1:6">
      <c r="A23" s="1">
        <v>44591</v>
      </c>
      <c r="B23" t="s">
        <v>25</v>
      </c>
      <c r="C23" t="s">
        <v>41</v>
      </c>
      <c r="D23" s="4">
        <v>100000</v>
      </c>
      <c r="E23" s="4"/>
      <c r="F23" s="14">
        <v>100000</v>
      </c>
    </row>
    <row r="24" spans="1:6">
      <c r="A24" s="1">
        <v>44594</v>
      </c>
      <c r="B24" t="s">
        <v>7</v>
      </c>
      <c r="C24" t="s">
        <v>42</v>
      </c>
      <c r="D24" s="4"/>
      <c r="E24" s="4">
        <v>100000</v>
      </c>
      <c r="F24" s="14">
        <v>-100000</v>
      </c>
    </row>
    <row r="25" spans="1:6">
      <c r="A25" s="1">
        <v>44594</v>
      </c>
      <c r="B25" t="s">
        <v>18</v>
      </c>
      <c r="C25" t="s">
        <v>42</v>
      </c>
      <c r="D25" s="4">
        <v>100000</v>
      </c>
      <c r="E25" s="4"/>
      <c r="F25" s="14">
        <v>100000</v>
      </c>
    </row>
    <row r="26" spans="1:6">
      <c r="A26" s="1">
        <v>44597</v>
      </c>
      <c r="B26" t="s">
        <v>13</v>
      </c>
      <c r="C26" t="s">
        <v>43</v>
      </c>
      <c r="D26" s="4">
        <v>150000</v>
      </c>
      <c r="E26" s="4"/>
      <c r="F26" s="14">
        <v>150000</v>
      </c>
    </row>
    <row r="27" spans="1:6">
      <c r="A27" s="1">
        <v>44597</v>
      </c>
      <c r="B27" t="s">
        <v>23</v>
      </c>
      <c r="C27" t="s">
        <v>43</v>
      </c>
      <c r="D27" s="4"/>
      <c r="E27" s="4">
        <v>150000</v>
      </c>
      <c r="F27" s="14">
        <v>-150000</v>
      </c>
    </row>
    <row r="28" spans="1:6">
      <c r="A28" s="1">
        <v>44650</v>
      </c>
      <c r="B28" t="s">
        <v>26</v>
      </c>
      <c r="C28" t="s">
        <v>45</v>
      </c>
      <c r="D28" s="4">
        <v>20250</v>
      </c>
      <c r="E28" s="4"/>
      <c r="F28" s="14">
        <v>20250</v>
      </c>
    </row>
    <row r="29" spans="1:6">
      <c r="A29" s="1">
        <v>44650</v>
      </c>
      <c r="B29" t="s">
        <v>27</v>
      </c>
      <c r="C29" t="s">
        <v>45</v>
      </c>
      <c r="D29" s="4"/>
      <c r="E29" s="4">
        <v>20250</v>
      </c>
      <c r="F29" s="14">
        <v>-20250</v>
      </c>
    </row>
    <row r="30" spans="1:6">
      <c r="A30" s="1">
        <v>44602</v>
      </c>
      <c r="B30" t="s">
        <v>7</v>
      </c>
      <c r="C30" t="s">
        <v>44</v>
      </c>
      <c r="D30" s="4"/>
      <c r="E30" s="4">
        <v>100000</v>
      </c>
      <c r="F30" s="14">
        <v>-100000</v>
      </c>
    </row>
    <row r="31" spans="1:6">
      <c r="A31" s="1">
        <v>44602</v>
      </c>
      <c r="B31" t="s">
        <v>28</v>
      </c>
      <c r="C31" t="s">
        <v>44</v>
      </c>
      <c r="D31" s="4">
        <v>100000</v>
      </c>
      <c r="E31" s="4"/>
      <c r="F31" s="14">
        <v>100000</v>
      </c>
    </row>
    <row r="32" spans="1:6">
      <c r="A32" s="1" t="s">
        <v>49</v>
      </c>
      <c r="D32" s="4">
        <v>3935250</v>
      </c>
      <c r="E32" s="4">
        <v>3935250</v>
      </c>
      <c r="F32" s="14">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2038-3FE1-498B-880E-8F62BE1D1F79}">
  <dimension ref="A2:G17"/>
  <sheetViews>
    <sheetView showGridLines="0" zoomScale="96" workbookViewId="0">
      <selection activeCell="F10" sqref="F10"/>
    </sheetView>
  </sheetViews>
  <sheetFormatPr defaultRowHeight="14.45"/>
  <cols>
    <col min="1" max="1" width="23.42578125" customWidth="1"/>
    <col min="2" max="2" width="24.28515625" customWidth="1"/>
    <col min="3" max="3" width="33.85546875" customWidth="1"/>
    <col min="4" max="5" width="17.42578125" customWidth="1"/>
    <col min="6" max="6" width="17.140625" customWidth="1"/>
    <col min="7" max="7" width="18.7109375" customWidth="1"/>
  </cols>
  <sheetData>
    <row r="2" spans="1:7" ht="31.15">
      <c r="A2" s="67" t="s">
        <v>50</v>
      </c>
      <c r="B2" s="67"/>
      <c r="C2" s="67"/>
    </row>
    <row r="3" spans="1:7">
      <c r="A3" s="3" t="s">
        <v>32</v>
      </c>
      <c r="B3" t="s">
        <v>46</v>
      </c>
      <c r="C3" t="s">
        <v>47</v>
      </c>
      <c r="D3" t="s">
        <v>48</v>
      </c>
    </row>
    <row r="4" spans="1:7">
      <c r="A4" t="s">
        <v>13</v>
      </c>
      <c r="B4" s="4">
        <v>650000</v>
      </c>
      <c r="C4" s="4">
        <v>215000</v>
      </c>
      <c r="D4" s="14">
        <v>435000</v>
      </c>
      <c r="F4" t="str">
        <f>VLOOKUP(A4,'Chart Of Account'!H:I,2,0)</f>
        <v>Current Assets</v>
      </c>
      <c r="G4" t="str">
        <f>VLOOKUP(F4,'Chart Of Account'!$B:$D,3,0)</f>
        <v>Balance Sheet</v>
      </c>
    </row>
    <row r="5" spans="1:7">
      <c r="A5" t="s">
        <v>7</v>
      </c>
      <c r="B5" s="4">
        <v>1400000</v>
      </c>
      <c r="C5" s="4">
        <v>800000</v>
      </c>
      <c r="D5" s="14">
        <v>600000</v>
      </c>
      <c r="F5" t="str">
        <f>VLOOKUP(A5,'Chart Of Account'!H:I,2,0)</f>
        <v>Current Assets</v>
      </c>
      <c r="G5" t="str">
        <f>VLOOKUP(F5,'Chart Of Account'!$B:$D,3,0)</f>
        <v>Balance Sheet</v>
      </c>
    </row>
    <row r="6" spans="1:7">
      <c r="A6" t="s">
        <v>21</v>
      </c>
      <c r="B6" s="4">
        <v>450000</v>
      </c>
      <c r="C6" s="4"/>
      <c r="D6" s="14">
        <v>450000</v>
      </c>
      <c r="F6" t="str">
        <f>VLOOKUP(A6,'Chart Of Account'!H:I,2,0)</f>
        <v>Expenses</v>
      </c>
      <c r="G6" t="str">
        <f>VLOOKUP(F6,'Chart Of Account'!$B:$D,3,0)</f>
        <v>Income Statement</v>
      </c>
    </row>
    <row r="7" spans="1:7">
      <c r="A7" t="s">
        <v>24</v>
      </c>
      <c r="B7" s="4">
        <v>15000</v>
      </c>
      <c r="C7" s="4"/>
      <c r="D7" s="14">
        <v>15000</v>
      </c>
      <c r="F7" t="str">
        <f>VLOOKUP(A7,'Chart Of Account'!H:I,2,0)</f>
        <v>Expenses</v>
      </c>
      <c r="G7" t="str">
        <f>VLOOKUP(F7,'Chart Of Account'!$B:$D,3,0)</f>
        <v>Income Statement</v>
      </c>
    </row>
    <row r="8" spans="1:7">
      <c r="A8" t="s">
        <v>10</v>
      </c>
      <c r="B8" s="4"/>
      <c r="C8" s="4">
        <v>1000000</v>
      </c>
      <c r="D8" s="14">
        <v>-1000000</v>
      </c>
      <c r="F8" t="str">
        <f>VLOOKUP(A8,'Chart Of Account'!H:I,2,0)</f>
        <v>Equity</v>
      </c>
      <c r="G8" t="str">
        <f>VLOOKUP(F8,'Chart Of Account'!$B:$D,3,0)</f>
        <v>Balance Sheet</v>
      </c>
    </row>
    <row r="9" spans="1:7">
      <c r="A9" t="s">
        <v>16</v>
      </c>
      <c r="B9" s="4">
        <v>800000</v>
      </c>
      <c r="C9" s="4">
        <v>450000</v>
      </c>
      <c r="D9" s="14">
        <v>350000</v>
      </c>
      <c r="F9" t="str">
        <f>VLOOKUP(A9,'Chart Of Account'!H:I,2,0)</f>
        <v>Current Assets</v>
      </c>
      <c r="G9" t="str">
        <f>VLOOKUP(F9,'Chart Of Account'!$B:$D,3,0)</f>
        <v>Balance Sheet</v>
      </c>
    </row>
    <row r="10" spans="1:7">
      <c r="A10" t="s">
        <v>18</v>
      </c>
      <c r="B10" s="4">
        <v>100000</v>
      </c>
      <c r="C10" s="4">
        <v>600000</v>
      </c>
      <c r="D10" s="14">
        <v>-500000</v>
      </c>
      <c r="F10" t="str">
        <f>VLOOKUP(A10,'Chart Of Account'!H:I,2,0)</f>
        <v>Current Liabilities</v>
      </c>
      <c r="G10" t="str">
        <f>VLOOKUP(F10,'Chart Of Account'!$B:$D,3,0)</f>
        <v>Balance Sheet</v>
      </c>
    </row>
    <row r="11" spans="1:7">
      <c r="A11" t="s">
        <v>23</v>
      </c>
      <c r="B11" s="4">
        <v>300000</v>
      </c>
      <c r="C11" s="4">
        <v>150000</v>
      </c>
      <c r="D11" s="14">
        <v>150000</v>
      </c>
      <c r="F11" t="str">
        <f>VLOOKUP(A11,'Chart Of Account'!H:I,2,0)</f>
        <v>Current Assets</v>
      </c>
      <c r="G11" t="str">
        <f>VLOOKUP(F11,'Chart Of Account'!$B:$D,3,0)</f>
        <v>Balance Sheet</v>
      </c>
    </row>
    <row r="12" spans="1:7">
      <c r="A12" t="s">
        <v>25</v>
      </c>
      <c r="B12" s="4">
        <v>100000</v>
      </c>
      <c r="C12" s="4"/>
      <c r="D12" s="14">
        <v>100000</v>
      </c>
      <c r="F12" t="str">
        <f>VLOOKUP(A12,'Chart Of Account'!H:I,2,0)</f>
        <v>Expenses</v>
      </c>
      <c r="G12" t="str">
        <f>VLOOKUP(F12,'Chart Of Account'!$B:$D,3,0)</f>
        <v>Income Statement</v>
      </c>
    </row>
    <row r="13" spans="1:7">
      <c r="A13" t="s">
        <v>20</v>
      </c>
      <c r="B13" s="4"/>
      <c r="C13" s="4">
        <v>700000</v>
      </c>
      <c r="D13" s="14">
        <v>-700000</v>
      </c>
      <c r="F13" t="str">
        <f>VLOOKUP(A13,'Chart Of Account'!H:I,2,0)</f>
        <v>Revenue</v>
      </c>
      <c r="G13" t="str">
        <f>VLOOKUP(F13,'Chart Of Account'!$B:$D,3,0)</f>
        <v>Income Statement</v>
      </c>
    </row>
    <row r="14" spans="1:7">
      <c r="A14" t="s">
        <v>26</v>
      </c>
      <c r="B14" s="4">
        <v>20250</v>
      </c>
      <c r="C14" s="4"/>
      <c r="D14" s="14">
        <v>20250</v>
      </c>
      <c r="F14" t="str">
        <f>VLOOKUP(A14,'Chart Of Account'!H:I,2,0)</f>
        <v>Expenses</v>
      </c>
      <c r="G14" t="str">
        <f>VLOOKUP(F14,'Chart Of Account'!$B:$D,3,0)</f>
        <v>Income Statement</v>
      </c>
    </row>
    <row r="15" spans="1:7">
      <c r="A15" t="s">
        <v>27</v>
      </c>
      <c r="B15" s="4"/>
      <c r="C15" s="4">
        <v>20250</v>
      </c>
      <c r="D15" s="14">
        <v>-20250</v>
      </c>
      <c r="F15" t="str">
        <f>VLOOKUP(A15,'Chart Of Account'!H:I,2,0)</f>
        <v>Current Liabilities</v>
      </c>
      <c r="G15" t="str">
        <f>VLOOKUP(F15,'Chart Of Account'!$B:$D,3,0)</f>
        <v>Balance Sheet</v>
      </c>
    </row>
    <row r="16" spans="1:7">
      <c r="A16" t="s">
        <v>28</v>
      </c>
      <c r="B16" s="4">
        <v>100000</v>
      </c>
      <c r="C16" s="4"/>
      <c r="D16" s="14">
        <v>100000</v>
      </c>
      <c r="F16" t="str">
        <f>VLOOKUP(A16,'Chart Of Account'!H:I,2,0)</f>
        <v>Fixed Assets</v>
      </c>
      <c r="G16" t="str">
        <f>VLOOKUP(F16,'Chart Of Account'!$B:$D,3,0)</f>
        <v>Balance Sheet</v>
      </c>
    </row>
    <row r="17" spans="1:4">
      <c r="A17" t="s">
        <v>49</v>
      </c>
      <c r="B17" s="4">
        <v>3935250</v>
      </c>
      <c r="C17" s="4">
        <v>3935250</v>
      </c>
      <c r="D17" s="5">
        <v>0</v>
      </c>
    </row>
  </sheetData>
  <mergeCells count="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6CE99-9495-4C93-A39C-500565BB6D14}">
  <dimension ref="B1:I19"/>
  <sheetViews>
    <sheetView showGridLines="0" zoomScaleNormal="100" workbookViewId="0">
      <selection activeCell="E6" sqref="E6"/>
    </sheetView>
  </sheetViews>
  <sheetFormatPr defaultRowHeight="14.45"/>
  <cols>
    <col min="1" max="1" width="3.42578125" customWidth="1"/>
    <col min="5" max="5" width="12.140625" customWidth="1"/>
    <col min="6" max="6" width="11.85546875" customWidth="1"/>
    <col min="7" max="7" width="14.7109375" customWidth="1"/>
    <col min="9" max="9" width="0.42578125" customWidth="1"/>
  </cols>
  <sheetData>
    <row r="1" spans="2:9" ht="15" thickBot="1"/>
    <row r="2" spans="2:9" ht="23.45">
      <c r="B2" s="68" t="s">
        <v>51</v>
      </c>
      <c r="C2" s="69"/>
      <c r="D2" s="69"/>
      <c r="E2" s="69"/>
      <c r="F2" s="69"/>
      <c r="G2" s="69"/>
      <c r="H2" s="69"/>
      <c r="I2" s="70"/>
    </row>
    <row r="3" spans="2:9" ht="18">
      <c r="B3" s="71" t="s">
        <v>52</v>
      </c>
      <c r="C3" s="72"/>
      <c r="D3" s="72"/>
      <c r="E3" s="72"/>
      <c r="F3" s="72"/>
      <c r="G3" s="72"/>
      <c r="H3" s="72"/>
      <c r="I3" s="73"/>
    </row>
    <row r="4" spans="2:9" ht="15.6">
      <c r="B4" s="74" t="s">
        <v>53</v>
      </c>
      <c r="C4" s="75"/>
      <c r="D4" s="75"/>
      <c r="E4" s="75"/>
      <c r="F4" s="75"/>
      <c r="G4" s="75"/>
      <c r="H4" s="75"/>
      <c r="I4" s="76"/>
    </row>
    <row r="5" spans="2:9">
      <c r="B5" s="21"/>
      <c r="I5" s="22"/>
    </row>
    <row r="6" spans="2:9" ht="25.15" customHeight="1">
      <c r="B6" s="21"/>
      <c r="C6" s="16" t="s">
        <v>20</v>
      </c>
      <c r="G6" s="17">
        <f>VLOOKUP(C6,'Trail Balance'!$A$4:$D$13,4,0)*-1</f>
        <v>700000</v>
      </c>
      <c r="I6" s="22"/>
    </row>
    <row r="7" spans="2:9" ht="25.15" customHeight="1">
      <c r="B7" s="21"/>
      <c r="C7" s="16" t="s">
        <v>21</v>
      </c>
      <c r="G7" s="12">
        <f>VLOOKUP(C7,'Trail Balance'!$A$4:$D$13,4,0)*-1</f>
        <v>-450000</v>
      </c>
      <c r="I7" s="22"/>
    </row>
    <row r="8" spans="2:9" ht="25.15" customHeight="1">
      <c r="B8" s="21"/>
      <c r="C8" s="16" t="s">
        <v>54</v>
      </c>
      <c r="G8" s="13">
        <f>G6+G7</f>
        <v>250000</v>
      </c>
      <c r="I8" s="22"/>
    </row>
    <row r="9" spans="2:9" ht="10.15" customHeight="1">
      <c r="B9" s="21"/>
      <c r="G9" s="14"/>
      <c r="I9" s="22"/>
    </row>
    <row r="10" spans="2:9" ht="25.15" customHeight="1">
      <c r="B10" s="21"/>
      <c r="C10" s="18" t="s">
        <v>55</v>
      </c>
      <c r="G10" s="14"/>
      <c r="I10" s="22"/>
    </row>
    <row r="11" spans="2:9" ht="10.15" customHeight="1">
      <c r="B11" s="21"/>
      <c r="G11" s="14"/>
      <c r="I11" s="22"/>
    </row>
    <row r="12" spans="2:9" ht="25.15" customHeight="1">
      <c r="B12" s="21"/>
      <c r="C12" s="19" t="s">
        <v>25</v>
      </c>
      <c r="F12" s="17">
        <f>VLOOKUP(C12,'Trail Balance'!$A$4:$D$13,4,0)</f>
        <v>100000</v>
      </c>
      <c r="G12" s="14"/>
      <c r="I12" s="22"/>
    </row>
    <row r="13" spans="2:9" ht="25.15" customHeight="1">
      <c r="B13" s="21"/>
      <c r="C13" s="19" t="s">
        <v>24</v>
      </c>
      <c r="F13" s="10">
        <f>VLOOKUP(C13,'Trail Balance'!$A$4:$D$13,4,0)</f>
        <v>15000</v>
      </c>
      <c r="G13" s="14"/>
      <c r="I13" s="22"/>
    </row>
    <row r="14" spans="2:9" ht="25.15" customHeight="1">
      <c r="B14" s="21"/>
      <c r="C14" s="16" t="s">
        <v>56</v>
      </c>
      <c r="G14" s="15">
        <f>SUM(F12:F13)*-1</f>
        <v>-115000</v>
      </c>
      <c r="I14" s="22"/>
    </row>
    <row r="15" spans="2:9" ht="25.15" customHeight="1">
      <c r="B15" s="21"/>
      <c r="C15" s="16" t="s">
        <v>57</v>
      </c>
      <c r="D15" s="16"/>
      <c r="E15" s="16"/>
      <c r="F15" s="16"/>
      <c r="G15" s="9">
        <f>G14+G8</f>
        <v>135000</v>
      </c>
      <c r="I15" s="22"/>
    </row>
    <row r="16" spans="2:9" ht="25.15" customHeight="1">
      <c r="B16" s="21"/>
      <c r="C16" s="16" t="s">
        <v>58</v>
      </c>
      <c r="D16" s="16"/>
      <c r="E16" s="16"/>
      <c r="F16" s="16"/>
      <c r="G16" s="20">
        <f>G15*0.15*-1</f>
        <v>-20250</v>
      </c>
      <c r="I16" s="22"/>
    </row>
    <row r="17" spans="2:9" ht="25.15" customHeight="1" thickBot="1">
      <c r="B17" s="21"/>
      <c r="C17" s="16" t="s">
        <v>59</v>
      </c>
      <c r="D17" s="16"/>
      <c r="E17" s="16"/>
      <c r="F17" s="16"/>
      <c r="G17" s="11">
        <f>G15+G16</f>
        <v>114750</v>
      </c>
      <c r="I17" s="22"/>
    </row>
    <row r="18" spans="2:9" ht="15" thickTop="1">
      <c r="B18" s="21"/>
      <c r="I18" s="22"/>
    </row>
    <row r="19" spans="2:9" ht="15" thickBot="1">
      <c r="B19" s="23"/>
      <c r="C19" s="24"/>
      <c r="D19" s="24"/>
      <c r="E19" s="24"/>
      <c r="F19" s="24"/>
      <c r="G19" s="24"/>
      <c r="H19" s="24"/>
      <c r="I19" s="25"/>
    </row>
  </sheetData>
  <mergeCells count="3">
    <mergeCell ref="B2:I2"/>
    <mergeCell ref="B3:I3"/>
    <mergeCell ref="B4:I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E88C7-A6F9-492C-A6DC-0D566C2B856F}">
  <sheetPr>
    <pageSetUpPr fitToPage="1"/>
  </sheetPr>
  <dimension ref="A1:K27"/>
  <sheetViews>
    <sheetView showGridLines="0" zoomScaleNormal="100" workbookViewId="0"/>
  </sheetViews>
  <sheetFormatPr defaultRowHeight="14.45"/>
  <cols>
    <col min="3" max="3" width="9.28515625" customWidth="1"/>
    <col min="4" max="5" width="12.7109375" customWidth="1"/>
    <col min="8" max="8" width="15.42578125" customWidth="1"/>
    <col min="9" max="10" width="12.7109375" customWidth="1"/>
  </cols>
  <sheetData>
    <row r="1" spans="1:11" ht="23.45">
      <c r="A1" s="77" t="s">
        <v>60</v>
      </c>
      <c r="B1" s="77"/>
      <c r="C1" s="77"/>
      <c r="D1" s="77"/>
      <c r="E1" s="77"/>
      <c r="F1" s="77"/>
      <c r="G1" s="77"/>
      <c r="H1" s="77"/>
      <c r="I1" s="77"/>
      <c r="J1" s="77"/>
    </row>
    <row r="2" spans="1:11" ht="18">
      <c r="A2" s="72" t="s">
        <v>61</v>
      </c>
      <c r="B2" s="72"/>
      <c r="C2" s="72"/>
      <c r="D2" s="72"/>
      <c r="E2" s="72"/>
      <c r="F2" s="72"/>
      <c r="G2" s="72"/>
      <c r="H2" s="72"/>
      <c r="I2" s="72"/>
      <c r="J2" s="72"/>
    </row>
    <row r="3" spans="1:11" ht="16.149999999999999" thickBot="1">
      <c r="A3" s="78" t="s">
        <v>62</v>
      </c>
      <c r="B3" s="78"/>
      <c r="C3" s="78"/>
      <c r="D3" s="78"/>
      <c r="E3" s="78"/>
      <c r="F3" s="78"/>
      <c r="G3" s="78"/>
      <c r="H3" s="78"/>
      <c r="I3" s="78"/>
      <c r="J3" s="78"/>
    </row>
    <row r="4" spans="1:11">
      <c r="A4" s="26"/>
      <c r="B4" s="27"/>
      <c r="C4" s="27"/>
      <c r="D4" s="27"/>
      <c r="E4" s="28"/>
      <c r="F4" s="26"/>
      <c r="G4" s="27"/>
      <c r="H4" s="27"/>
      <c r="I4" s="27"/>
      <c r="J4" s="28"/>
    </row>
    <row r="5" spans="1:11" ht="18">
      <c r="A5" s="30" t="s">
        <v>4</v>
      </c>
      <c r="B5" s="31"/>
      <c r="C5" s="31"/>
      <c r="D5" s="31"/>
      <c r="E5" s="32"/>
      <c r="F5" s="30" t="s">
        <v>63</v>
      </c>
      <c r="G5" s="31"/>
      <c r="H5" s="31"/>
      <c r="I5" s="31"/>
      <c r="J5" s="33"/>
    </row>
    <row r="6" spans="1:11" ht="18">
      <c r="A6" s="30"/>
      <c r="B6" s="31"/>
      <c r="C6" s="31"/>
      <c r="D6" s="31"/>
      <c r="E6" s="32"/>
      <c r="F6" s="30"/>
      <c r="G6" s="31"/>
      <c r="H6" s="31"/>
      <c r="I6" s="31"/>
      <c r="J6" s="33"/>
    </row>
    <row r="7" spans="1:11" ht="18">
      <c r="A7" s="34"/>
      <c r="B7" s="35"/>
      <c r="C7" s="35"/>
      <c r="D7" s="35"/>
      <c r="E7" s="33"/>
      <c r="F7" s="45" t="s">
        <v>8</v>
      </c>
      <c r="G7" s="35"/>
      <c r="H7" s="35"/>
      <c r="I7" s="35"/>
      <c r="J7" s="56"/>
    </row>
    <row r="8" spans="1:11" ht="18">
      <c r="A8" s="45" t="s">
        <v>9</v>
      </c>
      <c r="B8" s="46"/>
      <c r="E8" s="22"/>
      <c r="F8" s="55" t="s">
        <v>15</v>
      </c>
      <c r="G8" s="29"/>
      <c r="J8" s="37">
        <v>0</v>
      </c>
      <c r="K8" s="21"/>
    </row>
    <row r="9" spans="1:11">
      <c r="A9" s="47"/>
      <c r="B9" s="46"/>
      <c r="E9" s="22"/>
      <c r="F9" s="21"/>
      <c r="J9" s="22"/>
    </row>
    <row r="10" spans="1:11" ht="15.6">
      <c r="A10" s="48" t="s">
        <v>28</v>
      </c>
      <c r="B10" s="49"/>
      <c r="C10" s="19"/>
      <c r="D10" s="17">
        <f>VLOOKUP(A10,'Trail Balance'!$A$4:$D$16,4,0)</f>
        <v>100000</v>
      </c>
      <c r="E10" s="37"/>
      <c r="F10" s="21"/>
      <c r="J10" s="22"/>
    </row>
    <row r="11" spans="1:11" ht="15.6">
      <c r="A11" s="50" t="s">
        <v>64</v>
      </c>
      <c r="B11" s="51"/>
      <c r="C11" s="16"/>
      <c r="D11" s="38"/>
      <c r="E11" s="39">
        <f>SUM(D10)</f>
        <v>100000</v>
      </c>
      <c r="F11" s="21"/>
      <c r="J11" s="22"/>
    </row>
    <row r="12" spans="1:11" ht="18">
      <c r="A12" s="47"/>
      <c r="B12" s="46"/>
      <c r="E12" s="22"/>
      <c r="F12" s="55" t="s">
        <v>12</v>
      </c>
      <c r="G12" s="46"/>
      <c r="H12" s="46"/>
      <c r="I12" s="46"/>
      <c r="J12" s="22"/>
    </row>
    <row r="13" spans="1:11" ht="15.6">
      <c r="A13" s="47"/>
      <c r="B13" s="46"/>
      <c r="E13" s="22"/>
      <c r="F13" s="47"/>
      <c r="G13" s="52" t="s">
        <v>18</v>
      </c>
      <c r="H13" s="49"/>
      <c r="I13" s="57">
        <f>VLOOKUP(G13,'Trail Balance'!$A$4:$D$16,4,0)*-1</f>
        <v>500000</v>
      </c>
      <c r="J13" s="22"/>
    </row>
    <row r="14" spans="1:11" ht="18">
      <c r="A14" s="45" t="s">
        <v>5</v>
      </c>
      <c r="B14" s="46"/>
      <c r="E14" s="22"/>
      <c r="F14" s="47"/>
      <c r="G14" s="49" t="s">
        <v>27</v>
      </c>
      <c r="H14" s="49"/>
      <c r="I14" s="57">
        <f>VLOOKUP(G14,'Trail Balance'!$A$4:$D$16,4,0)*-1</f>
        <v>20250</v>
      </c>
      <c r="J14" s="22"/>
    </row>
    <row r="15" spans="1:11" ht="15.6">
      <c r="A15" s="47"/>
      <c r="B15" s="46"/>
      <c r="E15" s="22"/>
      <c r="F15" s="58" t="s">
        <v>65</v>
      </c>
      <c r="G15" s="46"/>
      <c r="H15" s="46"/>
      <c r="I15" s="46"/>
      <c r="J15" s="59">
        <f>SUM(I13:I14)</f>
        <v>520250</v>
      </c>
      <c r="K15" s="21"/>
    </row>
    <row r="16" spans="1:11" ht="15.6">
      <c r="A16" s="65" t="s">
        <v>13</v>
      </c>
      <c r="B16" s="49"/>
      <c r="C16" s="19"/>
      <c r="D16" s="17">
        <f>VLOOKUP(A16,'Trail Balance'!$A$4:$D$16,4,0)</f>
        <v>435000</v>
      </c>
      <c r="E16" s="22"/>
      <c r="F16" s="21"/>
      <c r="J16" s="22"/>
    </row>
    <row r="17" spans="1:10" ht="15.6">
      <c r="A17" s="65" t="s">
        <v>7</v>
      </c>
      <c r="B17" s="49"/>
      <c r="C17" s="19"/>
      <c r="D17" s="17">
        <f>VLOOKUP(A17,'Trail Balance'!$A$4:$D$16,4,0)</f>
        <v>600000</v>
      </c>
      <c r="E17" s="22"/>
      <c r="F17" s="53" t="s">
        <v>66</v>
      </c>
      <c r="J17" s="62">
        <f>J15+J8</f>
        <v>520250</v>
      </c>
    </row>
    <row r="18" spans="1:10" ht="15.6">
      <c r="A18" s="65" t="s">
        <v>16</v>
      </c>
      <c r="B18" s="49"/>
      <c r="C18" s="19"/>
      <c r="D18" s="17">
        <f>VLOOKUP(A18,'Trail Balance'!$A$4:$D$16,4,0)</f>
        <v>350000</v>
      </c>
      <c r="E18" s="22"/>
      <c r="F18" s="21"/>
      <c r="J18" s="22"/>
    </row>
    <row r="19" spans="1:10" ht="15.6">
      <c r="A19" s="65" t="s">
        <v>23</v>
      </c>
      <c r="B19" s="49"/>
      <c r="C19" s="19"/>
      <c r="D19" s="17">
        <f>VLOOKUP(A19,'Trail Balance'!$A$4:$D$16,4,0)</f>
        <v>150000</v>
      </c>
      <c r="E19" s="22"/>
      <c r="F19" s="21"/>
      <c r="J19" s="22"/>
    </row>
    <row r="20" spans="1:10" ht="15.6">
      <c r="A20" s="53" t="s">
        <v>67</v>
      </c>
      <c r="B20" s="54"/>
      <c r="C20" s="41"/>
      <c r="D20" s="42"/>
      <c r="E20" s="43">
        <f>SUM(D16:D19)</f>
        <v>1535000</v>
      </c>
      <c r="F20" s="21"/>
      <c r="J20" s="22"/>
    </row>
    <row r="21" spans="1:10" ht="18">
      <c r="A21" s="47"/>
      <c r="B21" s="46"/>
      <c r="E21" s="22"/>
      <c r="F21" s="45" t="s">
        <v>11</v>
      </c>
      <c r="J21" s="22"/>
    </row>
    <row r="22" spans="1:10" ht="18">
      <c r="A22" s="47"/>
      <c r="B22" s="46"/>
      <c r="E22" s="22"/>
      <c r="F22" s="45"/>
      <c r="G22" s="40" t="s">
        <v>10</v>
      </c>
      <c r="I22" s="57">
        <f>VLOOKUP(G22,'Trail Balance'!$A$4:$D$16,4,0)*-1</f>
        <v>1000000</v>
      </c>
      <c r="J22" s="22"/>
    </row>
    <row r="23" spans="1:10" ht="15.6">
      <c r="A23" s="47"/>
      <c r="B23" s="46"/>
      <c r="E23" s="22"/>
      <c r="F23" s="21"/>
      <c r="G23" s="19" t="s">
        <v>68</v>
      </c>
      <c r="H23" s="19"/>
      <c r="I23" s="60">
        <v>114750</v>
      </c>
      <c r="J23" s="61"/>
    </row>
    <row r="24" spans="1:10" ht="15.6">
      <c r="A24" s="47"/>
      <c r="B24" s="46"/>
      <c r="E24" s="22"/>
      <c r="F24" s="53" t="s">
        <v>69</v>
      </c>
      <c r="J24" s="59">
        <f>SUM(I22:I23)</f>
        <v>1114750</v>
      </c>
    </row>
    <row r="25" spans="1:10">
      <c r="A25" s="47"/>
      <c r="B25" s="46"/>
      <c r="E25" s="22"/>
      <c r="F25" s="21"/>
      <c r="J25" s="22"/>
    </row>
    <row r="26" spans="1:10" ht="16.149999999999999" thickBot="1">
      <c r="A26" s="53" t="s">
        <v>70</v>
      </c>
      <c r="B26" s="54"/>
      <c r="C26" s="41"/>
      <c r="D26" s="41"/>
      <c r="E26" s="44">
        <f>E20+E11</f>
        <v>1635000</v>
      </c>
      <c r="F26" s="53" t="s">
        <v>71</v>
      </c>
      <c r="J26" s="44">
        <f>SUM(J24+J17)</f>
        <v>1635000</v>
      </c>
    </row>
    <row r="27" spans="1:10" ht="15.6" thickTop="1" thickBot="1">
      <c r="A27" s="63"/>
      <c r="B27" s="64"/>
      <c r="C27" s="24"/>
      <c r="D27" s="24"/>
      <c r="E27" s="25"/>
      <c r="F27" s="23"/>
      <c r="G27" s="24"/>
      <c r="H27" s="24"/>
      <c r="I27" s="24"/>
      <c r="J27" s="25"/>
    </row>
  </sheetData>
  <mergeCells count="3">
    <mergeCell ref="A1:J1"/>
    <mergeCell ref="A2:J2"/>
    <mergeCell ref="A3:J3"/>
  </mergeCells>
  <pageMargins left="0.7" right="0.7" top="0.75" bottom="0.75" header="0.3" footer="0.3"/>
  <pageSetup scale="7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prakash pasi</dc:creator>
  <cp:keywords/>
  <dc:description/>
  <cp:lastModifiedBy/>
  <cp:revision/>
  <dcterms:created xsi:type="dcterms:W3CDTF">2024-02-16T12:27:22Z</dcterms:created>
  <dcterms:modified xsi:type="dcterms:W3CDTF">2024-02-16T12:42:23Z</dcterms:modified>
  <cp:category/>
  <cp:contentStatus/>
</cp:coreProperties>
</file>