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1\Notes\Session 15\"/>
    </mc:Choice>
  </mc:AlternateContent>
  <bookViews>
    <workbookView xWindow="0" yWindow="0" windowWidth="20004" windowHeight="11352" firstSheet="5" activeTab="9"/>
  </bookViews>
  <sheets>
    <sheet name="Raw Data" sheetId="1" r:id="rId1"/>
    <sheet name="Growth Rates" sheetId="2" r:id="rId2"/>
    <sheet name="ROW vs US" sheetId="6" r:id="rId3"/>
    <sheet name="Sheet9_HID" sheetId="10" state="hidden" r:id="rId4"/>
    <sheet name="Sheet9_HID1" sheetId="11" state="hidden" r:id="rId5"/>
    <sheet name="Valuation Simple Growth Rate" sheetId="3" r:id="rId6"/>
    <sheet name="Graph" sheetId="15" r:id="rId7"/>
    <sheet name="Naive Forecasts" sheetId="4" r:id="rId8"/>
    <sheet name="Exponential Smoothing" sheetId="5" r:id="rId9"/>
    <sheet name="Holt Winters Linear" sheetId="7" r:id="rId10"/>
    <sheet name="Valuation Model Holt Winters" sheetId="16" r:id="rId11"/>
  </sheets>
  <definedNames>
    <definedName name="solver_adj" localSheetId="8" hidden="1">'Exponential Smoothing'!$J$2</definedName>
    <definedName name="solver_adj" localSheetId="9" hidden="1">'Holt Winters Linear'!$F$2:$G$2</definedName>
    <definedName name="solver_cvg" localSheetId="8" hidden="1">0.0001</definedName>
    <definedName name="solver_cvg" localSheetId="9" hidden="1">0.0001</definedName>
    <definedName name="solver_drv" localSheetId="8" hidden="1">2</definedName>
    <definedName name="solver_drv" localSheetId="9" hidden="1">1</definedName>
    <definedName name="solver_eng" localSheetId="8" hidden="1">1</definedName>
    <definedName name="solver_eng" localSheetId="9" hidden="1">1</definedName>
    <definedName name="solver_est" localSheetId="8" hidden="1">1</definedName>
    <definedName name="solver_est" localSheetId="9" hidden="1">1</definedName>
    <definedName name="solver_itr" localSheetId="8" hidden="1">2147483647</definedName>
    <definedName name="solver_itr" localSheetId="9" hidden="1">2147483647</definedName>
    <definedName name="solver_lhs1" localSheetId="8" hidden="1">'Exponential Smoothing'!$J$2</definedName>
    <definedName name="solver_lhs1" localSheetId="9" hidden="1">'Holt Winters Linear'!$F$2:$G$2</definedName>
    <definedName name="solver_lhs2" localSheetId="8" hidden="1">'Exponential Smoothing'!$J$2</definedName>
    <definedName name="solver_lhs2" localSheetId="9" hidden="1">'Holt Winters Linear'!$F$2:$G$2</definedName>
    <definedName name="solver_lhs3" localSheetId="9" hidden="1">'Holt Winters Linear'!$H$2</definedName>
    <definedName name="solver_lhs4" localSheetId="9" hidden="1">'Holt Winters Linear'!$H$2</definedName>
    <definedName name="solver_mip" localSheetId="8" hidden="1">2147483647</definedName>
    <definedName name="solver_mip" localSheetId="9" hidden="1">2147483647</definedName>
    <definedName name="solver_mni" localSheetId="8" hidden="1">30</definedName>
    <definedName name="solver_mni" localSheetId="9" hidden="1">30</definedName>
    <definedName name="solver_mrt" localSheetId="8" hidden="1">0.075</definedName>
    <definedName name="solver_mrt" localSheetId="9" hidden="1">0.075</definedName>
    <definedName name="solver_msl" localSheetId="8" hidden="1">2</definedName>
    <definedName name="solver_msl" localSheetId="9" hidden="1">2</definedName>
    <definedName name="solver_neg" localSheetId="8" hidden="1">2</definedName>
    <definedName name="solver_neg" localSheetId="9" hidden="1">2</definedName>
    <definedName name="solver_nod" localSheetId="8" hidden="1">2147483647</definedName>
    <definedName name="solver_nod" localSheetId="9" hidden="1">2147483647</definedName>
    <definedName name="solver_num" localSheetId="8" hidden="1">2</definedName>
    <definedName name="solver_num" localSheetId="9" hidden="1">2</definedName>
    <definedName name="solver_nwt" localSheetId="8" hidden="1">1</definedName>
    <definedName name="solver_nwt" localSheetId="9" hidden="1">1</definedName>
    <definedName name="solver_opt" localSheetId="8" hidden="1">'Exponential Smoothing'!$J$4</definedName>
    <definedName name="solver_opt" localSheetId="9" hidden="1">'Holt Winters Linear'!$I$2</definedName>
    <definedName name="solver_pre" localSheetId="8" hidden="1">0.000001</definedName>
    <definedName name="solver_pre" localSheetId="9" hidden="1">0.000001</definedName>
    <definedName name="solver_rbv" localSheetId="8" hidden="1">2</definedName>
    <definedName name="solver_rbv" localSheetId="9" hidden="1">1</definedName>
    <definedName name="solver_rel1" localSheetId="8" hidden="1">1</definedName>
    <definedName name="solver_rel1" localSheetId="9" hidden="1">1</definedName>
    <definedName name="solver_rel2" localSheetId="8" hidden="1">3</definedName>
    <definedName name="solver_rel2" localSheetId="9" hidden="1">3</definedName>
    <definedName name="solver_rel3" localSheetId="9" hidden="1">3</definedName>
    <definedName name="solver_rel4" localSheetId="9" hidden="1">3</definedName>
    <definedName name="solver_rhs1" localSheetId="8" hidden="1">1</definedName>
    <definedName name="solver_rhs1" localSheetId="9" hidden="1">1</definedName>
    <definedName name="solver_rhs2" localSheetId="8" hidden="1">0</definedName>
    <definedName name="solver_rhs2" localSheetId="9" hidden="1">0</definedName>
    <definedName name="solver_rhs3" localSheetId="9" hidden="1">0.75</definedName>
    <definedName name="solver_rhs4" localSheetId="9" hidden="1">0.75</definedName>
    <definedName name="solver_rlx" localSheetId="8" hidden="1">2</definedName>
    <definedName name="solver_rlx" localSheetId="9" hidden="1">2</definedName>
    <definedName name="solver_rsd" localSheetId="8" hidden="1">0</definedName>
    <definedName name="solver_rsd" localSheetId="9" hidden="1">0</definedName>
    <definedName name="solver_scl" localSheetId="8" hidden="1">2</definedName>
    <definedName name="solver_scl" localSheetId="9" hidden="1">1</definedName>
    <definedName name="solver_sho" localSheetId="8" hidden="1">2</definedName>
    <definedName name="solver_sho" localSheetId="9" hidden="1">2</definedName>
    <definedName name="solver_ssz" localSheetId="8" hidden="1">100</definedName>
    <definedName name="solver_ssz" localSheetId="9" hidden="1">100</definedName>
    <definedName name="solver_tim" localSheetId="8" hidden="1">2147483647</definedName>
    <definedName name="solver_tim" localSheetId="9" hidden="1">2147483647</definedName>
    <definedName name="solver_tol" localSheetId="8" hidden="1">0.01</definedName>
    <definedName name="solver_tol" localSheetId="9" hidden="1">0.01</definedName>
    <definedName name="solver_typ" localSheetId="8" hidden="1">2</definedName>
    <definedName name="solver_typ" localSheetId="9" hidden="1">2</definedName>
    <definedName name="solver_val" localSheetId="8" hidden="1">0</definedName>
    <definedName name="solver_val" localSheetId="9" hidden="1">0</definedName>
    <definedName name="solver_ver" localSheetId="8" hidden="1">3</definedName>
    <definedName name="solver_ver" localSheetId="9" hidden="1">3</definedName>
    <definedName name="xdata1" hidden="1">12.997774398959+(ROW(OFFSET(#REF!,0,0,70,1))-1)*2.38149493980461</definedName>
    <definedName name="xdata11" hidden="1">14.7482398637828+(ROW(OFFSET(#REF!,0,0,70,1))-1)*2.33691142302543</definedName>
    <definedName name="xdata3" hidden="1">14.5449783901089+(ROW(OFFSET(#REF!,0,0,70,1))-1)*2.35907169355606</definedName>
    <definedName name="xdata5" hidden="1">13.3062075544997+(ROW(OFFSET(#REF!,0,0,70,1))-1)*2.35781044200055</definedName>
    <definedName name="xdata7" hidden="1">14.7482398637828+(ROW(OFFSET(#REF!,0,0,70,1))-1)*2.33691142302543</definedName>
    <definedName name="xdata9" hidden="1">13.3062075544997+(ROW(OFFSET(#REF!,0,0,70,1))-1)*2.35781044200055</definedName>
    <definedName name="ydata10" hidden="1">0+1*[0]!xdata9-8.87440732466479*(1.02702702702703+([0]!xdata9-85.3455091351351)^2/627.871452599565)^0.5</definedName>
    <definedName name="ydata12" hidden="1">0+1*[0]!xdata11+8.87440732466479*(1.02702702702703+([0]!xdata11-85.3455091351351)^2/627.871452599565)^0.5</definedName>
    <definedName name="ydata2" hidden="1">0+1*[0]!xdata1-9.32603570083194*(1.02702702702703+([0]!xdata1-85.3455091351351)^2/693.403720987965)^0.5</definedName>
    <definedName name="ydata4" hidden="1">0+1*[0]!xdata3+9.32603570083194*(1.02702702702703+([0]!xdata3-85.3455091351351)^2/693.403720987965)^0.5</definedName>
    <definedName name="ydata6" hidden="1">0+1*[0]!xdata5-8.87440732466479*(1.02702702702703+([0]!xdata5-85.3455091351351)^2/627.871452599565)^0.5</definedName>
    <definedName name="ydata8" hidden="1">0+1*[0]!xdata7+8.87440732466479*(1.02702702702703+([0]!xdata7-85.3455091351351)^2/627.871452599565)^0.5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6" l="1"/>
  <c r="B33" i="3"/>
  <c r="C31" i="3"/>
  <c r="D31" i="3"/>
  <c r="E31" i="3"/>
  <c r="F31" i="3"/>
  <c r="G31" i="3"/>
  <c r="H31" i="3"/>
  <c r="I31" i="3"/>
  <c r="J31" i="3"/>
  <c r="K31" i="3"/>
  <c r="B31" i="3"/>
  <c r="K30" i="3"/>
  <c r="F4" i="5" l="1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3" i="5"/>
  <c r="F6" i="7" l="1"/>
  <c r="G6" i="7" s="1"/>
  <c r="F7" i="7" s="1"/>
  <c r="G7" i="7" s="1"/>
  <c r="F8" i="7" s="1"/>
  <c r="F5" i="7"/>
  <c r="B7" i="16"/>
  <c r="B7" i="3"/>
  <c r="F6" i="1"/>
  <c r="G7" i="1" s="1"/>
  <c r="G6" i="1"/>
  <c r="F7" i="1"/>
  <c r="F8" i="1"/>
  <c r="G8" i="1"/>
  <c r="F9" i="1"/>
  <c r="G10" i="1" s="1"/>
  <c r="G9" i="1"/>
  <c r="F10" i="1"/>
  <c r="G11" i="1" s="1"/>
  <c r="F11" i="1"/>
  <c r="F12" i="1"/>
  <c r="G12" i="1"/>
  <c r="F13" i="1"/>
  <c r="G14" i="1" s="1"/>
  <c r="G13" i="1"/>
  <c r="F14" i="1"/>
  <c r="G15" i="1" s="1"/>
  <c r="F15" i="1"/>
  <c r="F16" i="1"/>
  <c r="G16" i="1"/>
  <c r="F17" i="1"/>
  <c r="G18" i="1" s="1"/>
  <c r="G17" i="1"/>
  <c r="F18" i="1"/>
  <c r="G19" i="1" s="1"/>
  <c r="F19" i="1"/>
  <c r="F20" i="1"/>
  <c r="G20" i="1"/>
  <c r="F21" i="1"/>
  <c r="G22" i="1" s="1"/>
  <c r="G21" i="1"/>
  <c r="F22" i="1"/>
  <c r="G23" i="1" s="1"/>
  <c r="F23" i="1"/>
  <c r="F24" i="1"/>
  <c r="G24" i="1"/>
  <c r="F25" i="1"/>
  <c r="G26" i="1" s="1"/>
  <c r="G25" i="1"/>
  <c r="F26" i="1"/>
  <c r="G27" i="1" s="1"/>
  <c r="F27" i="1"/>
  <c r="F28" i="1"/>
  <c r="G28" i="1"/>
  <c r="F29" i="1"/>
  <c r="G30" i="1" s="1"/>
  <c r="G29" i="1"/>
  <c r="F30" i="1"/>
  <c r="G31" i="1" s="1"/>
  <c r="F31" i="1"/>
  <c r="F32" i="1"/>
  <c r="G32" i="1"/>
  <c r="F33" i="1"/>
  <c r="G34" i="1" s="1"/>
  <c r="G33" i="1"/>
  <c r="F34" i="1"/>
  <c r="G35" i="1" s="1"/>
  <c r="F35" i="1"/>
  <c r="F36" i="1"/>
  <c r="G36" i="1"/>
  <c r="F37" i="1"/>
  <c r="G38" i="1" s="1"/>
  <c r="G37" i="1"/>
  <c r="F38" i="1"/>
  <c r="G39" i="1" s="1"/>
  <c r="F39" i="1"/>
  <c r="G40" i="1" s="1"/>
  <c r="F40" i="1"/>
  <c r="G5" i="1"/>
  <c r="F5" i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" i="1"/>
  <c r="G8" i="7" l="1"/>
  <c r="F9" i="7" s="1"/>
  <c r="G9" i="7" l="1"/>
  <c r="F10" i="7" s="1"/>
  <c r="G10" i="7" l="1"/>
  <c r="F11" i="7" s="1"/>
  <c r="G11" i="7" l="1"/>
  <c r="F12" i="7" s="1"/>
  <c r="G12" i="7" l="1"/>
  <c r="F13" i="7" s="1"/>
  <c r="G13" i="7" l="1"/>
  <c r="F14" i="7" s="1"/>
  <c r="G14" i="7" l="1"/>
  <c r="F15" i="7" s="1"/>
  <c r="G15" i="7" l="1"/>
  <c r="F16" i="7" s="1"/>
  <c r="G16" i="7" l="1"/>
  <c r="F17" i="7" s="1"/>
  <c r="G17" i="7" l="1"/>
  <c r="F18" i="7" s="1"/>
  <c r="G18" i="7" l="1"/>
  <c r="F19" i="7" s="1"/>
  <c r="G19" i="7" l="1"/>
  <c r="F20" i="7" s="1"/>
  <c r="O8" i="3"/>
  <c r="C26" i="16"/>
  <c r="D26" i="16" s="1"/>
  <c r="E26" i="16" s="1"/>
  <c r="F26" i="16" s="1"/>
  <c r="G26" i="16" s="1"/>
  <c r="H26" i="16" s="1"/>
  <c r="I26" i="16" s="1"/>
  <c r="J26" i="16" s="1"/>
  <c r="K26" i="16" s="1"/>
  <c r="C25" i="16"/>
  <c r="D25" i="16" s="1"/>
  <c r="E25" i="16" s="1"/>
  <c r="F25" i="16" s="1"/>
  <c r="G25" i="16" s="1"/>
  <c r="H25" i="16" s="1"/>
  <c r="I25" i="16" s="1"/>
  <c r="J25" i="16" s="1"/>
  <c r="K25" i="16" s="1"/>
  <c r="C20" i="16"/>
  <c r="D20" i="16" s="1"/>
  <c r="E20" i="16" s="1"/>
  <c r="F20" i="16" s="1"/>
  <c r="G20" i="16" s="1"/>
  <c r="H20" i="16" s="1"/>
  <c r="I20" i="16" s="1"/>
  <c r="J20" i="16" s="1"/>
  <c r="K20" i="16" s="1"/>
  <c r="B13" i="16"/>
  <c r="B12" i="16"/>
  <c r="F5" i="2"/>
  <c r="G20" i="7" l="1"/>
  <c r="F21" i="7" s="1"/>
  <c r="G21" i="7" l="1"/>
  <c r="F22" i="7" s="1"/>
  <c r="B19" i="16"/>
  <c r="B21" i="16" s="1"/>
  <c r="B23" i="16" s="1"/>
  <c r="G22" i="7" l="1"/>
  <c r="F23" i="7" s="1"/>
  <c r="C19" i="16"/>
  <c r="B22" i="16"/>
  <c r="B24" i="16" s="1"/>
  <c r="B28" i="16" s="1"/>
  <c r="B29" i="16" s="1"/>
  <c r="B31" i="16" s="1"/>
  <c r="G23" i="7" l="1"/>
  <c r="F24" i="7" s="1"/>
  <c r="C21" i="16"/>
  <c r="C23" i="16" s="1"/>
  <c r="D19" i="16"/>
  <c r="G24" i="7" l="1"/>
  <c r="F25" i="7" s="1"/>
  <c r="C22" i="16"/>
  <c r="C24" i="16" s="1"/>
  <c r="C28" i="16" s="1"/>
  <c r="C29" i="16" s="1"/>
  <c r="C31" i="16" s="1"/>
  <c r="D21" i="16"/>
  <c r="D23" i="16" s="1"/>
  <c r="E19" i="16"/>
  <c r="G5" i="7"/>
  <c r="G25" i="7" l="1"/>
  <c r="F26" i="7" s="1"/>
  <c r="H6" i="7"/>
  <c r="I6" i="7" s="1"/>
  <c r="J6" i="7" s="1"/>
  <c r="E21" i="16"/>
  <c r="E23" i="16" s="1"/>
  <c r="D22" i="16"/>
  <c r="D24" i="16" s="1"/>
  <c r="D28" i="16" s="1"/>
  <c r="D29" i="16" s="1"/>
  <c r="D31" i="16" s="1"/>
  <c r="F19" i="16"/>
  <c r="G26" i="7" l="1"/>
  <c r="F27" i="7" s="1"/>
  <c r="G19" i="16"/>
  <c r="G21" i="16" s="1"/>
  <c r="G23" i="16" s="1"/>
  <c r="E22" i="16"/>
  <c r="E24" i="16" s="1"/>
  <c r="E28" i="16" s="1"/>
  <c r="E29" i="16" s="1"/>
  <c r="E31" i="16" s="1"/>
  <c r="F21" i="16"/>
  <c r="F23" i="16" s="1"/>
  <c r="H7" i="7"/>
  <c r="I7" i="7" s="1"/>
  <c r="J7" i="7" s="1"/>
  <c r="G27" i="7" l="1"/>
  <c r="F28" i="7" s="1"/>
  <c r="H19" i="16"/>
  <c r="F22" i="16"/>
  <c r="F24" i="16" s="1"/>
  <c r="F28" i="16" s="1"/>
  <c r="F29" i="16" s="1"/>
  <c r="F31" i="16" s="1"/>
  <c r="G22" i="16"/>
  <c r="G24" i="16" s="1"/>
  <c r="G28" i="16" s="1"/>
  <c r="G29" i="16" s="1"/>
  <c r="G31" i="16" s="1"/>
  <c r="H8" i="7"/>
  <c r="I8" i="7" s="1"/>
  <c r="J8" i="7" s="1"/>
  <c r="G28" i="7" l="1"/>
  <c r="F29" i="7" s="1"/>
  <c r="I19" i="16"/>
  <c r="H21" i="16"/>
  <c r="H23" i="16" s="1"/>
  <c r="H9" i="7"/>
  <c r="I9" i="7" s="1"/>
  <c r="J9" i="7" s="1"/>
  <c r="H10" i="7"/>
  <c r="I10" i="7" s="1"/>
  <c r="J10" i="7" s="1"/>
  <c r="G29" i="7" l="1"/>
  <c r="F30" i="7" s="1"/>
  <c r="H22" i="16"/>
  <c r="H24" i="16" s="1"/>
  <c r="H28" i="16" s="1"/>
  <c r="H29" i="16" s="1"/>
  <c r="H31" i="16" s="1"/>
  <c r="J19" i="16"/>
  <c r="I21" i="16"/>
  <c r="I23" i="16" s="1"/>
  <c r="G30" i="7" l="1"/>
  <c r="F31" i="7" s="1"/>
  <c r="I22" i="16"/>
  <c r="I24" i="16" s="1"/>
  <c r="I28" i="16" s="1"/>
  <c r="I29" i="16" s="1"/>
  <c r="I31" i="16" s="1"/>
  <c r="J21" i="16"/>
  <c r="J23" i="16" s="1"/>
  <c r="K19" i="16"/>
  <c r="H11" i="7"/>
  <c r="I11" i="7" s="1"/>
  <c r="J11" i="7" s="1"/>
  <c r="H13" i="7"/>
  <c r="I13" i="7" s="1"/>
  <c r="J13" i="7" s="1"/>
  <c r="H12" i="7"/>
  <c r="I12" i="7" s="1"/>
  <c r="J12" i="7" s="1"/>
  <c r="G31" i="7" l="1"/>
  <c r="F32" i="7" s="1"/>
  <c r="K21" i="16"/>
  <c r="K23" i="16" s="1"/>
  <c r="J22" i="16"/>
  <c r="J24" i="16" s="1"/>
  <c r="J28" i="16" s="1"/>
  <c r="J29" i="16" s="1"/>
  <c r="J31" i="16" s="1"/>
  <c r="G32" i="7" l="1"/>
  <c r="F33" i="7" s="1"/>
  <c r="K22" i="16"/>
  <c r="K24" i="16" s="1"/>
  <c r="K28" i="16" s="1"/>
  <c r="K29" i="16" s="1"/>
  <c r="H14" i="7"/>
  <c r="I14" i="7" s="1"/>
  <c r="J14" i="7" s="1"/>
  <c r="G33" i="7" l="1"/>
  <c r="F34" i="7" s="1"/>
  <c r="K31" i="16"/>
  <c r="B33" i="16" s="1"/>
  <c r="H17" i="7"/>
  <c r="I17" i="7" s="1"/>
  <c r="J17" i="7" s="1"/>
  <c r="G34" i="7" l="1"/>
  <c r="F35" i="7" s="1"/>
  <c r="H16" i="7"/>
  <c r="I16" i="7" s="1"/>
  <c r="J16" i="7" s="1"/>
  <c r="H15" i="7"/>
  <c r="I15" i="7" s="1"/>
  <c r="J15" i="7" s="1"/>
  <c r="G35" i="7" l="1"/>
  <c r="F36" i="7" s="1"/>
  <c r="H18" i="7"/>
  <c r="I18" i="7" s="1"/>
  <c r="J18" i="7" s="1"/>
  <c r="G36" i="7" l="1"/>
  <c r="F37" i="7" s="1"/>
  <c r="G37" i="7" l="1"/>
  <c r="F38" i="7" s="1"/>
  <c r="G38" i="7" l="1"/>
  <c r="F39" i="7" s="1"/>
  <c r="H19" i="7"/>
  <c r="I19" i="7" s="1"/>
  <c r="J19" i="7" s="1"/>
  <c r="G39" i="7" l="1"/>
  <c r="F40" i="7" s="1"/>
  <c r="H20" i="7"/>
  <c r="I20" i="7" s="1"/>
  <c r="J20" i="7" s="1"/>
  <c r="G40" i="7" l="1"/>
  <c r="F41" i="7" s="1"/>
  <c r="H21" i="7"/>
  <c r="I21" i="7" s="1"/>
  <c r="J21" i="7" s="1"/>
  <c r="G41" i="7" l="1"/>
  <c r="F42" i="7" s="1"/>
  <c r="G42" i="7" s="1"/>
  <c r="H22" i="7"/>
  <c r="I22" i="7" s="1"/>
  <c r="J22" i="7" s="1"/>
  <c r="H23" i="7" l="1"/>
  <c r="I23" i="7" s="1"/>
  <c r="J23" i="7" s="1"/>
  <c r="H24" i="7"/>
  <c r="I24" i="7" s="1"/>
  <c r="J24" i="7" s="1"/>
  <c r="H157" i="7" l="1"/>
  <c r="H125" i="7"/>
  <c r="H117" i="7"/>
  <c r="H109" i="7"/>
  <c r="H101" i="7"/>
  <c r="H77" i="7"/>
  <c r="H69" i="7"/>
  <c r="H61" i="7"/>
  <c r="H53" i="7"/>
  <c r="H148" i="7"/>
  <c r="H140" i="7"/>
  <c r="H116" i="7"/>
  <c r="H108" i="7"/>
  <c r="H68" i="7"/>
  <c r="H156" i="7"/>
  <c r="H100" i="7"/>
  <c r="H60" i="7"/>
  <c r="H139" i="7"/>
  <c r="H131" i="7"/>
  <c r="H123" i="7"/>
  <c r="H115" i="7"/>
  <c r="H107" i="7"/>
  <c r="H99" i="7"/>
  <c r="H75" i="7"/>
  <c r="H67" i="7"/>
  <c r="H59" i="7"/>
  <c r="H51" i="7"/>
  <c r="H154" i="7"/>
  <c r="H146" i="7"/>
  <c r="H122" i="7"/>
  <c r="H114" i="7"/>
  <c r="H106" i="7"/>
  <c r="H90" i="7"/>
  <c r="H82" i="7"/>
  <c r="H74" i="7"/>
  <c r="H50" i="7"/>
  <c r="H98" i="7"/>
  <c r="H45" i="7"/>
  <c r="H153" i="7"/>
  <c r="H145" i="7"/>
  <c r="H137" i="7"/>
  <c r="H113" i="7"/>
  <c r="H105" i="7"/>
  <c r="H97" i="7"/>
  <c r="H89" i="7"/>
  <c r="H81" i="7"/>
  <c r="H73" i="7"/>
  <c r="H49" i="7"/>
  <c r="H150" i="7"/>
  <c r="H126" i="7"/>
  <c r="H102" i="7"/>
  <c r="H78" i="7"/>
  <c r="H62" i="7"/>
  <c r="H152" i="7"/>
  <c r="H144" i="7"/>
  <c r="H136" i="7"/>
  <c r="H128" i="7"/>
  <c r="H120" i="7"/>
  <c r="H112" i="7"/>
  <c r="H88" i="7"/>
  <c r="H80" i="7"/>
  <c r="H72" i="7"/>
  <c r="H64" i="7"/>
  <c r="H56" i="7"/>
  <c r="H48" i="7"/>
  <c r="H142" i="7"/>
  <c r="H54" i="7"/>
  <c r="H76" i="7"/>
  <c r="H151" i="7"/>
  <c r="H143" i="7"/>
  <c r="H135" i="7"/>
  <c r="H127" i="7"/>
  <c r="H119" i="7"/>
  <c r="H111" i="7"/>
  <c r="H103" i="7"/>
  <c r="H95" i="7"/>
  <c r="H87" i="7"/>
  <c r="H79" i="7"/>
  <c r="H71" i="7"/>
  <c r="H63" i="7"/>
  <c r="H55" i="7"/>
  <c r="H47" i="7"/>
  <c r="H158" i="7"/>
  <c r="H134" i="7"/>
  <c r="H118" i="7"/>
  <c r="H110" i="7"/>
  <c r="H86" i="7"/>
  <c r="H70" i="7"/>
  <c r="H46" i="7"/>
  <c r="H84" i="7"/>
  <c r="H52" i="7"/>
  <c r="H133" i="7" l="1"/>
  <c r="H141" i="7"/>
  <c r="H94" i="7"/>
  <c r="H96" i="7"/>
  <c r="H44" i="7"/>
  <c r="H57" i="7"/>
  <c r="H121" i="7"/>
  <c r="H58" i="7"/>
  <c r="H130" i="7"/>
  <c r="H83" i="7"/>
  <c r="H147" i="7"/>
  <c r="H124" i="7"/>
  <c r="H85" i="7"/>
  <c r="H149" i="7"/>
  <c r="H104" i="7"/>
  <c r="H92" i="7"/>
  <c r="H65" i="7"/>
  <c r="H129" i="7"/>
  <c r="H66" i="7"/>
  <c r="H138" i="7"/>
  <c r="H91" i="7"/>
  <c r="H155" i="7"/>
  <c r="H132" i="7"/>
  <c r="H93" i="7"/>
  <c r="H26" i="7"/>
  <c r="I26" i="7" s="1"/>
  <c r="J26" i="7" s="1"/>
  <c r="H25" i="7"/>
  <c r="I25" i="7" s="1"/>
  <c r="J25" i="7" s="1"/>
  <c r="H27" i="7" l="1"/>
  <c r="I27" i="7" s="1"/>
  <c r="J27" i="7" s="1"/>
  <c r="H28" i="7" l="1"/>
  <c r="I28" i="7" s="1"/>
  <c r="J28" i="7" s="1"/>
  <c r="H29" i="7" l="1"/>
  <c r="I29" i="7" s="1"/>
  <c r="J29" i="7" s="1"/>
  <c r="H31" i="7" l="1"/>
  <c r="I31" i="7" s="1"/>
  <c r="J31" i="7" s="1"/>
  <c r="H30" i="7"/>
  <c r="I30" i="7" s="1"/>
  <c r="J30" i="7" s="1"/>
  <c r="H32" i="7" l="1"/>
  <c r="I32" i="7" s="1"/>
  <c r="J32" i="7" s="1"/>
  <c r="H34" i="7" l="1"/>
  <c r="I34" i="7" s="1"/>
  <c r="J34" i="7" s="1"/>
  <c r="H33" i="7"/>
  <c r="I33" i="7" s="1"/>
  <c r="J33" i="7" s="1"/>
  <c r="H35" i="7" l="1"/>
  <c r="I35" i="7" s="1"/>
  <c r="J35" i="7" s="1"/>
  <c r="H36" i="7" l="1"/>
  <c r="I36" i="7" s="1"/>
  <c r="J36" i="7" s="1"/>
  <c r="H37" i="7" l="1"/>
  <c r="I37" i="7" s="1"/>
  <c r="J37" i="7" s="1"/>
  <c r="H38" i="7" l="1"/>
  <c r="I38" i="7" s="1"/>
  <c r="J38" i="7" s="1"/>
  <c r="H39" i="7" l="1"/>
  <c r="I39" i="7" s="1"/>
  <c r="J39" i="7" s="1"/>
  <c r="H40" i="7" l="1"/>
  <c r="I40" i="7" s="1"/>
  <c r="J40" i="7" s="1"/>
  <c r="H42" i="7" l="1"/>
  <c r="I42" i="7" s="1"/>
  <c r="J42" i="7" s="1"/>
  <c r="H41" i="7"/>
  <c r="I41" i="7" s="1"/>
  <c r="J41" i="7" s="1"/>
  <c r="I2" i="7" l="1"/>
  <c r="G42" i="6" l="1"/>
  <c r="G4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3" i="6"/>
  <c r="E8" i="5"/>
  <c r="E24" i="5"/>
  <c r="E40" i="5"/>
  <c r="D4" i="5"/>
  <c r="E5" i="5" s="1"/>
  <c r="D5" i="5"/>
  <c r="D6" i="5"/>
  <c r="D7" i="5"/>
  <c r="D8" i="5"/>
  <c r="E9" i="5" s="1"/>
  <c r="D9" i="5"/>
  <c r="E10" i="5" s="1"/>
  <c r="D10" i="5"/>
  <c r="E11" i="5" s="1"/>
  <c r="D11" i="5"/>
  <c r="E12" i="5" s="1"/>
  <c r="D12" i="5"/>
  <c r="D13" i="5"/>
  <c r="D14" i="5"/>
  <c r="D15" i="5"/>
  <c r="D16" i="5"/>
  <c r="E17" i="5" s="1"/>
  <c r="D17" i="5"/>
  <c r="E18" i="5" s="1"/>
  <c r="D18" i="5"/>
  <c r="E19" i="5" s="1"/>
  <c r="D19" i="5"/>
  <c r="E20" i="5" s="1"/>
  <c r="D20" i="5"/>
  <c r="E21" i="5" s="1"/>
  <c r="D21" i="5"/>
  <c r="E22" i="5" s="1"/>
  <c r="D22" i="5"/>
  <c r="E23" i="5" s="1"/>
  <c r="D23" i="5"/>
  <c r="D24" i="5"/>
  <c r="E25" i="5" s="1"/>
  <c r="D25" i="5"/>
  <c r="E26" i="5" s="1"/>
  <c r="D26" i="5"/>
  <c r="E27" i="5" s="1"/>
  <c r="D27" i="5"/>
  <c r="E28" i="5" s="1"/>
  <c r="D28" i="5"/>
  <c r="D29" i="5"/>
  <c r="E30" i="5" s="1"/>
  <c r="D30" i="5"/>
  <c r="E31" i="5" s="1"/>
  <c r="D31" i="5"/>
  <c r="D32" i="5"/>
  <c r="E33" i="5" s="1"/>
  <c r="D33" i="5"/>
  <c r="E34" i="5" s="1"/>
  <c r="D34" i="5"/>
  <c r="E35" i="5" s="1"/>
  <c r="D35" i="5"/>
  <c r="E36" i="5" s="1"/>
  <c r="D36" i="5"/>
  <c r="D37" i="5"/>
  <c r="D38" i="5"/>
  <c r="D39" i="5"/>
  <c r="D40" i="5"/>
  <c r="D3" i="5"/>
  <c r="D2" i="5"/>
  <c r="E3" i="5" s="1"/>
  <c r="G13" i="5" l="1"/>
  <c r="H13" i="5" s="1"/>
  <c r="E37" i="5"/>
  <c r="G31" i="5"/>
  <c r="H31" i="5" s="1"/>
  <c r="G7" i="5"/>
  <c r="H7" i="5" s="1"/>
  <c r="E15" i="5"/>
  <c r="E14" i="5"/>
  <c r="G37" i="5"/>
  <c r="H37" i="5" s="1"/>
  <c r="G21" i="5"/>
  <c r="H21" i="5" s="1"/>
  <c r="G20" i="5"/>
  <c r="H20" i="5" s="1"/>
  <c r="E39" i="5"/>
  <c r="E7" i="5"/>
  <c r="E38" i="5"/>
  <c r="E6" i="5"/>
  <c r="E32" i="5"/>
  <c r="E16" i="5"/>
  <c r="G23" i="5"/>
  <c r="H23" i="5" s="1"/>
  <c r="E29" i="5"/>
  <c r="E13" i="5"/>
  <c r="E4" i="5"/>
  <c r="G9" i="5"/>
  <c r="H9" i="5" s="1"/>
  <c r="D4" i="4"/>
  <c r="D5" i="4"/>
  <c r="E6" i="4" s="1"/>
  <c r="D6" i="4"/>
  <c r="D7" i="4"/>
  <c r="D8" i="4"/>
  <c r="D9" i="4"/>
  <c r="D10" i="4"/>
  <c r="D11" i="4"/>
  <c r="D12" i="4"/>
  <c r="D13" i="4"/>
  <c r="E14" i="4" s="1"/>
  <c r="D14" i="4"/>
  <c r="D15" i="4"/>
  <c r="D16" i="4"/>
  <c r="D17" i="4"/>
  <c r="D18" i="4"/>
  <c r="D19" i="4"/>
  <c r="D20" i="4"/>
  <c r="D21" i="4"/>
  <c r="E22" i="4" s="1"/>
  <c r="D22" i="4"/>
  <c r="D23" i="4"/>
  <c r="D24" i="4"/>
  <c r="D25" i="4"/>
  <c r="D26" i="4"/>
  <c r="D27" i="4"/>
  <c r="D28" i="4"/>
  <c r="D29" i="4"/>
  <c r="E30" i="4" s="1"/>
  <c r="D30" i="4"/>
  <c r="D31" i="4"/>
  <c r="D32" i="4"/>
  <c r="D33" i="4"/>
  <c r="D34" i="4"/>
  <c r="D35" i="4"/>
  <c r="D36" i="4"/>
  <c r="D37" i="4"/>
  <c r="E38" i="4" s="1"/>
  <c r="D38" i="4"/>
  <c r="D39" i="4"/>
  <c r="D3" i="4"/>
  <c r="E5" i="4"/>
  <c r="F5" i="4"/>
  <c r="F6" i="4"/>
  <c r="E8" i="4"/>
  <c r="E7" i="4"/>
  <c r="F7" i="4"/>
  <c r="F8" i="4"/>
  <c r="E10" i="4"/>
  <c r="E9" i="4"/>
  <c r="F9" i="4"/>
  <c r="E11" i="4"/>
  <c r="F10" i="4"/>
  <c r="F11" i="4"/>
  <c r="E13" i="4"/>
  <c r="E12" i="4"/>
  <c r="F12" i="4"/>
  <c r="F13" i="4"/>
  <c r="F14" i="4"/>
  <c r="E16" i="4"/>
  <c r="E15" i="4"/>
  <c r="F15" i="4"/>
  <c r="F16" i="4"/>
  <c r="E18" i="4"/>
  <c r="E17" i="4"/>
  <c r="F17" i="4"/>
  <c r="E19" i="4"/>
  <c r="F18" i="4"/>
  <c r="F19" i="4"/>
  <c r="E21" i="4"/>
  <c r="E20" i="4"/>
  <c r="F20" i="4"/>
  <c r="F21" i="4"/>
  <c r="F22" i="4"/>
  <c r="E24" i="4"/>
  <c r="E23" i="4"/>
  <c r="F23" i="4"/>
  <c r="F24" i="4"/>
  <c r="E26" i="4"/>
  <c r="E25" i="4"/>
  <c r="F25" i="4"/>
  <c r="E27" i="4"/>
  <c r="F26" i="4"/>
  <c r="F27" i="4"/>
  <c r="E29" i="4"/>
  <c r="E28" i="4"/>
  <c r="F28" i="4"/>
  <c r="F29" i="4"/>
  <c r="F30" i="4"/>
  <c r="E32" i="4"/>
  <c r="E31" i="4"/>
  <c r="F31" i="4"/>
  <c r="F32" i="4"/>
  <c r="E34" i="4"/>
  <c r="E33" i="4"/>
  <c r="F33" i="4"/>
  <c r="E35" i="4"/>
  <c r="F34" i="4"/>
  <c r="F35" i="4"/>
  <c r="E37" i="4"/>
  <c r="E36" i="4"/>
  <c r="F36" i="4"/>
  <c r="F37" i="4"/>
  <c r="F38" i="4"/>
  <c r="E40" i="4"/>
  <c r="E39" i="4"/>
  <c r="F39" i="4"/>
  <c r="F40" i="4"/>
  <c r="F3" i="4"/>
  <c r="F4" i="4"/>
  <c r="E4" i="4"/>
  <c r="G10" i="5" l="1"/>
  <c r="H10" i="5" s="1"/>
  <c r="G18" i="5"/>
  <c r="H18" i="5" s="1"/>
  <c r="G22" i="5"/>
  <c r="H22" i="5" s="1"/>
  <c r="G11" i="5"/>
  <c r="H11" i="5" s="1"/>
  <c r="G36" i="5"/>
  <c r="H36" i="5" s="1"/>
  <c r="G27" i="5"/>
  <c r="H27" i="5" s="1"/>
  <c r="G38" i="5"/>
  <c r="H38" i="5" s="1"/>
  <c r="G19" i="5"/>
  <c r="H19" i="5" s="1"/>
  <c r="G15" i="5"/>
  <c r="H15" i="5" s="1"/>
  <c r="G12" i="5"/>
  <c r="H12" i="5" s="1"/>
  <c r="G32" i="5"/>
  <c r="H32" i="5" s="1"/>
  <c r="G26" i="5"/>
  <c r="H26" i="5" s="1"/>
  <c r="G34" i="5"/>
  <c r="H34" i="5" s="1"/>
  <c r="G17" i="5"/>
  <c r="H17" i="5" s="1"/>
  <c r="G35" i="5"/>
  <c r="H35" i="5" s="1"/>
  <c r="G6" i="5"/>
  <c r="H6" i="5" s="1"/>
  <c r="G28" i="5"/>
  <c r="H28" i="5" s="1"/>
  <c r="G25" i="5"/>
  <c r="H25" i="5" s="1"/>
  <c r="G4" i="5"/>
  <c r="H4" i="5" s="1"/>
  <c r="G8" i="5"/>
  <c r="H8" i="5" s="1"/>
  <c r="G33" i="5"/>
  <c r="H33" i="5" s="1"/>
  <c r="G14" i="5"/>
  <c r="H14" i="5" s="1"/>
  <c r="G16" i="5"/>
  <c r="H16" i="5" s="1"/>
  <c r="G29" i="5"/>
  <c r="H29" i="5" s="1"/>
  <c r="G5" i="5"/>
  <c r="H5" i="5" s="1"/>
  <c r="G30" i="5"/>
  <c r="H30" i="5" s="1"/>
  <c r="G24" i="5"/>
  <c r="H24" i="5" s="1"/>
  <c r="G39" i="5"/>
  <c r="H39" i="5" s="1"/>
  <c r="J4" i="5" l="1"/>
  <c r="C26" i="3" l="1"/>
  <c r="D26" i="3" s="1"/>
  <c r="E26" i="3" s="1"/>
  <c r="F26" i="3" s="1"/>
  <c r="G26" i="3" s="1"/>
  <c r="H26" i="3" s="1"/>
  <c r="I26" i="3" s="1"/>
  <c r="J26" i="3" s="1"/>
  <c r="K26" i="3" s="1"/>
  <c r="C25" i="3"/>
  <c r="D25" i="3" s="1"/>
  <c r="E25" i="3" s="1"/>
  <c r="F25" i="3" s="1"/>
  <c r="G25" i="3" s="1"/>
  <c r="H25" i="3" s="1"/>
  <c r="I25" i="3" s="1"/>
  <c r="J25" i="3" s="1"/>
  <c r="K25" i="3" s="1"/>
  <c r="C20" i="3"/>
  <c r="D20" i="3" s="1"/>
  <c r="E20" i="3" s="1"/>
  <c r="F20" i="3" s="1"/>
  <c r="G20" i="3" s="1"/>
  <c r="H20" i="3" s="1"/>
  <c r="I20" i="3" s="1"/>
  <c r="J20" i="3" s="1"/>
  <c r="K20" i="3" s="1"/>
  <c r="B13" i="3"/>
  <c r="B1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3" i="2"/>
  <c r="F4" i="2"/>
  <c r="F6" i="2"/>
  <c r="F3" i="2"/>
  <c r="O9" i="3" l="1"/>
  <c r="O10" i="3" s="1"/>
  <c r="O11" i="3" l="1"/>
  <c r="O12" i="3" s="1"/>
  <c r="O13" i="3" l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B19" i="3"/>
  <c r="B21" i="3" s="1"/>
  <c r="B23" i="3" s="1"/>
  <c r="C19" i="3"/>
  <c r="C21" i="3" s="1"/>
  <c r="C23" i="3" s="1"/>
  <c r="O28" i="3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B22" i="3" l="1"/>
  <c r="B24" i="3" s="1"/>
  <c r="B28" i="3" s="1"/>
  <c r="B29" i="3" s="1"/>
  <c r="O40" i="3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C22" i="3"/>
  <c r="C24" i="3" s="1"/>
  <c r="C28" i="3" s="1"/>
  <c r="C29" i="3" s="1"/>
  <c r="D19" i="3"/>
  <c r="O52" i="3" l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E19" i="3"/>
  <c r="D21" i="3"/>
  <c r="D23" i="3" s="1"/>
  <c r="O64" i="3" l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D22" i="3"/>
  <c r="D24" i="3" s="1"/>
  <c r="D28" i="3" s="1"/>
  <c r="D29" i="3" s="1"/>
  <c r="E21" i="3"/>
  <c r="E23" i="3" s="1"/>
  <c r="F19" i="3"/>
  <c r="G19" i="3" l="1"/>
  <c r="F21" i="3"/>
  <c r="F23" i="3" s="1"/>
  <c r="O76" i="3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E22" i="3"/>
  <c r="E24" i="3" s="1"/>
  <c r="E28" i="3" s="1"/>
  <c r="E29" i="3" s="1"/>
  <c r="F22" i="3" l="1"/>
  <c r="F24" i="3" s="1"/>
  <c r="F28" i="3" s="1"/>
  <c r="F29" i="3" s="1"/>
  <c r="H19" i="3"/>
  <c r="G21" i="3"/>
  <c r="G23" i="3" s="1"/>
  <c r="O88" i="3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I19" i="3" l="1"/>
  <c r="G22" i="3"/>
  <c r="G24" i="3" s="1"/>
  <c r="O100" i="3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G28" i="3"/>
  <c r="G29" i="3" s="1"/>
  <c r="H21" i="3"/>
  <c r="H23" i="3" s="1"/>
  <c r="H22" i="3"/>
  <c r="H24" i="3" s="1"/>
  <c r="I21" i="3"/>
  <c r="I23" i="3" s="1"/>
  <c r="I22" i="3" l="1"/>
  <c r="I24" i="3" s="1"/>
  <c r="I28" i="3" s="1"/>
  <c r="I29" i="3" s="1"/>
  <c r="O112" i="3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H28" i="3"/>
  <c r="H29" i="3" s="1"/>
  <c r="J19" i="3"/>
  <c r="J21" i="3" l="1"/>
  <c r="J23" i="3" s="1"/>
  <c r="K19" i="3"/>
  <c r="J22" i="3" l="1"/>
  <c r="J24" i="3" s="1"/>
  <c r="J28" i="3" s="1"/>
  <c r="J29" i="3" s="1"/>
  <c r="K21" i="3"/>
  <c r="K23" i="3" s="1"/>
  <c r="K22" i="3" l="1"/>
  <c r="K24" i="3" s="1"/>
  <c r="K28" i="3" s="1"/>
  <c r="K29" i="3" s="1"/>
</calcChain>
</file>

<file path=xl/sharedStrings.xml><?xml version="1.0" encoding="utf-8"?>
<sst xmlns="http://schemas.openxmlformats.org/spreadsheetml/2006/main" count="241" uniqueCount="120">
  <si>
    <t>People Worldwide</t>
  </si>
  <si>
    <t>Date</t>
  </si>
  <si>
    <t>Period</t>
  </si>
  <si>
    <t xml:space="preserve">Lifetime </t>
  </si>
  <si>
    <t>Last 24 mos</t>
  </si>
  <si>
    <t>Last 12 mos</t>
  </si>
  <si>
    <t>Forecasts</t>
  </si>
  <si>
    <t>Month</t>
  </si>
  <si>
    <t>Exhibit 5</t>
  </si>
  <si>
    <t>YAHOO’S ACQUISITION OF TUMBLR</t>
  </si>
  <si>
    <t>Preliminary Tumblr Valuation Model</t>
  </si>
  <si>
    <t>Assumptions</t>
  </si>
  <si>
    <t>Notes</t>
  </si>
  <si>
    <t>Growth in People Worldwide</t>
  </si>
  <si>
    <t>Monthly growth rate in people worldwide accessing Tumblr’s site</t>
  </si>
  <si>
    <t>Decline in People, U.S.</t>
  </si>
  <si>
    <t>People-to-User Equivalency</t>
  </si>
  <si>
    <t>People required to generate the revenue of a traditional social network user</t>
  </si>
  <si>
    <t>Increase in Rev/UE, U.S.</t>
  </si>
  <si>
    <t>Straightline increase in revenue; UE: user equivalent</t>
  </si>
  <si>
    <t>Increase in Rev/UE, ROW</t>
  </si>
  <si>
    <t>Straightline increase in revenue; ROW: rest of world</t>
  </si>
  <si>
    <t>Cash Margin Percent</t>
  </si>
  <si>
    <t xml:space="preserve">From Facebook’s 2012 annual report </t>
  </si>
  <si>
    <t>Engagement Multiplier</t>
  </si>
  <si>
    <r>
      <t>Facebook users spend 6.75 hours to Tumblr’s 1.5 hours per month</t>
    </r>
    <r>
      <rPr>
        <vertAlign val="superscript"/>
        <sz val="11"/>
        <color theme="1"/>
        <rFont val="Times New Roman"/>
        <family val="1"/>
      </rPr>
      <t>1</t>
    </r>
  </si>
  <si>
    <t>Discount Rate</t>
  </si>
  <si>
    <t>Weighted-average cost of capital</t>
  </si>
  <si>
    <t>Perpetuity Growth Rate</t>
  </si>
  <si>
    <t>Growth rate in cash flows expected after year 10</t>
  </si>
  <si>
    <t>Valuation Model</t>
  </si>
  <si>
    <t>People Worldwide (in millions)</t>
  </si>
  <si>
    <t>Percentage of U.S. People</t>
  </si>
  <si>
    <t>People, U.S.</t>
  </si>
  <si>
    <t>People, ROW</t>
  </si>
  <si>
    <t>User Equivalents, U.S.</t>
  </si>
  <si>
    <t>User Equivalents, ROW</t>
  </si>
  <si>
    <t>FB Revenue/User, U.S. (2012)</t>
  </si>
  <si>
    <t>FB Revenue/User, ROW (2012)</t>
  </si>
  <si>
    <t>Revenues (in millions)</t>
  </si>
  <si>
    <t>Operating Cash Flows</t>
  </si>
  <si>
    <t>Terminal Value</t>
  </si>
  <si>
    <t>Total Cash Flows</t>
  </si>
  <si>
    <t>Firm Value (in millions)</t>
  </si>
  <si>
    <t>Note: Revenues in 2013 are for seven months (June through December).</t>
  </si>
  <si>
    <r>
      <rPr>
        <vertAlign val="super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>Lauren Indvik, “Users Stay Longer on Tumblr than Facebook, Says David Karp,” Mashable, April 17, 2013,</t>
    </r>
  </si>
  <si>
    <t>http://mashable.com/2013/04/17/users-stay-longer-on-tumblr-than-facebook (accessed Aug. 25, 2014).</t>
  </si>
  <si>
    <t>Source: Created by case writers.</t>
  </si>
  <si>
    <t>People</t>
  </si>
  <si>
    <t>All Period Average</t>
  </si>
  <si>
    <t>APA Forecast</t>
  </si>
  <si>
    <t>PP Forecast</t>
  </si>
  <si>
    <t>Alpha</t>
  </si>
  <si>
    <t>Smoothed Forecast</t>
  </si>
  <si>
    <t>Error</t>
  </si>
  <si>
    <t>Error^2</t>
  </si>
  <si>
    <t>SSE</t>
  </si>
  <si>
    <t>People (MM)</t>
  </si>
  <si>
    <t>Worldwide</t>
  </si>
  <si>
    <t>US</t>
  </si>
  <si>
    <t>ROW</t>
  </si>
  <si>
    <t>US Share</t>
  </si>
  <si>
    <t>Straightline decline</t>
  </si>
  <si>
    <t>alpha</t>
  </si>
  <si>
    <t>beta</t>
  </si>
  <si>
    <t>Level</t>
  </si>
  <si>
    <t>Trend</t>
  </si>
  <si>
    <t>Forecast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</si>
  <si>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</si>
  <si>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</si>
  <si>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</si>
  <si>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</si>
  <si>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</si>
  <si>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</si>
  <si>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</si>
  <si>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</si>
  <si>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</si>
  <si>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</si>
  <si>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</si>
  <si>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</si>
  <si>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</si>
  <si>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</si>
  <si>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</si>
  <si>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</si>
  <si>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</si>
  <si>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</si>
  <si>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</si>
  <si>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</si>
  <si>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</si>
  <si>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</si>
  <si>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</si>
  <si>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</si>
  <si>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</si>
  <si>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</si>
  <si>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</si>
  <si>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</si>
  <si>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</si>
  <si>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</si>
  <si>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</si>
  <si>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</si>
  <si>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</si>
  <si>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</si>
  <si>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</si>
  <si>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</si>
  <si>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</si>
  <si>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</si>
  <si>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</si>
  <si>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Pred(People)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</si>
  <si>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</si>
  <si>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</si>
  <si>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</si>
  <si>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</si>
  <si>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</si>
  <si>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</si>
  <si>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</si>
  <si>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</si>
  <si>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Last 18 mos</t>
  </si>
  <si>
    <t>S(t)</t>
  </si>
  <si>
    <t>N(t)</t>
  </si>
  <si>
    <t>N(t-1)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</si>
</sst>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[$-409]mmm\-yy;@"/>
    <numFmt numFmtId="166" formatCode="0.0%"/>
    <numFmt numFmtId="167" formatCode="0.0"/>
    <numFmt numFmtId="168" formatCode="_(&quot;$&quot;* #,##0_);_(&quot;$&quot;* \(#,##0\);_(&quot;$&quot;* &quot;-&quot;??_);_(@_)"/>
    <numFmt numFmtId="169" formatCode="_(* #,##0.000_);_(* \(#,##0.000\);_(* &quot;-&quot;??_);_(@_)"/>
    <numFmt numFmtId="170" formatCode="_(&quot;$&quot;* #,##0.0_);_(&quot;$&quot;* \(#,##0.0\);_(&quot;$&quot;* &quot;-&quot;??_);_(@_)"/>
    <numFmt numFmtId="171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164" fontId="3" fillId="0" borderId="0" xfId="1" applyNumberFormat="1" applyFont="1" applyAlignment="1">
      <alignment horizontal="center"/>
    </xf>
    <xf numFmtId="165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3" applyFont="1"/>
    <xf numFmtId="0" fontId="4" fillId="0" borderId="0" xfId="0" applyFont="1" applyBorder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7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Border="1"/>
    <xf numFmtId="10" fontId="3" fillId="0" borderId="0" xfId="0" applyNumberFormat="1" applyFont="1"/>
    <xf numFmtId="167" fontId="3" fillId="0" borderId="0" xfId="0" applyNumberFormat="1" applyFont="1"/>
    <xf numFmtId="44" fontId="3" fillId="0" borderId="0" xfId="2" applyFont="1"/>
    <xf numFmtId="166" fontId="3" fillId="0" borderId="0" xfId="0" applyNumberFormat="1" applyFont="1"/>
    <xf numFmtId="9" fontId="3" fillId="0" borderId="0" xfId="0" applyNumberFormat="1" applyFont="1"/>
    <xf numFmtId="9" fontId="3" fillId="0" borderId="0" xfId="0" applyNumberFormat="1" applyFont="1" applyBorder="1"/>
    <xf numFmtId="0" fontId="4" fillId="0" borderId="0" xfId="0" applyFont="1"/>
    <xf numFmtId="0" fontId="8" fillId="0" borderId="2" xfId="0" applyFont="1" applyBorder="1"/>
    <xf numFmtId="0" fontId="8" fillId="0" borderId="0" xfId="0" applyFont="1" applyBorder="1"/>
    <xf numFmtId="164" fontId="3" fillId="0" borderId="0" xfId="0" applyNumberFormat="1" applyFont="1"/>
    <xf numFmtId="44" fontId="3" fillId="0" borderId="0" xfId="0" applyNumberFormat="1" applyFont="1"/>
    <xf numFmtId="44" fontId="3" fillId="0" borderId="0" xfId="2" applyNumberFormat="1" applyFont="1"/>
    <xf numFmtId="168" fontId="3" fillId="0" borderId="0" xfId="2" applyNumberFormat="1" applyFont="1"/>
    <xf numFmtId="168" fontId="3" fillId="0" borderId="0" xfId="0" applyNumberFormat="1" applyFont="1"/>
    <xf numFmtId="168" fontId="3" fillId="0" borderId="3" xfId="0" applyNumberFormat="1" applyFont="1" applyBorder="1"/>
    <xf numFmtId="168" fontId="3" fillId="0" borderId="0" xfId="0" applyNumberFormat="1" applyFont="1" applyBorder="1"/>
    <xf numFmtId="0" fontId="2" fillId="0" borderId="0" xfId="0" applyFont="1" applyAlignment="1">
      <alignment horizontal="right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5" fontId="0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169" fontId="0" fillId="0" borderId="0" xfId="1" applyNumberFormat="1" applyFont="1" applyAlignment="1">
      <alignment horizontal="center"/>
    </xf>
    <xf numFmtId="43" fontId="0" fillId="0" borderId="0" xfId="0" applyNumberFormat="1"/>
    <xf numFmtId="169" fontId="0" fillId="0" borderId="0" xfId="0" applyNumberFormat="1" applyAlignment="1">
      <alignment horizontal="right"/>
    </xf>
    <xf numFmtId="169" fontId="0" fillId="0" borderId="0" xfId="0" applyNumberFormat="1"/>
    <xf numFmtId="0" fontId="8" fillId="0" borderId="2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43" fontId="3" fillId="0" borderId="0" xfId="1" applyFont="1"/>
    <xf numFmtId="9" fontId="3" fillId="0" borderId="0" xfId="3" applyFont="1"/>
    <xf numFmtId="9" fontId="0" fillId="0" borderId="0" xfId="0" applyNumberFormat="1"/>
    <xf numFmtId="170" fontId="3" fillId="0" borderId="0" xfId="2" applyNumberFormat="1" applyFont="1"/>
    <xf numFmtId="170" fontId="3" fillId="0" borderId="0" xfId="0" applyNumberFormat="1" applyFont="1"/>
    <xf numFmtId="2" fontId="9" fillId="0" borderId="0" xfId="0" applyNumberFormat="1" applyFont="1"/>
    <xf numFmtId="2" fontId="0" fillId="0" borderId="0" xfId="0" applyNumberFormat="1"/>
    <xf numFmtId="49" fontId="0" fillId="0" borderId="0" xfId="0" applyNumberFormat="1" applyAlignment="1"/>
    <xf numFmtId="0" fontId="0" fillId="0" borderId="4" xfId="0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6" xfId="0" applyNumberFormat="1" applyBorder="1" applyAlignment="1"/>
    <xf numFmtId="0" fontId="0" fillId="0" borderId="0" xfId="0" applyNumberFormat="1" applyAlignment="1"/>
    <xf numFmtId="0" fontId="0" fillId="0" borderId="6" xfId="0" applyNumberFormat="1" applyBorder="1" applyAlignment="1"/>
    <xf numFmtId="171" fontId="0" fillId="0" borderId="0" xfId="0" applyNumberFormat="1" applyAlignment="1"/>
    <xf numFmtId="171" fontId="0" fillId="0" borderId="6" xfId="0" applyNumberFormat="1" applyBorder="1" applyAlignment="1"/>
    <xf numFmtId="49" fontId="0" fillId="0" borderId="5" xfId="0" applyNumberFormat="1" applyBorder="1" applyAlignment="1"/>
    <xf numFmtId="0" fontId="0" fillId="0" borderId="5" xfId="0" applyNumberFormat="1" applyBorder="1" applyAlignment="1"/>
    <xf numFmtId="171" fontId="0" fillId="0" borderId="5" xfId="0" applyNumberFormat="1" applyBorder="1" applyAlignment="1"/>
    <xf numFmtId="0" fontId="0" fillId="2" borderId="7" xfId="0" applyFill="1" applyBorder="1"/>
    <xf numFmtId="10" fontId="0" fillId="2" borderId="7" xfId="3" applyNumberFormat="1" applyFont="1" applyFill="1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3" fillId="0" borderId="0" xfId="0" applyNumberFormat="1" applyFont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'Growth Rates'!$J$3:$J$117</c:f>
              <c:numCache>
                <c:formatCode>_(* #,##0_);_(* \(#,##0\);_(* "-"??_);_(@_)</c:formatCode>
                <c:ptCount val="115"/>
                <c:pt idx="0">
                  <c:v>138550287.85696787</c:v>
                </c:pt>
                <c:pt idx="1">
                  <c:v>140654140.35995641</c:v>
                </c:pt>
                <c:pt idx="2">
                  <c:v>142789939.35271984</c:v>
                </c:pt>
                <c:pt idx="3">
                  <c:v>144958169.93495384</c:v>
                </c:pt>
                <c:pt idx="4">
                  <c:v>147159324.57247525</c:v>
                </c:pt>
                <c:pt idx="5">
                  <c:v>149393903.20907488</c:v>
                </c:pt>
                <c:pt idx="6">
                  <c:v>151662413.3800686</c:v>
                </c:pt>
                <c:pt idx="7">
                  <c:v>153965370.32757303</c:v>
                </c:pt>
                <c:pt idx="8">
                  <c:v>156303297.11753118</c:v>
                </c:pt>
                <c:pt idx="9">
                  <c:v>158676724.75851566</c:v>
                </c:pt>
                <c:pt idx="10">
                  <c:v>161086192.32233524</c:v>
                </c:pt>
                <c:pt idx="11">
                  <c:v>163532247.06647334</c:v>
                </c:pt>
                <c:pt idx="12">
                  <c:v>166015444.55838558</c:v>
                </c:pt>
                <c:pt idx="13">
                  <c:v>168536348.8016845</c:v>
                </c:pt>
                <c:pt idx="14">
                  <c:v>171095532.36424065</c:v>
                </c:pt>
                <c:pt idx="15">
                  <c:v>173693576.50822878</c:v>
                </c:pt>
                <c:pt idx="16">
                  <c:v>176331071.32214877</c:v>
                </c:pt>
                <c:pt idx="17">
                  <c:v>179008615.85485104</c:v>
                </c:pt>
                <c:pt idx="18">
                  <c:v>181726818.25159767</c:v>
                </c:pt>
                <c:pt idx="19">
                  <c:v>184486295.89218882</c:v>
                </c:pt>
                <c:pt idx="20">
                  <c:v>187287675.53118712</c:v>
                </c:pt>
                <c:pt idx="21">
                  <c:v>190131593.44027126</c:v>
                </c:pt>
                <c:pt idx="22">
                  <c:v>193018695.55275092</c:v>
                </c:pt>
                <c:pt idx="23">
                  <c:v>195949637.61027634</c:v>
                </c:pt>
                <c:pt idx="24">
                  <c:v>198925085.31177559</c:v>
                </c:pt>
                <c:pt idx="25">
                  <c:v>201945714.46465358</c:v>
                </c:pt>
                <c:pt idx="26">
                  <c:v>205012211.13828647</c:v>
                </c:pt>
                <c:pt idx="27">
                  <c:v>208125271.81984758</c:v>
                </c:pt>
                <c:pt idx="28">
                  <c:v>211285603.57249889</c:v>
                </c:pt>
                <c:pt idx="29">
                  <c:v>214493924.19598505</c:v>
                </c:pt>
                <c:pt idx="30">
                  <c:v>217750962.38966545</c:v>
                </c:pt>
                <c:pt idx="31">
                  <c:v>221057457.9180226</c:v>
                </c:pt>
                <c:pt idx="32">
                  <c:v>224414161.77868316</c:v>
                </c:pt>
                <c:pt idx="33">
                  <c:v>227821836.37299052</c:v>
                </c:pt>
                <c:pt idx="34">
                  <c:v>231281255.67916742</c:v>
                </c:pt>
                <c:pt idx="35">
                  <c:v>234793205.42810819</c:v>
                </c:pt>
                <c:pt idx="36">
                  <c:v>238358483.28184012</c:v>
                </c:pt>
                <c:pt idx="37">
                  <c:v>241977899.01469475</c:v>
                </c:pt>
                <c:pt idx="38">
                  <c:v>245652274.69723058</c:v>
                </c:pt>
                <c:pt idx="39">
                  <c:v>249382444.88294777</c:v>
                </c:pt>
                <c:pt idx="40">
                  <c:v>253169256.79783911</c:v>
                </c:pt>
                <c:pt idx="41">
                  <c:v>257013570.53281847</c:v>
                </c:pt>
                <c:pt idx="42">
                  <c:v>260916259.23907152</c:v>
                </c:pt>
                <c:pt idx="43">
                  <c:v>264878209.32637277</c:v>
                </c:pt>
                <c:pt idx="44">
                  <c:v>268900320.66441417</c:v>
                </c:pt>
                <c:pt idx="45">
                  <c:v>272983506.78719062</c:v>
                </c:pt>
                <c:pt idx="46">
                  <c:v>277128695.10048896</c:v>
                </c:pt>
                <c:pt idx="47">
                  <c:v>281336827.09252793</c:v>
                </c:pt>
                <c:pt idx="48">
                  <c:v>285608858.54779643</c:v>
                </c:pt>
                <c:pt idx="49">
                  <c:v>289945759.76413882</c:v>
                </c:pt>
                <c:pt idx="50">
                  <c:v>294348515.77313709</c:v>
                </c:pt>
                <c:pt idx="51">
                  <c:v>298818126.56383848</c:v>
                </c:pt>
                <c:pt idx="52">
                  <c:v>303355607.30988121</c:v>
                </c:pt>
                <c:pt idx="53">
                  <c:v>307961988.60006928</c:v>
                </c:pt>
                <c:pt idx="54">
                  <c:v>312638316.6724472</c:v>
                </c:pt>
                <c:pt idx="55">
                  <c:v>317385653.65193069</c:v>
                </c:pt>
                <c:pt idx="56">
                  <c:v>322205077.79154408</c:v>
                </c:pt>
                <c:pt idx="57">
                  <c:v>327097683.71732289</c:v>
                </c:pt>
                <c:pt idx="58">
                  <c:v>332064582.67693293</c:v>
                </c:pt>
                <c:pt idx="59">
                  <c:v>337106902.7920664</c:v>
                </c:pt>
                <c:pt idx="60">
                  <c:v>342225789.31466943</c:v>
                </c:pt>
                <c:pt idx="61">
                  <c:v>347422404.88706136</c:v>
                </c:pt>
                <c:pt idx="62">
                  <c:v>352697929.8060028</c:v>
                </c:pt>
                <c:pt idx="63">
                  <c:v>358053562.29077441</c:v>
                </c:pt>
                <c:pt idx="64">
                  <c:v>363490518.75532585</c:v>
                </c:pt>
                <c:pt idx="65">
                  <c:v>369010034.08455759</c:v>
                </c:pt>
                <c:pt idx="66">
                  <c:v>374613361.91479743</c:v>
                </c:pt>
                <c:pt idx="67">
                  <c:v>380301774.91853666</c:v>
                </c:pt>
                <c:pt idx="68">
                  <c:v>386076565.09348983</c:v>
                </c:pt>
                <c:pt idx="69">
                  <c:v>391939044.05604303</c:v>
                </c:pt>
                <c:pt idx="70">
                  <c:v>397890543.33915889</c:v>
                </c:pt>
                <c:pt idx="71">
                  <c:v>403932414.6948052</c:v>
                </c:pt>
                <c:pt idx="72">
                  <c:v>410066030.40097517</c:v>
                </c:pt>
                <c:pt idx="73">
                  <c:v>416292783.57337058</c:v>
                </c:pt>
                <c:pt idx="74">
                  <c:v>422614088.48181701</c:v>
                </c:pt>
                <c:pt idx="75">
                  <c:v>429031380.87148398</c:v>
                </c:pt>
                <c:pt idx="76">
                  <c:v>435546118.28898335</c:v>
                </c:pt>
                <c:pt idx="77">
                  <c:v>442159780.41341859</c:v>
                </c:pt>
                <c:pt idx="78">
                  <c:v>448873869.39246118</c:v>
                </c:pt>
                <c:pt idx="79">
                  <c:v>455689910.18353039</c:v>
                </c:pt>
                <c:pt idx="80">
                  <c:v>462609450.90015429</c:v>
                </c:pt>
                <c:pt idx="81">
                  <c:v>469634063.16358876</c:v>
                </c:pt>
                <c:pt idx="82">
                  <c:v>476765342.45977765</c:v>
                </c:pt>
                <c:pt idx="83">
                  <c:v>484004908.50173122</c:v>
                </c:pt>
                <c:pt idx="84">
                  <c:v>491354405.59740901</c:v>
                </c:pt>
                <c:pt idx="85">
                  <c:v>498815503.02318799</c:v>
                </c:pt>
                <c:pt idx="86">
                  <c:v>506389895.40300179</c:v>
                </c:pt>
                <c:pt idx="87">
                  <c:v>514079303.09323734</c:v>
                </c:pt>
                <c:pt idx="88">
                  <c:v>521885472.57347578</c:v>
                </c:pt>
                <c:pt idx="89">
                  <c:v>529810176.84316707</c:v>
                </c:pt>
                <c:pt idx="90">
                  <c:v>537855215.82432747</c:v>
                </c:pt>
                <c:pt idx="91">
                  <c:v>546022416.77035248</c:v>
                </c:pt>
                <c:pt idx="92">
                  <c:v>554313634.68103671</c:v>
                </c:pt>
                <c:pt idx="93">
                  <c:v>562730752.7238971</c:v>
                </c:pt>
                <c:pt idx="94">
                  <c:v>571275682.66189194</c:v>
                </c:pt>
                <c:pt idx="95">
                  <c:v>579950365.28763616</c:v>
                </c:pt>
                <c:pt idx="96">
                  <c:v>588756770.86421013</c:v>
                </c:pt>
                <c:pt idx="97">
                  <c:v>597696899.57266021</c:v>
                </c:pt>
                <c:pt idx="98">
                  <c:v>606772781.96629763</c:v>
                </c:pt>
                <c:pt idx="99">
                  <c:v>615986479.43189192</c:v>
                </c:pt>
                <c:pt idx="100">
                  <c:v>625340084.65787137</c:v>
                </c:pt>
                <c:pt idx="101">
                  <c:v>634835722.10962975</c:v>
                </c:pt>
                <c:pt idx="102">
                  <c:v>644475548.51205266</c:v>
                </c:pt>
                <c:pt idx="103">
                  <c:v>654261753.33936965</c:v>
                </c:pt>
                <c:pt idx="104">
                  <c:v>664196559.31244469</c:v>
                </c:pt>
                <c:pt idx="105">
                  <c:v>674282222.90362</c:v>
                </c:pt>
                <c:pt idx="106">
                  <c:v>684521034.84922171</c:v>
                </c:pt>
                <c:pt idx="107">
                  <c:v>694915320.66985142</c:v>
                </c:pt>
                <c:pt idx="108">
                  <c:v>705467441.19857693</c:v>
                </c:pt>
                <c:pt idx="109">
                  <c:v>716179793.11714351</c:v>
                </c:pt>
                <c:pt idx="110">
                  <c:v>727054809.50032723</c:v>
                </c:pt>
                <c:pt idx="111">
                  <c:v>738094960.36855376</c:v>
                </c:pt>
                <c:pt idx="112">
                  <c:v>749302753.24890971</c:v>
                </c:pt>
                <c:pt idx="113">
                  <c:v>760680733.74467266</c:v>
                </c:pt>
                <c:pt idx="114">
                  <c:v>772231486.11348784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0-44D3-839A-9A438E91F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7553216"/>
        <c:axId val="917554528"/>
      </c:lineChart>
      <c:catAx>
        <c:axId val="91755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4528"/>
        <c:crosses val="autoZero"/>
        <c:auto val="1"/>
        <c:lblAlgn val="ctr"/>
        <c:lblOffset val="100"/>
        <c:noMultiLvlLbl val="0"/>
      </c:catAx>
      <c:valAx>
        <c:axId val="91755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55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 Worldwide Accessing</a:t>
            </a:r>
            <a:r>
              <a:rPr lang="en-US" baseline="0"/>
              <a:t> Tumblr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'Growth Rates'!$C$2</c:f>
              <c:strCache>
                <c:ptCount val="1"/>
                <c:pt idx="0">
                  <c:v>People Worldwide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'Growth Rates'!$B$3:$B$40</c:f>
              <c:numCache>
                <c:formatCode>[$-409]mmm\-yy;@</c:formatCode>
                <c:ptCount val="38"/>
                <c:pt idx="0">
                  <c:v>40269</c:v>
                </c:pt>
                <c:pt idx="1">
                  <c:v>40299</c:v>
                </c:pt>
                <c:pt idx="2">
                  <c:v>40330</c:v>
                </c:pt>
                <c:pt idx="3">
                  <c:v>40360</c:v>
                </c:pt>
                <c:pt idx="4">
                  <c:v>40391</c:v>
                </c:pt>
                <c:pt idx="5">
                  <c:v>40422</c:v>
                </c:pt>
                <c:pt idx="6">
                  <c:v>40452</c:v>
                </c:pt>
                <c:pt idx="7">
                  <c:v>40483</c:v>
                </c:pt>
                <c:pt idx="8">
                  <c:v>40513</c:v>
                </c:pt>
                <c:pt idx="9">
                  <c:v>40544</c:v>
                </c:pt>
                <c:pt idx="10">
                  <c:v>40575</c:v>
                </c:pt>
                <c:pt idx="11">
                  <c:v>40603</c:v>
                </c:pt>
                <c:pt idx="12">
                  <c:v>40634</c:v>
                </c:pt>
                <c:pt idx="13">
                  <c:v>40664</c:v>
                </c:pt>
                <c:pt idx="14">
                  <c:v>40695</c:v>
                </c:pt>
                <c:pt idx="15">
                  <c:v>40725</c:v>
                </c:pt>
                <c:pt idx="16">
                  <c:v>40756</c:v>
                </c:pt>
                <c:pt idx="17">
                  <c:v>40787</c:v>
                </c:pt>
                <c:pt idx="18">
                  <c:v>40817</c:v>
                </c:pt>
                <c:pt idx="19">
                  <c:v>40848</c:v>
                </c:pt>
                <c:pt idx="20">
                  <c:v>40878</c:v>
                </c:pt>
                <c:pt idx="21">
                  <c:v>40909</c:v>
                </c:pt>
                <c:pt idx="22">
                  <c:v>40940</c:v>
                </c:pt>
                <c:pt idx="23">
                  <c:v>40969</c:v>
                </c:pt>
                <c:pt idx="24">
                  <c:v>41000</c:v>
                </c:pt>
                <c:pt idx="25">
                  <c:v>41030</c:v>
                </c:pt>
                <c:pt idx="26">
                  <c:v>41061</c:v>
                </c:pt>
                <c:pt idx="27">
                  <c:v>41091</c:v>
                </c:pt>
                <c:pt idx="28">
                  <c:v>41122</c:v>
                </c:pt>
                <c:pt idx="29">
                  <c:v>41153</c:v>
                </c:pt>
                <c:pt idx="30">
                  <c:v>41183</c:v>
                </c:pt>
                <c:pt idx="31">
                  <c:v>41214</c:v>
                </c:pt>
                <c:pt idx="32">
                  <c:v>41244</c:v>
                </c:pt>
                <c:pt idx="33">
                  <c:v>41275</c:v>
                </c:pt>
                <c:pt idx="34">
                  <c:v>41306</c:v>
                </c:pt>
                <c:pt idx="35">
                  <c:v>41334</c:v>
                </c:pt>
                <c:pt idx="36">
                  <c:v>41365</c:v>
                </c:pt>
                <c:pt idx="37">
                  <c:v>41395</c:v>
                </c:pt>
              </c:numCache>
            </c:numRef>
          </c:cat>
          <c:val>
            <c:numRef>
              <c:f>'Growth Rates'!$C$3:$C$40</c:f>
              <c:numCache>
                <c:formatCode>_(* #,##0_);_(* \(#,##0\);_(* "-"??_);_(@_)</c:formatCode>
                <c:ptCount val="38"/>
                <c:pt idx="0">
                  <c:v>19020118</c:v>
                </c:pt>
                <c:pt idx="1">
                  <c:v>21096692</c:v>
                </c:pt>
                <c:pt idx="2">
                  <c:v>22496896</c:v>
                </c:pt>
                <c:pt idx="3">
                  <c:v>24571154</c:v>
                </c:pt>
                <c:pt idx="4">
                  <c:v>27744680</c:v>
                </c:pt>
                <c:pt idx="5">
                  <c:v>30076088</c:v>
                </c:pt>
                <c:pt idx="6">
                  <c:v>31175164</c:v>
                </c:pt>
                <c:pt idx="7">
                  <c:v>33880472</c:v>
                </c:pt>
                <c:pt idx="8">
                  <c:v>34924704</c:v>
                </c:pt>
                <c:pt idx="9">
                  <c:v>41301888</c:v>
                </c:pt>
                <c:pt idx="10">
                  <c:v>47274360</c:v>
                </c:pt>
                <c:pt idx="11">
                  <c:v>51564920</c:v>
                </c:pt>
                <c:pt idx="12">
                  <c:v>58317276</c:v>
                </c:pt>
                <c:pt idx="13">
                  <c:v>61791824</c:v>
                </c:pt>
                <c:pt idx="14">
                  <c:v>65738312</c:v>
                </c:pt>
                <c:pt idx="15">
                  <c:v>68923552</c:v>
                </c:pt>
                <c:pt idx="16">
                  <c:v>72821928</c:v>
                </c:pt>
                <c:pt idx="17">
                  <c:v>73609824</c:v>
                </c:pt>
                <c:pt idx="18">
                  <c:v>78024504</c:v>
                </c:pt>
                <c:pt idx="19">
                  <c:v>82445192</c:v>
                </c:pt>
                <c:pt idx="20">
                  <c:v>92087096</c:v>
                </c:pt>
                <c:pt idx="21">
                  <c:v>102296752</c:v>
                </c:pt>
                <c:pt idx="22">
                  <c:v>109841544</c:v>
                </c:pt>
                <c:pt idx="23">
                  <c:v>104106168</c:v>
                </c:pt>
                <c:pt idx="24">
                  <c:v>115758448</c:v>
                </c:pt>
                <c:pt idx="25">
                  <c:v>113899360</c:v>
                </c:pt>
                <c:pt idx="26">
                  <c:v>108543472</c:v>
                </c:pt>
                <c:pt idx="27">
                  <c:v>112769072</c:v>
                </c:pt>
                <c:pt idx="28">
                  <c:v>120256160</c:v>
                </c:pt>
                <c:pt idx="29">
                  <c:v>124390192</c:v>
                </c:pt>
                <c:pt idx="30">
                  <c:v>134480224</c:v>
                </c:pt>
                <c:pt idx="31">
                  <c:v>147525568</c:v>
                </c:pt>
                <c:pt idx="32">
                  <c:v>145602464</c:v>
                </c:pt>
                <c:pt idx="33">
                  <c:v>146146144</c:v>
                </c:pt>
                <c:pt idx="34">
                  <c:v>140544144</c:v>
                </c:pt>
                <c:pt idx="35">
                  <c:v>136447584</c:v>
                </c:pt>
                <c:pt idx="36">
                  <c:v>138832112</c:v>
                </c:pt>
                <c:pt idx="37">
                  <c:v>136477904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3-4872-84BE-C5541478B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474712"/>
        <c:axId val="754473072"/>
      </c:lineChart>
      <c:dateAx>
        <c:axId val="754474712"/>
        <c:scaling>
          <c:orientation val="minMax"/>
        </c:scaling>
        <c:delete val="0"/>
        <c:axPos val="b"/>
        <c:numFmt formatCode="[$-409]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3072"/>
        <c:crosses val="autoZero"/>
        <c:auto val="1"/>
        <c:lblOffset val="100"/>
        <c:baseTimeUnit val="months"/>
      </c:dateAx>
      <c:valAx>
        <c:axId val="7544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474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Last 18</a:t>
            </a:r>
            <a:r>
              <a:rPr lang="en-US" baseline="0"/>
              <a:t> Month Growth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'Valuation Simple Growth Rate'!$O$8:$O$122</c:f>
              <c:numCache>
                <c:formatCode>0.00</c:formatCode>
                <c:ptCount val="115"/>
                <c:pt idx="0">
                  <c:v>138.55028785696786</c:v>
                </c:pt>
                <c:pt idx="1">
                  <c:v>140.65414035995641</c:v>
                </c:pt>
                <c:pt idx="2">
                  <c:v>142.78993935271987</c:v>
                </c:pt>
                <c:pt idx="3">
                  <c:v>144.95816993495387</c:v>
                </c:pt>
                <c:pt idx="4">
                  <c:v>147.1593245724753</c:v>
                </c:pt>
                <c:pt idx="5">
                  <c:v>149.39390320907492</c:v>
                </c:pt>
                <c:pt idx="6">
                  <c:v>151.66241338006867</c:v>
                </c:pt>
                <c:pt idx="7">
                  <c:v>153.96537032757308</c:v>
                </c:pt>
                <c:pt idx="8">
                  <c:v>156.30329711753126</c:v>
                </c:pt>
                <c:pt idx="9">
                  <c:v>158.67672475851572</c:v>
                </c:pt>
                <c:pt idx="10">
                  <c:v>161.08619232233528</c:v>
                </c:pt>
                <c:pt idx="11">
                  <c:v>163.53224706647342</c:v>
                </c:pt>
                <c:pt idx="12">
                  <c:v>166.01544455838567</c:v>
                </c:pt>
                <c:pt idx="13">
                  <c:v>168.5363488016846</c:v>
                </c:pt>
                <c:pt idx="14">
                  <c:v>171.09553236424074</c:v>
                </c:pt>
                <c:pt idx="15">
                  <c:v>173.69357650822889</c:v>
                </c:pt>
                <c:pt idx="16">
                  <c:v>176.33107132214886</c:v>
                </c:pt>
                <c:pt idx="17">
                  <c:v>179.00861585485117</c:v>
                </c:pt>
                <c:pt idx="18">
                  <c:v>181.72681825159779</c:v>
                </c:pt>
                <c:pt idx="19">
                  <c:v>184.48629589218893</c:v>
                </c:pt>
                <c:pt idx="20">
                  <c:v>187.28767553118726</c:v>
                </c:pt>
                <c:pt idx="21">
                  <c:v>190.13159344027142</c:v>
                </c:pt>
                <c:pt idx="22">
                  <c:v>193.01869555275107</c:v>
                </c:pt>
                <c:pt idx="23">
                  <c:v>195.94963761027648</c:v>
                </c:pt>
                <c:pt idx="24">
                  <c:v>198.92508531177577</c:v>
                </c:pt>
                <c:pt idx="25">
                  <c:v>201.94571446465375</c:v>
                </c:pt>
                <c:pt idx="26">
                  <c:v>205.01221113828666</c:v>
                </c:pt>
                <c:pt idx="27">
                  <c:v>208.12527181984777</c:v>
                </c:pt>
                <c:pt idx="28">
                  <c:v>211.2856035724991</c:v>
                </c:pt>
                <c:pt idx="29">
                  <c:v>214.49392419598522</c:v>
                </c:pt>
                <c:pt idx="30">
                  <c:v>217.75096238966563</c:v>
                </c:pt>
                <c:pt idx="31">
                  <c:v>221.05745791802281</c:v>
                </c:pt>
                <c:pt idx="32">
                  <c:v>224.41416177868339</c:v>
                </c:pt>
                <c:pt idx="33">
                  <c:v>227.82183637299076</c:v>
                </c:pt>
                <c:pt idx="34">
                  <c:v>231.28125567916769</c:v>
                </c:pt>
                <c:pt idx="35">
                  <c:v>234.79320542810848</c:v>
                </c:pt>
                <c:pt idx="36">
                  <c:v>238.35848328184039</c:v>
                </c:pt>
                <c:pt idx="37">
                  <c:v>241.97789901469508</c:v>
                </c:pt>
                <c:pt idx="38">
                  <c:v>245.65227469723087</c:v>
                </c:pt>
                <c:pt idx="39">
                  <c:v>249.38244488294808</c:v>
                </c:pt>
                <c:pt idx="40">
                  <c:v>253.16925679783944</c:v>
                </c:pt>
                <c:pt idx="41">
                  <c:v>257.01357053281879</c:v>
                </c:pt>
                <c:pt idx="42">
                  <c:v>260.91625923907185</c:v>
                </c:pt>
                <c:pt idx="43">
                  <c:v>264.87820932637311</c:v>
                </c:pt>
                <c:pt idx="44">
                  <c:v>268.90032066441455</c:v>
                </c:pt>
                <c:pt idx="45">
                  <c:v>272.983506787191</c:v>
                </c:pt>
                <c:pt idx="46">
                  <c:v>277.12869510048932</c:v>
                </c:pt>
                <c:pt idx="47">
                  <c:v>281.33682709252832</c:v>
                </c:pt>
                <c:pt idx="48">
                  <c:v>285.60885854779684</c:v>
                </c:pt>
                <c:pt idx="49">
                  <c:v>289.94575976413932</c:v>
                </c:pt>
                <c:pt idx="50">
                  <c:v>294.34851577313759</c:v>
                </c:pt>
                <c:pt idx="51">
                  <c:v>298.81812656383892</c:v>
                </c:pt>
                <c:pt idx="52">
                  <c:v>303.35560730988175</c:v>
                </c:pt>
                <c:pt idx="53">
                  <c:v>307.96198860006979</c:v>
                </c:pt>
                <c:pt idx="54">
                  <c:v>312.63831667244779</c:v>
                </c:pt>
                <c:pt idx="55">
                  <c:v>317.38565365193119</c:v>
                </c:pt>
                <c:pt idx="56">
                  <c:v>322.20507779154474</c:v>
                </c:pt>
                <c:pt idx="57">
                  <c:v>327.09768371732355</c:v>
                </c:pt>
                <c:pt idx="58">
                  <c:v>332.06458267693364</c:v>
                </c:pt>
                <c:pt idx="59">
                  <c:v>337.10690279206705</c:v>
                </c:pt>
                <c:pt idx="60">
                  <c:v>342.22578931467012</c:v>
                </c:pt>
                <c:pt idx="61">
                  <c:v>347.42240488706204</c:v>
                </c:pt>
                <c:pt idx="62">
                  <c:v>352.69792980600351</c:v>
                </c:pt>
                <c:pt idx="63">
                  <c:v>358.05356229077518</c:v>
                </c:pt>
                <c:pt idx="64">
                  <c:v>363.49051875532666</c:v>
                </c:pt>
                <c:pt idx="65">
                  <c:v>369.01003408455836</c:v>
                </c:pt>
                <c:pt idx="66">
                  <c:v>374.61336191479819</c:v>
                </c:pt>
                <c:pt idx="67">
                  <c:v>380.30177491853755</c:v>
                </c:pt>
                <c:pt idx="68">
                  <c:v>386.07656509349073</c:v>
                </c:pt>
                <c:pt idx="69">
                  <c:v>391.93904405604394</c:v>
                </c:pt>
                <c:pt idx="70">
                  <c:v>397.89054333915988</c:v>
                </c:pt>
                <c:pt idx="71">
                  <c:v>403.9324146948062</c:v>
                </c:pt>
                <c:pt idx="72">
                  <c:v>410.06603040097622</c:v>
                </c:pt>
                <c:pt idx="73">
                  <c:v>416.29278357337165</c:v>
                </c:pt>
                <c:pt idx="74">
                  <c:v>422.61408848181804</c:v>
                </c:pt>
                <c:pt idx="75">
                  <c:v>429.03138087148511</c:v>
                </c:pt>
                <c:pt idx="76">
                  <c:v>435.54611828898459</c:v>
                </c:pt>
                <c:pt idx="77">
                  <c:v>442.15978041341981</c:v>
                </c:pt>
                <c:pt idx="78">
                  <c:v>448.87386939246238</c:v>
                </c:pt>
                <c:pt idx="79">
                  <c:v>455.68991018353171</c:v>
                </c:pt>
                <c:pt idx="80">
                  <c:v>462.60945090015559</c:v>
                </c:pt>
                <c:pt idx="81">
                  <c:v>469.63406316359021</c:v>
                </c:pt>
                <c:pt idx="82">
                  <c:v>476.76534245977911</c:v>
                </c:pt>
                <c:pt idx="83">
                  <c:v>484.0049085017327</c:v>
                </c:pt>
                <c:pt idx="84">
                  <c:v>491.35440559741056</c:v>
                </c:pt>
                <c:pt idx="85">
                  <c:v>498.81550302318959</c:v>
                </c:pt>
                <c:pt idx="86">
                  <c:v>506.38989540300344</c:v>
                </c:pt>
                <c:pt idx="87">
                  <c:v>514.07930309323899</c:v>
                </c:pt>
                <c:pt idx="88">
                  <c:v>521.8854725734775</c:v>
                </c:pt>
                <c:pt idx="89">
                  <c:v>529.81017684316885</c:v>
                </c:pt>
                <c:pt idx="90">
                  <c:v>537.85521582432932</c:v>
                </c:pt>
                <c:pt idx="91">
                  <c:v>546.02241677035431</c:v>
                </c:pt>
                <c:pt idx="92">
                  <c:v>554.31363468103871</c:v>
                </c:pt>
                <c:pt idx="93">
                  <c:v>562.73075272389906</c:v>
                </c:pt>
                <c:pt idx="94">
                  <c:v>571.27568266189394</c:v>
                </c:pt>
                <c:pt idx="95">
                  <c:v>579.95036528763831</c:v>
                </c:pt>
                <c:pt idx="96">
                  <c:v>588.75677086421217</c:v>
                </c:pt>
                <c:pt idx="97">
                  <c:v>597.69689957266246</c:v>
                </c:pt>
                <c:pt idx="98">
                  <c:v>606.77278196629982</c:v>
                </c:pt>
                <c:pt idx="99">
                  <c:v>615.98647943189428</c:v>
                </c:pt>
                <c:pt idx="100">
                  <c:v>625.34008465787372</c:v>
                </c:pt>
                <c:pt idx="101">
                  <c:v>634.83572210963223</c:v>
                </c:pt>
                <c:pt idx="102">
                  <c:v>644.47554851205518</c:v>
                </c:pt>
                <c:pt idx="103">
                  <c:v>654.26175333937215</c:v>
                </c:pt>
                <c:pt idx="104">
                  <c:v>664.19655931244756</c:v>
                </c:pt>
                <c:pt idx="105">
                  <c:v>674.28222290362282</c:v>
                </c:pt>
                <c:pt idx="106">
                  <c:v>684.52103484922452</c:v>
                </c:pt>
                <c:pt idx="107">
                  <c:v>694.91532066985428</c:v>
                </c:pt>
                <c:pt idx="108">
                  <c:v>705.46744119857999</c:v>
                </c:pt>
                <c:pt idx="109">
                  <c:v>716.17979311714669</c:v>
                </c:pt>
                <c:pt idx="110">
                  <c:v>727.05480950033029</c:v>
                </c:pt>
                <c:pt idx="111">
                  <c:v>738.09496036855683</c:v>
                </c:pt>
                <c:pt idx="112">
                  <c:v>749.30275324891295</c:v>
                </c:pt>
                <c:pt idx="113">
                  <c:v>760.68073374467599</c:v>
                </c:pt>
                <c:pt idx="114">
                  <c:v>772.2314861134912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4-4B0D-8845-B84DE0969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78368"/>
        <c:axId val="924079024"/>
      </c:lineChart>
      <c:catAx>
        <c:axId val="9240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9024"/>
        <c:crosses val="autoZero"/>
        <c:auto val="1"/>
        <c:lblAlgn val="ctr"/>
        <c:lblOffset val="100"/>
        <c:noMultiLvlLbl val="0"/>
      </c:catAx>
      <c:valAx>
        <c:axId val="924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Using 2.84% Growth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'Valuation Simple Growth Rate'!$B$19:$K$19</c:f>
              <c:numCache>
                <c:formatCode>_(* #,##0_);_(* \(#,##0\);_(* "-"??_);_(@_)</c:formatCode>
                <c:ptCount val="10"/>
                <c:pt idx="0">
                  <c:v>145.02402552374525</c:v>
                </c:pt>
                <c:pt idx="1">
                  <c:v>167.49760327113054</c:v>
                </c:pt>
                <c:pt idx="2">
                  <c:v>200.70105590994908</c:v>
                </c:pt>
                <c:pt idx="3">
                  <c:v>240.48650880195146</c:v>
                </c:pt>
                <c:pt idx="4">
                  <c:v>288.15872768352568</c:v>
                </c:pt>
                <c:pt idx="5">
                  <c:v>345.28112514024951</c:v>
                </c:pt>
                <c:pt idx="6">
                  <c:v>413.72703279371302</c:v>
                </c:pt>
                <c:pt idx="7">
                  <c:v>495.74113729721722</c:v>
                </c:pt>
                <c:pt idx="8">
                  <c:v>594.01309493662109</c:v>
                </c:pt>
                <c:pt idx="9">
                  <c:v>711.76573903051803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F-4736-A674-D71DE8593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6350112"/>
        <c:axId val="1326347488"/>
      </c:lineChart>
      <c:catAx>
        <c:axId val="1326350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47488"/>
        <c:crosses val="autoZero"/>
        <c:auto val="1"/>
        <c:lblAlgn val="ctr"/>
        <c:lblOffset val="100"/>
        <c:noMultiLvlLbl val="0"/>
      </c:catAx>
      <c:valAx>
        <c:axId val="13263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3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People</a:t>
            </a:r>
            <a:r>
              <a:rPr lang="en-US" baseline="0"/>
              <a:t> and Naive Forecasts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People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'Naive Forecasts'!$I$2:$I$39</c:f>
              <c:numCache>
                <c:formatCode>_(* #,##0_);_(* \(#,##0\);_(* "-"??_);_(@_)</c:formatCode>
                <c:ptCount val="38"/>
                <c:pt idx="0">
                  <c:v>19020118</c:v>
                </c:pt>
                <c:pt idx="1">
                  <c:v>21096692</c:v>
                </c:pt>
                <c:pt idx="2">
                  <c:v>22496896</c:v>
                </c:pt>
                <c:pt idx="3">
                  <c:v>24571154</c:v>
                </c:pt>
                <c:pt idx="4">
                  <c:v>27744680</c:v>
                </c:pt>
                <c:pt idx="5">
                  <c:v>30076088</c:v>
                </c:pt>
                <c:pt idx="6">
                  <c:v>31175164</c:v>
                </c:pt>
                <c:pt idx="7">
                  <c:v>33880472</c:v>
                </c:pt>
                <c:pt idx="8">
                  <c:v>34924704</c:v>
                </c:pt>
                <c:pt idx="9">
                  <c:v>41301888</c:v>
                </c:pt>
                <c:pt idx="10">
                  <c:v>47274360</c:v>
                </c:pt>
                <c:pt idx="11">
                  <c:v>51564920</c:v>
                </c:pt>
                <c:pt idx="12">
                  <c:v>58317276</c:v>
                </c:pt>
                <c:pt idx="13">
                  <c:v>61791824</c:v>
                </c:pt>
                <c:pt idx="14">
                  <c:v>65738312</c:v>
                </c:pt>
                <c:pt idx="15">
                  <c:v>68923552</c:v>
                </c:pt>
                <c:pt idx="16">
                  <c:v>72821928</c:v>
                </c:pt>
                <c:pt idx="17">
                  <c:v>73609824</c:v>
                </c:pt>
                <c:pt idx="18">
                  <c:v>78024504</c:v>
                </c:pt>
                <c:pt idx="19">
                  <c:v>82445192</c:v>
                </c:pt>
                <c:pt idx="20">
                  <c:v>92087096</c:v>
                </c:pt>
                <c:pt idx="21">
                  <c:v>102296752</c:v>
                </c:pt>
                <c:pt idx="22">
                  <c:v>109841544</c:v>
                </c:pt>
                <c:pt idx="23">
                  <c:v>104106168</c:v>
                </c:pt>
                <c:pt idx="24">
                  <c:v>115758448</c:v>
                </c:pt>
                <c:pt idx="25">
                  <c:v>113899360</c:v>
                </c:pt>
                <c:pt idx="26">
                  <c:v>108543472</c:v>
                </c:pt>
                <c:pt idx="27">
                  <c:v>112769072</c:v>
                </c:pt>
                <c:pt idx="28">
                  <c:v>120256160</c:v>
                </c:pt>
                <c:pt idx="29">
                  <c:v>124390192</c:v>
                </c:pt>
                <c:pt idx="30">
                  <c:v>134480224</c:v>
                </c:pt>
                <c:pt idx="31">
                  <c:v>147525568</c:v>
                </c:pt>
                <c:pt idx="32">
                  <c:v>145602464</c:v>
                </c:pt>
                <c:pt idx="33">
                  <c:v>146146144</c:v>
                </c:pt>
                <c:pt idx="34">
                  <c:v>140544144</c:v>
                </c:pt>
                <c:pt idx="35">
                  <c:v>136447584</c:v>
                </c:pt>
                <c:pt idx="36">
                  <c:v>138832112</c:v>
                </c:pt>
                <c:pt idx="37">
                  <c:v>136477904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FA-47BB-8176-BCAC013A23D3}"/>
            </c:ext>
          </c:extLst>
        </c:ser>
        <c:ser>
          <c:idx val="1"/>
          <c:order val="1"/>
          <c:tx>
            <c:v>All Period Avg 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'Naive Forecasts'!$J$2:$J$39</c:f>
              <c:numCache>
                <c:formatCode>General</c:formatCode>
                <c:ptCount val="38"/>
                <c:pt idx="2" formatCode="_(* #,##0_);_(* \(#,##0\);_(* &quot;-&quot;??_);_(@_)">
                  <c:v>20058405</c:v>
                </c:pt>
                <c:pt idx="3" formatCode="_(* #,##0_);_(* \(#,##0\);_(* &quot;-&quot;??_);_(@_)">
                  <c:v>20871235.333333332</c:v>
                </c:pt>
                <c:pt idx="4" formatCode="_(* #,##0_);_(* \(#,##0\);_(* &quot;-&quot;??_);_(@_)">
                  <c:v>21796215</c:v>
                </c:pt>
                <c:pt idx="5" formatCode="_(* #,##0_);_(* \(#,##0\);_(* &quot;-&quot;??_);_(@_)">
                  <c:v>22985908</c:v>
                </c:pt>
                <c:pt idx="6" formatCode="_(* #,##0_);_(* \(#,##0\);_(* &quot;-&quot;??_);_(@_)">
                  <c:v>24167604.666666668</c:v>
                </c:pt>
                <c:pt idx="7" formatCode="_(* #,##0_);_(* \(#,##0\);_(* &quot;-&quot;??_);_(@_)">
                  <c:v>25168684.571428571</c:v>
                </c:pt>
                <c:pt idx="8" formatCode="_(* #,##0_);_(* \(#,##0\);_(* &quot;-&quot;??_);_(@_)">
                  <c:v>26257658</c:v>
                </c:pt>
                <c:pt idx="9" formatCode="_(* #,##0_);_(* \(#,##0\);_(* &quot;-&quot;??_);_(@_)">
                  <c:v>27220663.111111112</c:v>
                </c:pt>
                <c:pt idx="10" formatCode="_(* #,##0_);_(* \(#,##0\);_(* &quot;-&quot;??_);_(@_)">
                  <c:v>28628785.600000001</c:v>
                </c:pt>
                <c:pt idx="11" formatCode="_(* #,##0_);_(* \(#,##0\);_(* &quot;-&quot;??_);_(@_)">
                  <c:v>30323837.818181816</c:v>
                </c:pt>
                <c:pt idx="12" formatCode="_(* #,##0_);_(* \(#,##0\);_(* &quot;-&quot;??_);_(@_)">
                  <c:v>32093928</c:v>
                </c:pt>
                <c:pt idx="13" formatCode="_(* #,##0_);_(* \(#,##0\);_(* &quot;-&quot;??_);_(@_)">
                  <c:v>34111108.615384616</c:v>
                </c:pt>
                <c:pt idx="14" formatCode="_(* #,##0_);_(* \(#,##0\);_(* &quot;-&quot;??_);_(@_)">
                  <c:v>36088302.571428575</c:v>
                </c:pt>
                <c:pt idx="15" formatCode="_(* #,##0_);_(* \(#,##0\);_(* &quot;-&quot;??_);_(@_)">
                  <c:v>38064969.866666667</c:v>
                </c:pt>
                <c:pt idx="16" formatCode="_(* #,##0_);_(* \(#,##0\);_(* &quot;-&quot;??_);_(@_)">
                  <c:v>39993631.25</c:v>
                </c:pt>
                <c:pt idx="17" formatCode="_(* #,##0_);_(* \(#,##0\);_(* &quot;-&quot;??_);_(@_)">
                  <c:v>41924707.529411763</c:v>
                </c:pt>
                <c:pt idx="18" formatCode="_(* #,##0_);_(* \(#,##0\);_(* &quot;-&quot;??_);_(@_)">
                  <c:v>43684991.777777776</c:v>
                </c:pt>
                <c:pt idx="19" formatCode="_(* #,##0_);_(* \(#,##0\);_(* &quot;-&quot;??_);_(@_)">
                  <c:v>45492334.526315786</c:v>
                </c:pt>
                <c:pt idx="20" formatCode="_(* #,##0_);_(* \(#,##0\);_(* &quot;-&quot;??_);_(@_)">
                  <c:v>47339977.399999999</c:v>
                </c:pt>
                <c:pt idx="21" formatCode="_(* #,##0_);_(* \(#,##0\);_(* &quot;-&quot;??_);_(@_)">
                  <c:v>49470792.571428575</c:v>
                </c:pt>
                <c:pt idx="22" formatCode="_(* #,##0_);_(* \(#,##0\);_(* &quot;-&quot;??_);_(@_)">
                  <c:v>51871972.545454547</c:v>
                </c:pt>
                <c:pt idx="23" formatCode="_(* #,##0_);_(* \(#,##0\);_(* &quot;-&quot;??_);_(@_)">
                  <c:v>54392388.695652172</c:v>
                </c:pt>
                <c:pt idx="24" formatCode="_(* #,##0_);_(* \(#,##0\);_(* &quot;-&quot;??_);_(@_)">
                  <c:v>56463796.166666664</c:v>
                </c:pt>
                <c:pt idx="25" formatCode="_(* #,##0_);_(* \(#,##0\);_(* &quot;-&quot;??_);_(@_)">
                  <c:v>58835582.240000002</c:v>
                </c:pt>
                <c:pt idx="26" formatCode="_(* #,##0_);_(* \(#,##0\);_(* &quot;-&quot;??_);_(@_)">
                  <c:v>60953419.846153848</c:v>
                </c:pt>
                <c:pt idx="27" formatCode="_(* #,##0_);_(* \(#,##0\);_(* &quot;-&quot;??_);_(@_)">
                  <c:v>62716014.370370373</c:v>
                </c:pt>
                <c:pt idx="28" formatCode="_(* #,##0_);_(* \(#,##0\);_(* &quot;-&quot;??_);_(@_)">
                  <c:v>64503623.571428575</c:v>
                </c:pt>
                <c:pt idx="29" formatCode="_(* #,##0_);_(* \(#,##0\);_(* &quot;-&quot;??_);_(@_)">
                  <c:v>66426124.827586204</c:v>
                </c:pt>
                <c:pt idx="30" formatCode="_(* #,##0_);_(* \(#,##0\);_(* &quot;-&quot;??_);_(@_)">
                  <c:v>68358260.400000006</c:v>
                </c:pt>
                <c:pt idx="31" formatCode="_(* #,##0_);_(* \(#,##0\);_(* &quot;-&quot;??_);_(@_)">
                  <c:v>70491226.967741936</c:v>
                </c:pt>
                <c:pt idx="32" formatCode="_(* #,##0_);_(* \(#,##0\);_(* &quot;-&quot;??_);_(@_)">
                  <c:v>72898550.125</c:v>
                </c:pt>
                <c:pt idx="33" formatCode="_(* #,##0_);_(* \(#,##0\);_(* &quot;-&quot;??_);_(@_)">
                  <c:v>75101699.030303031</c:v>
                </c:pt>
                <c:pt idx="34" formatCode="_(* #,##0_);_(* \(#,##0\);_(* &quot;-&quot;??_);_(@_)">
                  <c:v>77191241.529411763</c:v>
                </c:pt>
                <c:pt idx="35" formatCode="_(* #,##0_);_(* \(#,##0\);_(* &quot;-&quot;??_);_(@_)">
                  <c:v>79001324.45714286</c:v>
                </c:pt>
                <c:pt idx="36" formatCode="_(* #,##0_);_(* \(#,##0\);_(* &quot;-&quot;??_);_(@_)">
                  <c:v>80597053.888888896</c:v>
                </c:pt>
                <c:pt idx="37" formatCode="_(* #,##0_);_(* \(#,##0\);_(* &quot;-&quot;??_);_(@_)">
                  <c:v>82170974.378378376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FA-47BB-8176-BCAC013A23D3}"/>
            </c:ext>
          </c:extLst>
        </c:ser>
        <c:ser>
          <c:idx val="2"/>
          <c:order val="2"/>
          <c:tx>
            <c:v>Previous Period Forecast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'Naive Forecasts'!$K$2:$K$39</c:f>
              <c:numCache>
                <c:formatCode>_(* #,##0_);_(* \(#,##0\);_(* "-"??_);_(@_)</c:formatCode>
                <c:ptCount val="38"/>
                <c:pt idx="1">
                  <c:v>19020118</c:v>
                </c:pt>
                <c:pt idx="2">
                  <c:v>21096692</c:v>
                </c:pt>
                <c:pt idx="3">
                  <c:v>22496896</c:v>
                </c:pt>
                <c:pt idx="4">
                  <c:v>24571154</c:v>
                </c:pt>
                <c:pt idx="5">
                  <c:v>27744680</c:v>
                </c:pt>
                <c:pt idx="6">
                  <c:v>30076088</c:v>
                </c:pt>
                <c:pt idx="7">
                  <c:v>31175164</c:v>
                </c:pt>
                <c:pt idx="8">
                  <c:v>33880472</c:v>
                </c:pt>
                <c:pt idx="9">
                  <c:v>34924704</c:v>
                </c:pt>
                <c:pt idx="10">
                  <c:v>41301888</c:v>
                </c:pt>
                <c:pt idx="11">
                  <c:v>47274360</c:v>
                </c:pt>
                <c:pt idx="12">
                  <c:v>51564920</c:v>
                </c:pt>
                <c:pt idx="13">
                  <c:v>58317276</c:v>
                </c:pt>
                <c:pt idx="14">
                  <c:v>61791824</c:v>
                </c:pt>
                <c:pt idx="15">
                  <c:v>65738312</c:v>
                </c:pt>
                <c:pt idx="16">
                  <c:v>68923552</c:v>
                </c:pt>
                <c:pt idx="17">
                  <c:v>72821928</c:v>
                </c:pt>
                <c:pt idx="18">
                  <c:v>73609824</c:v>
                </c:pt>
                <c:pt idx="19">
                  <c:v>78024504</c:v>
                </c:pt>
                <c:pt idx="20">
                  <c:v>82445192</c:v>
                </c:pt>
                <c:pt idx="21">
                  <c:v>92087096</c:v>
                </c:pt>
                <c:pt idx="22">
                  <c:v>102296752</c:v>
                </c:pt>
                <c:pt idx="23">
                  <c:v>109841544</c:v>
                </c:pt>
                <c:pt idx="24">
                  <c:v>104106168</c:v>
                </c:pt>
                <c:pt idx="25">
                  <c:v>115758448</c:v>
                </c:pt>
                <c:pt idx="26">
                  <c:v>113899360</c:v>
                </c:pt>
                <c:pt idx="27">
                  <c:v>108543472</c:v>
                </c:pt>
                <c:pt idx="28">
                  <c:v>112769072</c:v>
                </c:pt>
                <c:pt idx="29">
                  <c:v>120256160</c:v>
                </c:pt>
                <c:pt idx="30">
                  <c:v>124390192</c:v>
                </c:pt>
                <c:pt idx="31">
                  <c:v>134480224</c:v>
                </c:pt>
                <c:pt idx="32">
                  <c:v>147525568</c:v>
                </c:pt>
                <c:pt idx="33">
                  <c:v>145602464</c:v>
                </c:pt>
                <c:pt idx="34">
                  <c:v>146146144</c:v>
                </c:pt>
                <c:pt idx="35">
                  <c:v>140544144</c:v>
                </c:pt>
                <c:pt idx="36">
                  <c:v>136447584</c:v>
                </c:pt>
                <c:pt idx="37">
                  <c:v>138832112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FA-47BB-8176-BCAC013A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0414496"/>
        <c:axId val="1170417120"/>
      </c:lineChart>
      <c:catAx>
        <c:axId val="117041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7120"/>
        <c:crosses val="autoZero"/>
        <c:auto val="1"/>
        <c:lblAlgn val="ctr"/>
        <c:lblOffset val="100"/>
        <c:noMultiLvlLbl val="0"/>
      </c:catAx>
      <c:valAx>
        <c:axId val="117041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41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'Holt Winters Linear'!$H$6:$H$42</c:f>
              <c:numCache>
                <c:formatCode>_(* #,##0.00_);_(* \(#,##0.00\);_(* "-"??_);_(@_)</c:formatCode>
                <c:ptCount val="37"/>
                <c:pt idx="0">
                  <c:v>21.020118</c:v>
                </c:pt>
                <c:pt idx="1">
                  <c:v>23.098766862126233</c:v>
                </c:pt>
                <c:pt idx="2">
                  <c:v>24.482662466891437</c:v>
                </c:pt>
                <c:pt idx="3">
                  <c:v>26.559318248521485</c:v>
                </c:pt>
                <c:pt idx="4">
                  <c:v>29.764963012123079</c:v>
                </c:pt>
                <c:pt idx="5">
                  <c:v>32.104801307704747</c:v>
                </c:pt>
                <c:pt idx="6">
                  <c:v>33.178687697120345</c:v>
                </c:pt>
                <c:pt idx="7">
                  <c:v>35.903011363937146</c:v>
                </c:pt>
                <c:pt idx="8">
                  <c:v>36.920734981232201</c:v>
                </c:pt>
                <c:pt idx="9">
                  <c:v>43.416631448490996</c:v>
                </c:pt>
                <c:pt idx="10">
                  <c:v>49.493633117370983</c:v>
                </c:pt>
                <c:pt idx="11">
                  <c:v>53.840317058987345</c:v>
                </c:pt>
                <c:pt idx="12">
                  <c:v>60.713981499808114</c:v>
                </c:pt>
                <c:pt idx="13">
                  <c:v>64.217734903492044</c:v>
                </c:pt>
                <c:pt idx="14">
                  <c:v>68.205424719089535</c:v>
                </c:pt>
                <c:pt idx="15">
                  <c:v>71.41012321801837</c:v>
                </c:pt>
                <c:pt idx="16">
                  <c:v>75.346753720483548</c:v>
                </c:pt>
                <c:pt idx="17">
                  <c:v>76.087585577393725</c:v>
                </c:pt>
                <c:pt idx="18">
                  <c:v>80.554748648366498</c:v>
                </c:pt>
                <c:pt idx="19">
                  <c:v>85.026660422912627</c:v>
                </c:pt>
                <c:pt idx="20">
                  <c:v>94.859875186012502</c:v>
                </c:pt>
                <c:pt idx="21">
                  <c:v>105.27104206488532</c:v>
                </c:pt>
                <c:pt idx="22">
                  <c:v>112.93967716258227</c:v>
                </c:pt>
                <c:pt idx="23">
                  <c:v>106.96494689607955</c:v>
                </c:pt>
                <c:pt idx="24">
                  <c:v>118.85549709742097</c:v>
                </c:pt>
                <c:pt idx="25">
                  <c:v>116.86211676378475</c:v>
                </c:pt>
                <c:pt idx="26">
                  <c:v>111.28082535059008</c:v>
                </c:pt>
                <c:pt idx="27">
                  <c:v>115.54675113489488</c:v>
                </c:pt>
                <c:pt idx="28">
                  <c:v>123.16144607838946</c:v>
                </c:pt>
                <c:pt idx="29">
                  <c:v>127.32877238684291</c:v>
                </c:pt>
                <c:pt idx="30">
                  <c:v>137.61258133593438</c:v>
                </c:pt>
                <c:pt idx="31">
                  <c:v>150.92652930839407</c:v>
                </c:pt>
                <c:pt idx="32">
                  <c:v>148.85916352938318</c:v>
                </c:pt>
                <c:pt idx="33">
                  <c:v>149.3293310908368</c:v>
                </c:pt>
                <c:pt idx="34">
                  <c:v>143.48928616740778</c:v>
                </c:pt>
                <c:pt idx="35">
                  <c:v>139.20192300796242</c:v>
                </c:pt>
                <c:pt idx="36">
                  <c:v>141.57643054600032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F4-443D-B1A0-416BF8FC252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'Holt Winters Linear'!$C$6:$C$42</c:f>
              <c:numCache>
                <c:formatCode>_(* #,##0.000_);_(* \(#,##0.000\);_(* "-"??_);_(@_)</c:formatCode>
                <c:ptCount val="37"/>
                <c:pt idx="0">
                  <c:v>21.096692000000001</c:v>
                </c:pt>
                <c:pt idx="1">
                  <c:v>22.496896</c:v>
                </c:pt>
                <c:pt idx="2">
                  <c:v>24.571154</c:v>
                </c:pt>
                <c:pt idx="3">
                  <c:v>27.744679999999999</c:v>
                </c:pt>
                <c:pt idx="4">
                  <c:v>30.076087999999999</c:v>
                </c:pt>
                <c:pt idx="5">
                  <c:v>31.175163999999999</c:v>
                </c:pt>
                <c:pt idx="6">
                  <c:v>33.880471999999997</c:v>
                </c:pt>
                <c:pt idx="7">
                  <c:v>34.924703999999998</c:v>
                </c:pt>
                <c:pt idx="8">
                  <c:v>41.301887999999998</c:v>
                </c:pt>
                <c:pt idx="9">
                  <c:v>47.274360000000001</c:v>
                </c:pt>
                <c:pt idx="10">
                  <c:v>51.564920000000001</c:v>
                </c:pt>
                <c:pt idx="11">
                  <c:v>58.317276</c:v>
                </c:pt>
                <c:pt idx="12">
                  <c:v>61.791823999999998</c:v>
                </c:pt>
                <c:pt idx="13">
                  <c:v>65.738311999999993</c:v>
                </c:pt>
                <c:pt idx="14">
                  <c:v>68.923552000000001</c:v>
                </c:pt>
                <c:pt idx="15">
                  <c:v>72.821928</c:v>
                </c:pt>
                <c:pt idx="16">
                  <c:v>73.609824000000003</c:v>
                </c:pt>
                <c:pt idx="17">
                  <c:v>78.024503999999993</c:v>
                </c:pt>
                <c:pt idx="18">
                  <c:v>82.445192000000006</c:v>
                </c:pt>
                <c:pt idx="19">
                  <c:v>92.087096000000003</c:v>
                </c:pt>
                <c:pt idx="20">
                  <c:v>102.296752</c:v>
                </c:pt>
                <c:pt idx="21">
                  <c:v>109.841544</c:v>
                </c:pt>
                <c:pt idx="22">
                  <c:v>104.106168</c:v>
                </c:pt>
                <c:pt idx="23">
                  <c:v>115.758448</c:v>
                </c:pt>
                <c:pt idx="24">
                  <c:v>113.89936</c:v>
                </c:pt>
                <c:pt idx="25">
                  <c:v>108.54347199999999</c:v>
                </c:pt>
                <c:pt idx="26">
                  <c:v>112.76907199999999</c:v>
                </c:pt>
                <c:pt idx="27">
                  <c:v>120.25615999999999</c:v>
                </c:pt>
                <c:pt idx="28">
                  <c:v>124.390192</c:v>
                </c:pt>
                <c:pt idx="29">
                  <c:v>134.48022399999999</c:v>
                </c:pt>
                <c:pt idx="30">
                  <c:v>147.52556799999999</c:v>
                </c:pt>
                <c:pt idx="31">
                  <c:v>145.602464</c:v>
                </c:pt>
                <c:pt idx="32">
                  <c:v>146.14614399999999</c:v>
                </c:pt>
                <c:pt idx="33">
                  <c:v>140.54414399999999</c:v>
                </c:pt>
                <c:pt idx="34">
                  <c:v>136.44758400000001</c:v>
                </c:pt>
                <c:pt idx="35">
                  <c:v>138.832112</c:v>
                </c:pt>
                <c:pt idx="36">
                  <c:v>136.477904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4-443D-B1A0-416BF8FC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805072"/>
        <c:axId val="1320813272"/>
      </c:lineChart>
      <c:catAx>
        <c:axId val="1320805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13272"/>
        <c:crosses val="autoZero"/>
        <c:auto val="1"/>
        <c:lblAlgn val="ctr"/>
        <c:lblOffset val="100"/>
        <c:noMultiLvlLbl val="0"/>
      </c:catAx>
      <c:valAx>
        <c:axId val="132081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80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'Valuation Model Holt Winters'!$O$8:$O$122</c:f>
              <c:numCache>
                <c:formatCode>General</c:formatCode>
                <c:ptCount val="115"/>
                <c:pt idx="0">
                  <c:v>139.08407200365053</c:v>
                </c:pt>
                <c:pt idx="1">
                  <c:v>141.69024000730107</c:v>
                </c:pt>
                <c:pt idx="2">
                  <c:v>144.29640801095161</c:v>
                </c:pt>
                <c:pt idx="3">
                  <c:v>146.90257601460215</c:v>
                </c:pt>
                <c:pt idx="4">
                  <c:v>149.50874401825268</c:v>
                </c:pt>
                <c:pt idx="5">
                  <c:v>152.11491202190319</c:v>
                </c:pt>
                <c:pt idx="6">
                  <c:v>154.72108002555376</c:v>
                </c:pt>
                <c:pt idx="7">
                  <c:v>157.32724802920427</c:v>
                </c:pt>
                <c:pt idx="8">
                  <c:v>159.93341603285481</c:v>
                </c:pt>
                <c:pt idx="9">
                  <c:v>162.53958403650535</c:v>
                </c:pt>
                <c:pt idx="10">
                  <c:v>165.14575204015588</c:v>
                </c:pt>
                <c:pt idx="11">
                  <c:v>167.75192004380642</c:v>
                </c:pt>
                <c:pt idx="12">
                  <c:v>170.35808804745696</c:v>
                </c:pt>
                <c:pt idx="13">
                  <c:v>172.9642560511075</c:v>
                </c:pt>
                <c:pt idx="14">
                  <c:v>175.57042405475804</c:v>
                </c:pt>
                <c:pt idx="15">
                  <c:v>178.17659205840857</c:v>
                </c:pt>
                <c:pt idx="16">
                  <c:v>180.78276006205911</c:v>
                </c:pt>
                <c:pt idx="17">
                  <c:v>183.38892806570965</c:v>
                </c:pt>
                <c:pt idx="18">
                  <c:v>185.99509606936016</c:v>
                </c:pt>
                <c:pt idx="19">
                  <c:v>188.60126407301073</c:v>
                </c:pt>
                <c:pt idx="20">
                  <c:v>191.20743207666123</c:v>
                </c:pt>
                <c:pt idx="21">
                  <c:v>193.81360008031177</c:v>
                </c:pt>
                <c:pt idx="22">
                  <c:v>196.41976808396231</c:v>
                </c:pt>
                <c:pt idx="23">
                  <c:v>199.02593608761285</c:v>
                </c:pt>
                <c:pt idx="24">
                  <c:v>201.63210409126339</c:v>
                </c:pt>
                <c:pt idx="25">
                  <c:v>204.23827209491392</c:v>
                </c:pt>
                <c:pt idx="26">
                  <c:v>206.84444009856446</c:v>
                </c:pt>
                <c:pt idx="27">
                  <c:v>209.450608102215</c:v>
                </c:pt>
                <c:pt idx="28">
                  <c:v>212.05677610586554</c:v>
                </c:pt>
                <c:pt idx="29">
                  <c:v>214.66294410951605</c:v>
                </c:pt>
                <c:pt idx="30">
                  <c:v>217.26911211316661</c:v>
                </c:pt>
                <c:pt idx="31">
                  <c:v>219.87528011681712</c:v>
                </c:pt>
                <c:pt idx="32">
                  <c:v>222.48144812046769</c:v>
                </c:pt>
                <c:pt idx="33">
                  <c:v>225.0876161241182</c:v>
                </c:pt>
                <c:pt idx="34">
                  <c:v>227.69378412776877</c:v>
                </c:pt>
                <c:pt idx="35">
                  <c:v>230.29995213141927</c:v>
                </c:pt>
                <c:pt idx="36">
                  <c:v>232.90612013506981</c:v>
                </c:pt>
                <c:pt idx="37">
                  <c:v>235.51228813872035</c:v>
                </c:pt>
                <c:pt idx="38">
                  <c:v>238.11845614237089</c:v>
                </c:pt>
                <c:pt idx="39">
                  <c:v>240.72462414602143</c:v>
                </c:pt>
                <c:pt idx="40">
                  <c:v>243.33079214967196</c:v>
                </c:pt>
                <c:pt idx="41">
                  <c:v>245.9369601533225</c:v>
                </c:pt>
                <c:pt idx="42">
                  <c:v>248.54312815697301</c:v>
                </c:pt>
                <c:pt idx="43">
                  <c:v>251.14929616062358</c:v>
                </c:pt>
                <c:pt idx="44">
                  <c:v>253.75546416427409</c:v>
                </c:pt>
                <c:pt idx="45">
                  <c:v>256.36163216792465</c:v>
                </c:pt>
                <c:pt idx="46">
                  <c:v>258.96780017157516</c:v>
                </c:pt>
                <c:pt idx="47">
                  <c:v>261.57396817522567</c:v>
                </c:pt>
                <c:pt idx="48">
                  <c:v>264.18013617887624</c:v>
                </c:pt>
                <c:pt idx="49">
                  <c:v>266.78630418252681</c:v>
                </c:pt>
                <c:pt idx="50">
                  <c:v>269.39247218617732</c:v>
                </c:pt>
                <c:pt idx="51">
                  <c:v>271.99864018982782</c:v>
                </c:pt>
                <c:pt idx="52">
                  <c:v>274.60480819347839</c:v>
                </c:pt>
                <c:pt idx="53">
                  <c:v>277.21097619712896</c:v>
                </c:pt>
                <c:pt idx="54">
                  <c:v>279.81714420077947</c:v>
                </c:pt>
                <c:pt idx="55">
                  <c:v>282.42331220442998</c:v>
                </c:pt>
                <c:pt idx="56">
                  <c:v>285.02948020808054</c:v>
                </c:pt>
                <c:pt idx="57">
                  <c:v>287.63564821173105</c:v>
                </c:pt>
                <c:pt idx="58">
                  <c:v>290.24181621538162</c:v>
                </c:pt>
                <c:pt idx="59">
                  <c:v>292.84798421903213</c:v>
                </c:pt>
                <c:pt idx="60">
                  <c:v>295.45415222268264</c:v>
                </c:pt>
                <c:pt idx="61">
                  <c:v>298.0603202263332</c:v>
                </c:pt>
                <c:pt idx="62">
                  <c:v>300.66648822998377</c:v>
                </c:pt>
                <c:pt idx="63">
                  <c:v>303.27265623363428</c:v>
                </c:pt>
                <c:pt idx="64">
                  <c:v>305.87882423728479</c:v>
                </c:pt>
                <c:pt idx="65">
                  <c:v>308.48499224093536</c:v>
                </c:pt>
                <c:pt idx="66">
                  <c:v>311.09116024458592</c:v>
                </c:pt>
                <c:pt idx="67">
                  <c:v>313.69732824823643</c:v>
                </c:pt>
                <c:pt idx="68">
                  <c:v>316.30349625188694</c:v>
                </c:pt>
                <c:pt idx="69">
                  <c:v>318.90966425553751</c:v>
                </c:pt>
                <c:pt idx="70">
                  <c:v>321.51583225918802</c:v>
                </c:pt>
                <c:pt idx="71">
                  <c:v>324.12200026283858</c:v>
                </c:pt>
                <c:pt idx="72">
                  <c:v>326.72816826648909</c:v>
                </c:pt>
                <c:pt idx="73">
                  <c:v>329.3343362701396</c:v>
                </c:pt>
                <c:pt idx="74">
                  <c:v>331.94050427379017</c:v>
                </c:pt>
                <c:pt idx="75">
                  <c:v>334.54667227744073</c:v>
                </c:pt>
                <c:pt idx="76">
                  <c:v>337.15284028109124</c:v>
                </c:pt>
                <c:pt idx="77">
                  <c:v>339.75900828474175</c:v>
                </c:pt>
                <c:pt idx="78">
                  <c:v>342.36517628839232</c:v>
                </c:pt>
                <c:pt idx="79">
                  <c:v>344.97134429204289</c:v>
                </c:pt>
                <c:pt idx="80">
                  <c:v>347.5775122956934</c:v>
                </c:pt>
                <c:pt idx="81">
                  <c:v>350.18368029934391</c:v>
                </c:pt>
                <c:pt idx="82">
                  <c:v>352.78984830299447</c:v>
                </c:pt>
                <c:pt idx="83">
                  <c:v>355.39601630664498</c:v>
                </c:pt>
                <c:pt idx="84">
                  <c:v>358.00218431029555</c:v>
                </c:pt>
                <c:pt idx="85">
                  <c:v>360.60835231394606</c:v>
                </c:pt>
                <c:pt idx="86">
                  <c:v>363.21452031759657</c:v>
                </c:pt>
                <c:pt idx="87">
                  <c:v>365.82068832124713</c:v>
                </c:pt>
                <c:pt idx="88">
                  <c:v>368.4268563248977</c:v>
                </c:pt>
                <c:pt idx="89">
                  <c:v>371.03302432854821</c:v>
                </c:pt>
                <c:pt idx="90">
                  <c:v>373.63919233219872</c:v>
                </c:pt>
                <c:pt idx="91">
                  <c:v>376.24536033584928</c:v>
                </c:pt>
                <c:pt idx="92">
                  <c:v>378.85152833949985</c:v>
                </c:pt>
                <c:pt idx="93">
                  <c:v>381.45769634315036</c:v>
                </c:pt>
                <c:pt idx="94">
                  <c:v>384.06386434680087</c:v>
                </c:pt>
                <c:pt idx="95">
                  <c:v>386.67003235045138</c:v>
                </c:pt>
                <c:pt idx="96">
                  <c:v>389.27620035410195</c:v>
                </c:pt>
                <c:pt idx="97">
                  <c:v>391.88236835775251</c:v>
                </c:pt>
                <c:pt idx="98">
                  <c:v>394.48853636140302</c:v>
                </c:pt>
                <c:pt idx="99">
                  <c:v>397.09470436505353</c:v>
                </c:pt>
                <c:pt idx="100">
                  <c:v>399.70087236870415</c:v>
                </c:pt>
                <c:pt idx="101">
                  <c:v>402.30704037235466</c:v>
                </c:pt>
                <c:pt idx="102">
                  <c:v>404.91320837600517</c:v>
                </c:pt>
                <c:pt idx="103">
                  <c:v>407.51937637965568</c:v>
                </c:pt>
                <c:pt idx="104">
                  <c:v>410.12554438330619</c:v>
                </c:pt>
                <c:pt idx="105">
                  <c:v>412.73171238695681</c:v>
                </c:pt>
                <c:pt idx="106">
                  <c:v>415.33788039060732</c:v>
                </c:pt>
                <c:pt idx="107">
                  <c:v>417.94404839425783</c:v>
                </c:pt>
                <c:pt idx="108">
                  <c:v>420.55021639790834</c:v>
                </c:pt>
                <c:pt idx="109">
                  <c:v>423.15638440155897</c:v>
                </c:pt>
                <c:pt idx="110">
                  <c:v>425.76255240520948</c:v>
                </c:pt>
                <c:pt idx="111">
                  <c:v>428.36872040885999</c:v>
                </c:pt>
                <c:pt idx="112">
                  <c:v>430.9748884125105</c:v>
                </c:pt>
                <c:pt idx="113">
                  <c:v>433.58105641616112</c:v>
                </c:pt>
                <c:pt idx="114">
                  <c:v>436.18722441981163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C-4AC9-92B8-B93CB4191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078368"/>
        <c:axId val="924079024"/>
      </c:lineChart>
      <c:catAx>
        <c:axId val="9240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9024"/>
        <c:crosses val="autoZero"/>
        <c:auto val="1"/>
        <c:lblAlgn val="ctr"/>
        <c:lblOffset val="100"/>
        <c:noMultiLvlLbl val="0"/>
      </c:catAx>
      <c:valAx>
        <c:axId val="92407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07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41954</xdr:rowOff>
    </xdr:from>
    <xdr:to>
      <xdr:col>16</xdr:col>
      <xdr:colOff>489069</xdr:colOff>
      <xdr:row>11</xdr:row>
      <xdr:rowOff>129211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76260" y="590594"/>
          <a:ext cx="2432169" cy="1550297"/>
        </a:xfrm>
        <a:prstGeom prst="rect">
          <a:avLst/>
        </a:prstGeom>
      </xdr:spPr>
    </xdr:pic>
    <xdr:clientData/>
  </xdr:twoCellAnchor>
  <xdr:twoCellAnchor editAs="oneCell">
    <xdr:from>
      <xdr:col>12</xdr:col>
      <xdr:colOff>480060</xdr:colOff>
      <xdr:row>15</xdr:row>
      <xdr:rowOff>44634</xdr:rowOff>
    </xdr:from>
    <xdr:to>
      <xdr:col>19</xdr:col>
      <xdr:colOff>578101</xdr:colOff>
      <xdr:row>25</xdr:row>
      <xdr:rowOff>41484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61020" y="2787834"/>
          <a:ext cx="4365241" cy="1825650"/>
        </a:xfrm>
        <a:prstGeom prst="rect">
          <a:avLst/>
        </a:prstGeom>
      </xdr:spPr>
    </xdr:pic>
    <xdr:clientData/>
  </xdr:twoCellAnchor>
  <xdr:twoCellAnchor>
    <xdr:from>
      <xdr:col>11</xdr:col>
      <xdr:colOff>308610</xdr:colOff>
      <xdr:row>27</xdr:row>
      <xdr:rowOff>87630</xdr:rowOff>
    </xdr:from>
    <xdr:to>
      <xdr:col>19</xdr:col>
      <xdr:colOff>3810</xdr:colOff>
      <xdr:row>42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563880</xdr:colOff>
      <xdr:row>13</xdr:row>
      <xdr:rowOff>45720</xdr:rowOff>
    </xdr:from>
    <xdr:to>
      <xdr:col>12</xdr:col>
      <xdr:colOff>60960</xdr:colOff>
      <xdr:row>37</xdr:row>
      <xdr:rowOff>129540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90</xdr:row>
      <xdr:rowOff>3810</xdr:rowOff>
    </xdr:from>
    <xdr:to>
      <xdr:col>11</xdr:col>
      <xdr:colOff>274320</xdr:colOff>
      <xdr:row>110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179070</xdr:colOff>
      <xdr:row>7</xdr:row>
      <xdr:rowOff>19050</xdr:rowOff>
    </xdr:from>
    <xdr:to>
      <xdr:col>23</xdr:col>
      <xdr:colOff>377190</xdr:colOff>
      <xdr:row>22</xdr:row>
      <xdr:rowOff>41910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720090</xdr:colOff>
      <xdr:row>16</xdr:row>
      <xdr:rowOff>19050</xdr:rowOff>
    </xdr:from>
    <xdr:to>
      <xdr:col>11</xdr:col>
      <xdr:colOff>259080</xdr:colOff>
      <xdr:row>37</xdr:row>
      <xdr:rowOff>68580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575310</xdr:colOff>
      <xdr:row>4</xdr:row>
      <xdr:rowOff>171450</xdr:rowOff>
    </xdr:from>
    <xdr:to>
      <xdr:col>18</xdr:col>
      <xdr:colOff>270510</xdr:colOff>
      <xdr:row>19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148590</xdr:colOff>
      <xdr:row>9</xdr:row>
      <xdr:rowOff>171450</xdr:rowOff>
    </xdr:from>
    <xdr:to>
      <xdr:col>23</xdr:col>
      <xdr:colOff>346710</xdr:colOff>
      <xdr:row>25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mashable.com/2013/04/17/users-stay-longer-on-tumblr-than-facebook/,%20accessed%20August%2025,%202014.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G40"/>
  <sheetViews>
    <sheetView topLeftCell="A7" workbookViewId="0">
      <selection activeCell="F5" sqref="F5:G40"/>
    </sheetView>
  </sheetViews>
  <sheetFormatPr defaultRowHeight="14.4" x14ac:dyDescent="0.3"/>
  <cols>
    <col min="3" max="3" width="12.44140625" bestFit="1" customWidth="1"/>
    <col min="5" max="5" width="10" bestFit="1" customWidth="1"/>
  </cols>
  <sheetData>
    <row r="2" spans="1:7" x14ac:dyDescent="0.3">
      <c r="B2" s="3" t="s">
        <v>1</v>
      </c>
      <c r="C2" s="3" t="s">
        <v>0</v>
      </c>
    </row>
    <row r="3" spans="1:7" x14ac:dyDescent="0.3">
      <c r="A3">
        <v>4</v>
      </c>
      <c r="B3" s="2">
        <v>40269</v>
      </c>
      <c r="C3" s="1">
        <v>19020118</v>
      </c>
      <c r="E3" t="s">
        <v>117</v>
      </c>
      <c r="F3" t="s">
        <v>118</v>
      </c>
      <c r="G3" t="s">
        <v>119</v>
      </c>
    </row>
    <row r="4" spans="1:7" x14ac:dyDescent="0.3">
      <c r="A4">
        <v>5</v>
      </c>
      <c r="B4" s="2">
        <v>40299</v>
      </c>
      <c r="C4" s="1">
        <v>21096692</v>
      </c>
      <c r="E4" s="41">
        <f>(C4-C3)/1000000</f>
        <v>2.0765739999999999</v>
      </c>
      <c r="F4" s="41">
        <f>(C3/1000000)+E4</f>
        <v>21.096692000000001</v>
      </c>
      <c r="G4">
        <f>(C3/1000000)</f>
        <v>19.020118</v>
      </c>
    </row>
    <row r="5" spans="1:7" x14ac:dyDescent="0.3">
      <c r="A5">
        <v>6</v>
      </c>
      <c r="B5" s="2">
        <v>40330</v>
      </c>
      <c r="C5" s="1">
        <v>22496896</v>
      </c>
      <c r="E5" s="41">
        <f t="shared" ref="E5:E40" si="0">(C5-C4)/1000000</f>
        <v>1.400204</v>
      </c>
      <c r="F5" s="41">
        <f>(C4/1000000)+E5</f>
        <v>22.496896</v>
      </c>
      <c r="G5" s="41">
        <f>F4</f>
        <v>21.096692000000001</v>
      </c>
    </row>
    <row r="6" spans="1:7" x14ac:dyDescent="0.3">
      <c r="A6">
        <v>7</v>
      </c>
      <c r="B6" s="2">
        <v>40360</v>
      </c>
      <c r="C6" s="1">
        <v>24571154</v>
      </c>
      <c r="E6" s="41">
        <f t="shared" si="0"/>
        <v>2.0742579999999999</v>
      </c>
      <c r="F6" s="41">
        <f t="shared" ref="F6:F40" si="1">(C5/1000000)+E6</f>
        <v>24.571154</v>
      </c>
      <c r="G6" s="41">
        <f t="shared" ref="G6:G40" si="2">F5</f>
        <v>22.496896</v>
      </c>
    </row>
    <row r="7" spans="1:7" x14ac:dyDescent="0.3">
      <c r="A7">
        <v>8</v>
      </c>
      <c r="B7" s="2">
        <v>40391</v>
      </c>
      <c r="C7" s="1">
        <v>27744680</v>
      </c>
      <c r="E7" s="41">
        <f t="shared" si="0"/>
        <v>3.1735259999999998</v>
      </c>
      <c r="F7" s="41">
        <f t="shared" si="1"/>
        <v>27.744679999999999</v>
      </c>
      <c r="G7" s="41">
        <f t="shared" si="2"/>
        <v>24.571154</v>
      </c>
    </row>
    <row r="8" spans="1:7" x14ac:dyDescent="0.3">
      <c r="A8">
        <v>9</v>
      </c>
      <c r="B8" s="2">
        <v>40422</v>
      </c>
      <c r="C8" s="1">
        <v>30076088</v>
      </c>
      <c r="E8" s="41">
        <f t="shared" si="0"/>
        <v>2.3314080000000001</v>
      </c>
      <c r="F8" s="41">
        <f t="shared" si="1"/>
        <v>30.076087999999999</v>
      </c>
      <c r="G8" s="41">
        <f t="shared" si="2"/>
        <v>27.744679999999999</v>
      </c>
    </row>
    <row r="9" spans="1:7" x14ac:dyDescent="0.3">
      <c r="A9">
        <v>10</v>
      </c>
      <c r="B9" s="2">
        <v>40452</v>
      </c>
      <c r="C9" s="1">
        <v>31175164</v>
      </c>
      <c r="E9" s="41">
        <f t="shared" si="0"/>
        <v>1.0990759999999999</v>
      </c>
      <c r="F9" s="41">
        <f t="shared" si="1"/>
        <v>31.175163999999999</v>
      </c>
      <c r="G9" s="41">
        <f t="shared" si="2"/>
        <v>30.076087999999999</v>
      </c>
    </row>
    <row r="10" spans="1:7" x14ac:dyDescent="0.3">
      <c r="A10">
        <v>11</v>
      </c>
      <c r="B10" s="2">
        <v>40483</v>
      </c>
      <c r="C10" s="1">
        <v>33880472</v>
      </c>
      <c r="E10" s="41">
        <f t="shared" si="0"/>
        <v>2.705308</v>
      </c>
      <c r="F10" s="41">
        <f t="shared" si="1"/>
        <v>33.880471999999997</v>
      </c>
      <c r="G10" s="41">
        <f t="shared" si="2"/>
        <v>31.175163999999999</v>
      </c>
    </row>
    <row r="11" spans="1:7" x14ac:dyDescent="0.3">
      <c r="A11">
        <v>12</v>
      </c>
      <c r="B11" s="2">
        <v>40513</v>
      </c>
      <c r="C11" s="1">
        <v>34924704</v>
      </c>
      <c r="E11" s="41">
        <f t="shared" si="0"/>
        <v>1.044232</v>
      </c>
      <c r="F11" s="41">
        <f t="shared" si="1"/>
        <v>34.924703999999998</v>
      </c>
      <c r="G11" s="41">
        <f t="shared" si="2"/>
        <v>33.880471999999997</v>
      </c>
    </row>
    <row r="12" spans="1:7" x14ac:dyDescent="0.3">
      <c r="A12">
        <v>1</v>
      </c>
      <c r="B12" s="2">
        <v>40544</v>
      </c>
      <c r="C12" s="1">
        <v>41301888</v>
      </c>
      <c r="E12" s="41">
        <f t="shared" si="0"/>
        <v>6.3771839999999997</v>
      </c>
      <c r="F12" s="41">
        <f t="shared" si="1"/>
        <v>41.301887999999998</v>
      </c>
      <c r="G12" s="41">
        <f t="shared" si="2"/>
        <v>34.924703999999998</v>
      </c>
    </row>
    <row r="13" spans="1:7" x14ac:dyDescent="0.3">
      <c r="A13">
        <v>2</v>
      </c>
      <c r="B13" s="2">
        <v>40575</v>
      </c>
      <c r="C13" s="1">
        <v>47274360</v>
      </c>
      <c r="E13" s="41">
        <f t="shared" si="0"/>
        <v>5.9724719999999998</v>
      </c>
      <c r="F13" s="41">
        <f t="shared" si="1"/>
        <v>47.274360000000001</v>
      </c>
      <c r="G13" s="41">
        <f t="shared" si="2"/>
        <v>41.301887999999998</v>
      </c>
    </row>
    <row r="14" spans="1:7" x14ac:dyDescent="0.3">
      <c r="A14">
        <v>3</v>
      </c>
      <c r="B14" s="2">
        <v>40603</v>
      </c>
      <c r="C14" s="1">
        <v>51564920</v>
      </c>
      <c r="E14" s="41">
        <f t="shared" si="0"/>
        <v>4.2905600000000002</v>
      </c>
      <c r="F14" s="41">
        <f t="shared" si="1"/>
        <v>51.564920000000001</v>
      </c>
      <c r="G14" s="41">
        <f t="shared" si="2"/>
        <v>47.274360000000001</v>
      </c>
    </row>
    <row r="15" spans="1:7" x14ac:dyDescent="0.3">
      <c r="A15">
        <v>4</v>
      </c>
      <c r="B15" s="2">
        <v>40634</v>
      </c>
      <c r="C15" s="1">
        <v>58317276</v>
      </c>
      <c r="E15" s="41">
        <f t="shared" si="0"/>
        <v>6.7523559999999998</v>
      </c>
      <c r="F15" s="41">
        <f t="shared" si="1"/>
        <v>58.317276</v>
      </c>
      <c r="G15" s="41">
        <f t="shared" si="2"/>
        <v>51.564920000000001</v>
      </c>
    </row>
    <row r="16" spans="1:7" x14ac:dyDescent="0.3">
      <c r="A16">
        <v>5</v>
      </c>
      <c r="B16" s="2">
        <v>40664</v>
      </c>
      <c r="C16" s="1">
        <v>61791824</v>
      </c>
      <c r="E16" s="41">
        <f t="shared" si="0"/>
        <v>3.474548</v>
      </c>
      <c r="F16" s="41">
        <f t="shared" si="1"/>
        <v>61.791823999999998</v>
      </c>
      <c r="G16" s="41">
        <f t="shared" si="2"/>
        <v>58.317276</v>
      </c>
    </row>
    <row r="17" spans="1:7" x14ac:dyDescent="0.3">
      <c r="A17">
        <v>6</v>
      </c>
      <c r="B17" s="2">
        <v>40695</v>
      </c>
      <c r="C17" s="1">
        <v>65738312</v>
      </c>
      <c r="E17" s="41">
        <f t="shared" si="0"/>
        <v>3.946488</v>
      </c>
      <c r="F17" s="41">
        <f t="shared" si="1"/>
        <v>65.738311999999993</v>
      </c>
      <c r="G17" s="41">
        <f t="shared" si="2"/>
        <v>61.791823999999998</v>
      </c>
    </row>
    <row r="18" spans="1:7" x14ac:dyDescent="0.3">
      <c r="A18">
        <v>7</v>
      </c>
      <c r="B18" s="2">
        <v>40725</v>
      </c>
      <c r="C18" s="1">
        <v>68923552</v>
      </c>
      <c r="E18" s="41">
        <f t="shared" si="0"/>
        <v>3.1852399999999998</v>
      </c>
      <c r="F18" s="41">
        <f t="shared" si="1"/>
        <v>68.923551999999987</v>
      </c>
      <c r="G18" s="41">
        <f t="shared" si="2"/>
        <v>65.738311999999993</v>
      </c>
    </row>
    <row r="19" spans="1:7" x14ac:dyDescent="0.3">
      <c r="A19">
        <v>8</v>
      </c>
      <c r="B19" s="2">
        <v>40756</v>
      </c>
      <c r="C19" s="1">
        <v>72821928</v>
      </c>
      <c r="E19" s="41">
        <f t="shared" si="0"/>
        <v>3.8983759999999998</v>
      </c>
      <c r="F19" s="41">
        <f t="shared" si="1"/>
        <v>72.821928</v>
      </c>
      <c r="G19" s="41">
        <f t="shared" si="2"/>
        <v>68.923551999999987</v>
      </c>
    </row>
    <row r="20" spans="1:7" x14ac:dyDescent="0.3">
      <c r="A20">
        <v>9</v>
      </c>
      <c r="B20" s="2">
        <v>40787</v>
      </c>
      <c r="C20" s="1">
        <v>73609824</v>
      </c>
      <c r="E20" s="41">
        <f t="shared" si="0"/>
        <v>0.78789600000000004</v>
      </c>
      <c r="F20" s="41">
        <f t="shared" si="1"/>
        <v>73.609824000000003</v>
      </c>
      <c r="G20" s="41">
        <f t="shared" si="2"/>
        <v>72.821928</v>
      </c>
    </row>
    <row r="21" spans="1:7" x14ac:dyDescent="0.3">
      <c r="A21">
        <v>10</v>
      </c>
      <c r="B21" s="2">
        <v>40817</v>
      </c>
      <c r="C21" s="1">
        <v>78024504</v>
      </c>
      <c r="E21" s="41">
        <f t="shared" si="0"/>
        <v>4.4146799999999997</v>
      </c>
      <c r="F21" s="41">
        <f t="shared" si="1"/>
        <v>78.024504000000007</v>
      </c>
      <c r="G21" s="41">
        <f t="shared" si="2"/>
        <v>73.609824000000003</v>
      </c>
    </row>
    <row r="22" spans="1:7" x14ac:dyDescent="0.3">
      <c r="A22">
        <v>11</v>
      </c>
      <c r="B22" s="2">
        <v>40848</v>
      </c>
      <c r="C22" s="1">
        <v>82445192</v>
      </c>
      <c r="E22" s="41">
        <f t="shared" si="0"/>
        <v>4.4206880000000002</v>
      </c>
      <c r="F22" s="41">
        <f t="shared" si="1"/>
        <v>82.445191999999992</v>
      </c>
      <c r="G22" s="41">
        <f t="shared" si="2"/>
        <v>78.024504000000007</v>
      </c>
    </row>
    <row r="23" spans="1:7" x14ac:dyDescent="0.3">
      <c r="A23">
        <v>12</v>
      </c>
      <c r="B23" s="2">
        <v>40878</v>
      </c>
      <c r="C23" s="1">
        <v>92087096</v>
      </c>
      <c r="E23" s="41">
        <f t="shared" si="0"/>
        <v>9.6419040000000003</v>
      </c>
      <c r="F23" s="41">
        <f t="shared" si="1"/>
        <v>92.087096000000003</v>
      </c>
      <c r="G23" s="41">
        <f t="shared" si="2"/>
        <v>82.445191999999992</v>
      </c>
    </row>
    <row r="24" spans="1:7" x14ac:dyDescent="0.3">
      <c r="A24">
        <v>1</v>
      </c>
      <c r="B24" s="2">
        <v>40909</v>
      </c>
      <c r="C24" s="1">
        <v>102296752</v>
      </c>
      <c r="E24" s="41">
        <f t="shared" si="0"/>
        <v>10.209656000000001</v>
      </c>
      <c r="F24" s="41">
        <f t="shared" si="1"/>
        <v>102.296752</v>
      </c>
      <c r="G24" s="41">
        <f t="shared" si="2"/>
        <v>92.087096000000003</v>
      </c>
    </row>
    <row r="25" spans="1:7" x14ac:dyDescent="0.3">
      <c r="A25">
        <v>2</v>
      </c>
      <c r="B25" s="2">
        <v>40940</v>
      </c>
      <c r="C25" s="1">
        <v>109841544</v>
      </c>
      <c r="E25" s="41">
        <f t="shared" si="0"/>
        <v>7.5447920000000002</v>
      </c>
      <c r="F25" s="41">
        <f t="shared" si="1"/>
        <v>109.841544</v>
      </c>
      <c r="G25" s="41">
        <f t="shared" si="2"/>
        <v>102.296752</v>
      </c>
    </row>
    <row r="26" spans="1:7" x14ac:dyDescent="0.3">
      <c r="A26">
        <v>3</v>
      </c>
      <c r="B26" s="2">
        <v>40969</v>
      </c>
      <c r="C26" s="1">
        <v>104106168</v>
      </c>
      <c r="E26" s="41">
        <f t="shared" si="0"/>
        <v>-5.7353759999999996</v>
      </c>
      <c r="F26" s="41">
        <f t="shared" si="1"/>
        <v>104.106168</v>
      </c>
      <c r="G26" s="41">
        <f t="shared" si="2"/>
        <v>109.841544</v>
      </c>
    </row>
    <row r="27" spans="1:7" x14ac:dyDescent="0.3">
      <c r="A27">
        <v>4</v>
      </c>
      <c r="B27" s="2">
        <v>41000</v>
      </c>
      <c r="C27" s="1">
        <v>115758448</v>
      </c>
      <c r="E27" s="41">
        <f t="shared" si="0"/>
        <v>11.652279999999999</v>
      </c>
      <c r="F27" s="41">
        <f t="shared" si="1"/>
        <v>115.758448</v>
      </c>
      <c r="G27" s="41">
        <f t="shared" si="2"/>
        <v>104.106168</v>
      </c>
    </row>
    <row r="28" spans="1:7" x14ac:dyDescent="0.3">
      <c r="A28">
        <v>5</v>
      </c>
      <c r="B28" s="2">
        <v>41030</v>
      </c>
      <c r="C28" s="1">
        <v>113899360</v>
      </c>
      <c r="E28" s="41">
        <f t="shared" si="0"/>
        <v>-1.8590880000000001</v>
      </c>
      <c r="F28" s="41">
        <f t="shared" si="1"/>
        <v>113.89936</v>
      </c>
      <c r="G28" s="41">
        <f t="shared" si="2"/>
        <v>115.758448</v>
      </c>
    </row>
    <row r="29" spans="1:7" x14ac:dyDescent="0.3">
      <c r="A29">
        <v>6</v>
      </c>
      <c r="B29" s="2">
        <v>41061</v>
      </c>
      <c r="C29" s="1">
        <v>108543472</v>
      </c>
      <c r="E29" s="41">
        <f t="shared" si="0"/>
        <v>-5.3558880000000002</v>
      </c>
      <c r="F29" s="41">
        <f t="shared" si="1"/>
        <v>108.54347200000001</v>
      </c>
      <c r="G29" s="41">
        <f t="shared" si="2"/>
        <v>113.89936</v>
      </c>
    </row>
    <row r="30" spans="1:7" x14ac:dyDescent="0.3">
      <c r="A30">
        <v>7</v>
      </c>
      <c r="B30" s="2">
        <v>41091</v>
      </c>
      <c r="C30" s="1">
        <v>112769072</v>
      </c>
      <c r="E30" s="41">
        <f t="shared" si="0"/>
        <v>4.2256</v>
      </c>
      <c r="F30" s="41">
        <f t="shared" si="1"/>
        <v>112.76907199999999</v>
      </c>
      <c r="G30" s="41">
        <f t="shared" si="2"/>
        <v>108.54347200000001</v>
      </c>
    </row>
    <row r="31" spans="1:7" x14ac:dyDescent="0.3">
      <c r="A31">
        <v>8</v>
      </c>
      <c r="B31" s="2">
        <v>41122</v>
      </c>
      <c r="C31" s="1">
        <v>120256160</v>
      </c>
      <c r="E31" s="41">
        <f t="shared" si="0"/>
        <v>7.487088</v>
      </c>
      <c r="F31" s="41">
        <f t="shared" si="1"/>
        <v>120.25615999999999</v>
      </c>
      <c r="G31" s="41">
        <f t="shared" si="2"/>
        <v>112.76907199999999</v>
      </c>
    </row>
    <row r="32" spans="1:7" x14ac:dyDescent="0.3">
      <c r="A32">
        <v>9</v>
      </c>
      <c r="B32" s="2">
        <v>41153</v>
      </c>
      <c r="C32" s="1">
        <v>124390192</v>
      </c>
      <c r="E32" s="41">
        <f t="shared" si="0"/>
        <v>4.1340320000000004</v>
      </c>
      <c r="F32" s="41">
        <f t="shared" si="1"/>
        <v>124.390192</v>
      </c>
      <c r="G32" s="41">
        <f t="shared" si="2"/>
        <v>120.25615999999999</v>
      </c>
    </row>
    <row r="33" spans="1:7" x14ac:dyDescent="0.3">
      <c r="A33">
        <v>10</v>
      </c>
      <c r="B33" s="2">
        <v>41183</v>
      </c>
      <c r="C33" s="1">
        <v>134480224</v>
      </c>
      <c r="E33" s="41">
        <f t="shared" si="0"/>
        <v>10.090032000000001</v>
      </c>
      <c r="F33" s="41">
        <f t="shared" si="1"/>
        <v>134.48022399999999</v>
      </c>
      <c r="G33" s="41">
        <f t="shared" si="2"/>
        <v>124.390192</v>
      </c>
    </row>
    <row r="34" spans="1:7" x14ac:dyDescent="0.3">
      <c r="A34">
        <v>11</v>
      </c>
      <c r="B34" s="2">
        <v>41214</v>
      </c>
      <c r="C34" s="1">
        <v>147525568</v>
      </c>
      <c r="E34" s="41">
        <f t="shared" si="0"/>
        <v>13.045344</v>
      </c>
      <c r="F34" s="41">
        <f t="shared" si="1"/>
        <v>147.52556799999999</v>
      </c>
      <c r="G34" s="41">
        <f t="shared" si="2"/>
        <v>134.48022399999999</v>
      </c>
    </row>
    <row r="35" spans="1:7" x14ac:dyDescent="0.3">
      <c r="A35">
        <v>12</v>
      </c>
      <c r="B35" s="2">
        <v>41244</v>
      </c>
      <c r="C35" s="1">
        <v>145602464</v>
      </c>
      <c r="E35" s="41">
        <f t="shared" si="0"/>
        <v>-1.9231039999999999</v>
      </c>
      <c r="F35" s="41">
        <f t="shared" si="1"/>
        <v>145.602464</v>
      </c>
      <c r="G35" s="41">
        <f t="shared" si="2"/>
        <v>147.52556799999999</v>
      </c>
    </row>
    <row r="36" spans="1:7" x14ac:dyDescent="0.3">
      <c r="A36">
        <v>1</v>
      </c>
      <c r="B36" s="2">
        <v>41275</v>
      </c>
      <c r="C36" s="1">
        <v>146146144</v>
      </c>
      <c r="E36" s="41">
        <f t="shared" si="0"/>
        <v>0.54368000000000005</v>
      </c>
      <c r="F36" s="41">
        <f t="shared" si="1"/>
        <v>146.14614399999999</v>
      </c>
      <c r="G36" s="41">
        <f t="shared" si="2"/>
        <v>145.602464</v>
      </c>
    </row>
    <row r="37" spans="1:7" x14ac:dyDescent="0.3">
      <c r="A37">
        <v>2</v>
      </c>
      <c r="B37" s="2">
        <v>41306</v>
      </c>
      <c r="C37" s="1">
        <v>140544144</v>
      </c>
      <c r="E37" s="41">
        <f t="shared" si="0"/>
        <v>-5.6020000000000003</v>
      </c>
      <c r="F37" s="41">
        <f t="shared" si="1"/>
        <v>140.54414399999999</v>
      </c>
      <c r="G37" s="41">
        <f t="shared" si="2"/>
        <v>146.14614399999999</v>
      </c>
    </row>
    <row r="38" spans="1:7" x14ac:dyDescent="0.3">
      <c r="A38">
        <v>3</v>
      </c>
      <c r="B38" s="2">
        <v>41334</v>
      </c>
      <c r="C38" s="1">
        <v>136447584</v>
      </c>
      <c r="E38" s="41">
        <f t="shared" si="0"/>
        <v>-4.0965600000000002</v>
      </c>
      <c r="F38" s="41">
        <f t="shared" si="1"/>
        <v>136.44758399999998</v>
      </c>
      <c r="G38" s="41">
        <f t="shared" si="2"/>
        <v>140.54414399999999</v>
      </c>
    </row>
    <row r="39" spans="1:7" x14ac:dyDescent="0.3">
      <c r="A39">
        <v>4</v>
      </c>
      <c r="B39" s="2">
        <v>41365</v>
      </c>
      <c r="C39" s="1">
        <v>138832112</v>
      </c>
      <c r="E39" s="41">
        <f t="shared" si="0"/>
        <v>2.384528</v>
      </c>
      <c r="F39" s="41">
        <f t="shared" si="1"/>
        <v>138.832112</v>
      </c>
      <c r="G39" s="41">
        <f t="shared" si="2"/>
        <v>136.44758399999998</v>
      </c>
    </row>
    <row r="40" spans="1:7" x14ac:dyDescent="0.3">
      <c r="A40">
        <v>5</v>
      </c>
      <c r="B40" s="2">
        <v>41395</v>
      </c>
      <c r="C40" s="1">
        <v>136477904</v>
      </c>
      <c r="E40" s="41">
        <f t="shared" si="0"/>
        <v>-2.3542079999999999</v>
      </c>
      <c r="F40" s="41">
        <f t="shared" si="1"/>
        <v>136.477904</v>
      </c>
      <c r="G40" s="41">
        <f t="shared" si="2"/>
        <v>138.832112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L159"/>
  <sheetViews>
    <sheetView tabSelected="1" workbookViewId="0">
      <pane ySplit="4" topLeftCell="A5" activePane="bottomLeft" state="frozen"/>
      <selection pane="bottomLeft" activeCell="L36" sqref="L36"/>
    </sheetView>
  </sheetViews>
  <sheetFormatPr defaultRowHeight="14.4" x14ac:dyDescent="0.3"/>
  <cols>
    <col min="2" max="2" width="9" style="35" bestFit="1" customWidth="1"/>
    <col min="3" max="3" width="13.77734375" style="35" customWidth="1"/>
    <col min="4" max="4" width="9.5546875" style="35" customWidth="1"/>
    <col min="6" max="6" width="15.6640625" bestFit="1" customWidth="1"/>
    <col min="8" max="8" width="14.6640625" bestFit="1" customWidth="1"/>
    <col min="9" max="10" width="21.77734375" bestFit="1" customWidth="1"/>
  </cols>
  <sheetData>
    <row r="1" spans="2:12" x14ac:dyDescent="0.3">
      <c r="F1" s="29" t="s">
        <v>63</v>
      </c>
      <c r="G1" s="29" t="s">
        <v>64</v>
      </c>
      <c r="H1" s="29"/>
      <c r="I1" s="29" t="s">
        <v>56</v>
      </c>
    </row>
    <row r="2" spans="2:12" x14ac:dyDescent="0.3">
      <c r="F2" s="50">
        <v>1</v>
      </c>
      <c r="G2">
        <v>2.7096170060771866E-2</v>
      </c>
      <c r="I2" s="39">
        <f>SUM(J6:J42)</f>
        <v>818.00956983092681</v>
      </c>
    </row>
    <row r="4" spans="2:12" x14ac:dyDescent="0.3">
      <c r="B4" s="29" t="s">
        <v>1</v>
      </c>
      <c r="C4" s="29" t="s">
        <v>57</v>
      </c>
      <c r="D4" s="29"/>
      <c r="F4" s="3" t="s">
        <v>65</v>
      </c>
      <c r="G4" s="3" t="s">
        <v>66</v>
      </c>
      <c r="H4" s="3" t="s">
        <v>67</v>
      </c>
      <c r="I4" s="3" t="s">
        <v>54</v>
      </c>
      <c r="J4" s="3" t="s">
        <v>55</v>
      </c>
      <c r="K4" s="3"/>
      <c r="L4" s="3"/>
    </row>
    <row r="5" spans="2:12" x14ac:dyDescent="0.3">
      <c r="B5" s="33">
        <v>40269</v>
      </c>
      <c r="C5" s="38">
        <v>19.020118</v>
      </c>
      <c r="D5" s="38"/>
      <c r="F5" s="41">
        <f>C5</f>
        <v>19.020118</v>
      </c>
      <c r="G5">
        <f>2</f>
        <v>2</v>
      </c>
    </row>
    <row r="6" spans="2:12" x14ac:dyDescent="0.3">
      <c r="B6" s="33">
        <v>40299</v>
      </c>
      <c r="C6" s="38">
        <v>21.096692000000001</v>
      </c>
      <c r="D6" s="38"/>
      <c r="F6" s="41">
        <f>($F$2*C6)+((1-$F$2)*(F5+G5))</f>
        <v>21.096692000000001</v>
      </c>
      <c r="G6">
        <f>($G$2*(F6-F5))+((1-$G$2)*(G5))</f>
        <v>2.0020748621262334</v>
      </c>
      <c r="H6" s="39">
        <f>F5+G5</f>
        <v>21.020118</v>
      </c>
      <c r="I6" s="39">
        <f>H6-C6</f>
        <v>-7.6574000000000808E-2</v>
      </c>
      <c r="J6" s="39">
        <f>I6^2</f>
        <v>5.8635774760001239E-3</v>
      </c>
      <c r="K6" s="39"/>
    </row>
    <row r="7" spans="2:12" x14ac:dyDescent="0.3">
      <c r="B7" s="33">
        <v>40330</v>
      </c>
      <c r="C7" s="38">
        <v>22.496896</v>
      </c>
      <c r="D7" s="38"/>
      <c r="F7" s="41">
        <f t="shared" ref="F7:F42" si="0">($F$2*C7)+((1-$F$2)*(F6+G6))</f>
        <v>22.496896</v>
      </c>
      <c r="G7">
        <f t="shared" ref="G7:G42" si="1">($G$2*(F7-F6))+((1-$G$2)*(G6))</f>
        <v>1.9857664668914374</v>
      </c>
      <c r="H7" s="39">
        <f t="shared" ref="H7:H42" si="2">F6+G6</f>
        <v>23.098766862126233</v>
      </c>
      <c r="I7" s="39">
        <f t="shared" ref="I7:I42" si="3">H7-C7</f>
        <v>0.60187086212623342</v>
      </c>
      <c r="J7" s="39">
        <f t="shared" ref="J7:J42" si="4">I7^2</f>
        <v>0.36224853467657547</v>
      </c>
      <c r="K7" s="39"/>
    </row>
    <row r="8" spans="2:12" x14ac:dyDescent="0.3">
      <c r="B8" s="33">
        <v>40360</v>
      </c>
      <c r="C8" s="38">
        <v>24.571154</v>
      </c>
      <c r="D8" s="38"/>
      <c r="F8" s="41">
        <f t="shared" si="0"/>
        <v>24.571154</v>
      </c>
      <c r="G8">
        <f t="shared" si="1"/>
        <v>1.9881642485214854</v>
      </c>
      <c r="H8" s="39">
        <f t="shared" si="2"/>
        <v>24.482662466891437</v>
      </c>
      <c r="I8" s="39">
        <f t="shared" si="3"/>
        <v>-8.8491533108562948E-2</v>
      </c>
      <c r="J8" s="39">
        <f t="shared" si="4"/>
        <v>7.8307514319038915E-3</v>
      </c>
      <c r="K8" s="39"/>
    </row>
    <row r="9" spans="2:12" x14ac:dyDescent="0.3">
      <c r="B9" s="33">
        <v>40391</v>
      </c>
      <c r="C9" s="38">
        <v>27.744679999999999</v>
      </c>
      <c r="D9" s="38"/>
      <c r="F9" s="41">
        <f t="shared" si="0"/>
        <v>27.744679999999999</v>
      </c>
      <c r="G9">
        <f t="shared" si="1"/>
        <v>2.0202830121230817</v>
      </c>
      <c r="H9" s="39">
        <f t="shared" si="2"/>
        <v>26.559318248521485</v>
      </c>
      <c r="I9" s="39">
        <f t="shared" si="3"/>
        <v>-1.1853617514785135</v>
      </c>
      <c r="J9" s="39">
        <f t="shared" si="4"/>
        <v>1.4050824818682093</v>
      </c>
      <c r="K9" s="39"/>
    </row>
    <row r="10" spans="2:12" x14ac:dyDescent="0.3">
      <c r="B10" s="33">
        <v>40422</v>
      </c>
      <c r="C10" s="38">
        <v>30.076087999999999</v>
      </c>
      <c r="D10" s="38"/>
      <c r="F10" s="41">
        <f t="shared" si="0"/>
        <v>30.076087999999999</v>
      </c>
      <c r="G10">
        <f t="shared" si="1"/>
        <v>2.0287133077047499</v>
      </c>
      <c r="H10" s="39">
        <f t="shared" si="2"/>
        <v>29.764963012123079</v>
      </c>
      <c r="I10" s="39">
        <f t="shared" si="3"/>
        <v>-0.31112498787691933</v>
      </c>
      <c r="J10" s="39">
        <f t="shared" si="4"/>
        <v>9.6798758081413208E-2</v>
      </c>
      <c r="K10" s="39"/>
    </row>
    <row r="11" spans="2:12" x14ac:dyDescent="0.3">
      <c r="B11" s="33">
        <v>40452</v>
      </c>
      <c r="C11" s="38">
        <v>31.175163999999999</v>
      </c>
      <c r="D11" s="38"/>
      <c r="F11" s="41">
        <f t="shared" si="0"/>
        <v>31.175163999999999</v>
      </c>
      <c r="G11">
        <f t="shared" si="1"/>
        <v>2.0035236971203436</v>
      </c>
      <c r="H11" s="39">
        <f t="shared" si="2"/>
        <v>32.104801307704747</v>
      </c>
      <c r="I11" s="39">
        <f t="shared" si="3"/>
        <v>0.92963730770474839</v>
      </c>
      <c r="J11" s="39">
        <f t="shared" si="4"/>
        <v>0.86422552387653306</v>
      </c>
      <c r="K11" s="39"/>
    </row>
    <row r="12" spans="2:12" x14ac:dyDescent="0.3">
      <c r="B12" s="33">
        <v>40483</v>
      </c>
      <c r="C12" s="38">
        <v>33.880471999999997</v>
      </c>
      <c r="D12" s="38"/>
      <c r="F12" s="41">
        <f t="shared" si="0"/>
        <v>33.880471999999997</v>
      </c>
      <c r="G12">
        <f t="shared" si="1"/>
        <v>2.0225393639371507</v>
      </c>
      <c r="H12" s="39">
        <f t="shared" si="2"/>
        <v>33.178687697120345</v>
      </c>
      <c r="I12" s="39">
        <f t="shared" si="3"/>
        <v>-0.70178430287965199</v>
      </c>
      <c r="J12" s="39">
        <f t="shared" si="4"/>
        <v>0.4925012077682791</v>
      </c>
      <c r="K12" s="39"/>
    </row>
    <row r="13" spans="2:12" x14ac:dyDescent="0.3">
      <c r="B13" s="33">
        <v>40513</v>
      </c>
      <c r="C13" s="38">
        <v>34.924703999999998</v>
      </c>
      <c r="D13" s="38"/>
      <c r="F13" s="41">
        <f t="shared" si="0"/>
        <v>34.924703999999998</v>
      </c>
      <c r="G13">
        <f t="shared" si="1"/>
        <v>1.9960309812322041</v>
      </c>
      <c r="H13" s="39">
        <f t="shared" si="2"/>
        <v>35.903011363937146</v>
      </c>
      <c r="I13" s="39">
        <f t="shared" si="3"/>
        <v>0.97830736393714801</v>
      </c>
      <c r="J13" s="39">
        <f t="shared" si="4"/>
        <v>0.95708529833365141</v>
      </c>
      <c r="K13" s="39"/>
    </row>
    <row r="14" spans="2:12" x14ac:dyDescent="0.3">
      <c r="B14" s="33">
        <v>40544</v>
      </c>
      <c r="C14" s="38">
        <v>41.301887999999998</v>
      </c>
      <c r="D14" s="38"/>
      <c r="F14" s="41">
        <f t="shared" si="0"/>
        <v>41.301887999999998</v>
      </c>
      <c r="G14">
        <f t="shared" si="1"/>
        <v>2.1147434484910002</v>
      </c>
      <c r="H14" s="39">
        <f t="shared" si="2"/>
        <v>36.920734981232201</v>
      </c>
      <c r="I14" s="39">
        <f t="shared" si="3"/>
        <v>-4.3811530187677974</v>
      </c>
      <c r="J14" s="39">
        <f t="shared" si="4"/>
        <v>19.194501773858185</v>
      </c>
      <c r="K14" s="39"/>
    </row>
    <row r="15" spans="2:12" x14ac:dyDescent="0.3">
      <c r="B15" s="33">
        <v>40575</v>
      </c>
      <c r="C15" s="38">
        <v>47.274360000000001</v>
      </c>
      <c r="D15" s="38"/>
      <c r="F15" s="41">
        <f t="shared" si="0"/>
        <v>47.274360000000001</v>
      </c>
      <c r="G15">
        <f t="shared" si="1"/>
        <v>2.219273117370983</v>
      </c>
      <c r="H15" s="39">
        <f t="shared" si="2"/>
        <v>43.416631448490996</v>
      </c>
      <c r="I15" s="39">
        <f t="shared" si="3"/>
        <v>-3.8577285515090054</v>
      </c>
      <c r="J15" s="39">
        <f t="shared" si="4"/>
        <v>14.882069577127769</v>
      </c>
      <c r="K15" s="39"/>
    </row>
    <row r="16" spans="2:12" x14ac:dyDescent="0.3">
      <c r="B16" s="33">
        <v>40603</v>
      </c>
      <c r="C16" s="38">
        <v>51.564920000000001</v>
      </c>
      <c r="D16" s="38"/>
      <c r="F16" s="41">
        <f t="shared" si="0"/>
        <v>51.564920000000001</v>
      </c>
      <c r="G16">
        <f t="shared" si="1"/>
        <v>2.2753970589873447</v>
      </c>
      <c r="H16" s="39">
        <f t="shared" si="2"/>
        <v>49.493633117370983</v>
      </c>
      <c r="I16" s="39">
        <f t="shared" si="3"/>
        <v>-2.0712868826290176</v>
      </c>
      <c r="J16" s="39">
        <f t="shared" si="4"/>
        <v>4.2902293501510336</v>
      </c>
      <c r="K16" s="39"/>
    </row>
    <row r="17" spans="2:11" x14ac:dyDescent="0.3">
      <c r="B17" s="33">
        <v>40634</v>
      </c>
      <c r="C17" s="38">
        <v>58.317276</v>
      </c>
      <c r="D17" s="38"/>
      <c r="F17" s="41">
        <f t="shared" si="0"/>
        <v>58.317276</v>
      </c>
      <c r="G17">
        <f t="shared" si="1"/>
        <v>2.3967054998081165</v>
      </c>
      <c r="H17" s="39">
        <f t="shared" si="2"/>
        <v>53.840317058987345</v>
      </c>
      <c r="I17" s="39">
        <f t="shared" si="3"/>
        <v>-4.4769589410126542</v>
      </c>
      <c r="J17" s="39">
        <f t="shared" si="4"/>
        <v>20.043161359513146</v>
      </c>
      <c r="K17" s="39"/>
    </row>
    <row r="18" spans="2:11" x14ac:dyDescent="0.3">
      <c r="B18" s="33">
        <v>40664</v>
      </c>
      <c r="C18" s="38">
        <v>61.791823999999998</v>
      </c>
      <c r="D18" s="38"/>
      <c r="F18" s="41">
        <f t="shared" si="0"/>
        <v>61.791823999999998</v>
      </c>
      <c r="G18">
        <f t="shared" si="1"/>
        <v>2.4259109034920434</v>
      </c>
      <c r="H18" s="39">
        <f t="shared" si="2"/>
        <v>60.713981499808114</v>
      </c>
      <c r="I18" s="39">
        <f t="shared" si="3"/>
        <v>-1.0778425001918848</v>
      </c>
      <c r="J18" s="39">
        <f t="shared" si="4"/>
        <v>1.1617444552198932</v>
      </c>
      <c r="K18" s="39"/>
    </row>
    <row r="19" spans="2:11" x14ac:dyDescent="0.3">
      <c r="B19" s="33">
        <v>40695</v>
      </c>
      <c r="C19" s="38">
        <v>65.738311999999993</v>
      </c>
      <c r="D19" s="38"/>
      <c r="F19" s="41">
        <f t="shared" si="0"/>
        <v>65.738311999999993</v>
      </c>
      <c r="G19">
        <f t="shared" si="1"/>
        <v>2.4671127190895374</v>
      </c>
      <c r="H19" s="39">
        <f t="shared" si="2"/>
        <v>64.217734903492044</v>
      </c>
      <c r="I19" s="39">
        <f t="shared" si="3"/>
        <v>-1.5205770965079495</v>
      </c>
      <c r="J19" s="39">
        <f t="shared" si="4"/>
        <v>2.312154706424546</v>
      </c>
      <c r="K19" s="39"/>
    </row>
    <row r="20" spans="2:11" x14ac:dyDescent="0.3">
      <c r="B20" s="33">
        <v>40725</v>
      </c>
      <c r="C20" s="38">
        <v>68.923552000000001</v>
      </c>
      <c r="D20" s="38"/>
      <c r="F20" s="41">
        <f t="shared" si="0"/>
        <v>68.923552000000001</v>
      </c>
      <c r="G20">
        <f t="shared" si="1"/>
        <v>2.486571218018367</v>
      </c>
      <c r="H20" s="39">
        <f t="shared" si="2"/>
        <v>68.205424719089535</v>
      </c>
      <c r="I20" s="39">
        <f t="shared" si="3"/>
        <v>-0.71812728091046552</v>
      </c>
      <c r="J20" s="39">
        <f t="shared" si="4"/>
        <v>0.5157067915878587</v>
      </c>
      <c r="K20" s="39"/>
    </row>
    <row r="21" spans="2:11" x14ac:dyDescent="0.3">
      <c r="B21" s="33">
        <v>40756</v>
      </c>
      <c r="C21" s="38">
        <v>72.821928</v>
      </c>
      <c r="D21" s="38"/>
      <c r="F21" s="41">
        <f t="shared" si="0"/>
        <v>72.821928</v>
      </c>
      <c r="G21">
        <f t="shared" si="1"/>
        <v>2.5248257204835522</v>
      </c>
      <c r="H21" s="39">
        <f t="shared" si="2"/>
        <v>71.41012321801837</v>
      </c>
      <c r="I21" s="39">
        <f t="shared" si="3"/>
        <v>-1.4118047819816297</v>
      </c>
      <c r="J21" s="39">
        <f t="shared" si="4"/>
        <v>1.993192742426197</v>
      </c>
      <c r="K21" s="39"/>
    </row>
    <row r="22" spans="2:11" x14ac:dyDescent="0.3">
      <c r="B22" s="33">
        <v>40787</v>
      </c>
      <c r="C22" s="38">
        <v>73.609824000000003</v>
      </c>
      <c r="D22" s="38"/>
      <c r="F22" s="41">
        <f t="shared" si="0"/>
        <v>73.609824000000003</v>
      </c>
      <c r="G22">
        <f t="shared" si="1"/>
        <v>2.4777615773937209</v>
      </c>
      <c r="H22" s="39">
        <f t="shared" si="2"/>
        <v>75.346753720483548</v>
      </c>
      <c r="I22" s="39">
        <f t="shared" si="3"/>
        <v>1.7369297204835448</v>
      </c>
      <c r="J22" s="39">
        <f t="shared" si="4"/>
        <v>3.0169248538990447</v>
      </c>
      <c r="K22" s="39"/>
    </row>
    <row r="23" spans="2:11" x14ac:dyDescent="0.3">
      <c r="B23" s="33">
        <v>40817</v>
      </c>
      <c r="C23" s="38">
        <v>78.024503999999993</v>
      </c>
      <c r="D23" s="38"/>
      <c r="F23" s="41">
        <f t="shared" si="0"/>
        <v>78.024503999999993</v>
      </c>
      <c r="G23">
        <f t="shared" si="1"/>
        <v>2.5302446483665024</v>
      </c>
      <c r="H23" s="39">
        <f t="shared" si="2"/>
        <v>76.087585577393725</v>
      </c>
      <c r="I23" s="39">
        <f t="shared" si="3"/>
        <v>-1.9369184226062686</v>
      </c>
      <c r="J23" s="39">
        <f t="shared" si="4"/>
        <v>3.7516529758315555</v>
      </c>
      <c r="K23" s="39"/>
    </row>
    <row r="24" spans="2:11" x14ac:dyDescent="0.3">
      <c r="B24" s="33">
        <v>40848</v>
      </c>
      <c r="C24" s="38">
        <v>82.445192000000006</v>
      </c>
      <c r="D24" s="38"/>
      <c r="F24" s="41">
        <f t="shared" si="0"/>
        <v>82.445192000000006</v>
      </c>
      <c r="G24">
        <f t="shared" si="1"/>
        <v>2.5814684229126197</v>
      </c>
      <c r="H24" s="39">
        <f t="shared" si="2"/>
        <v>80.554748648366498</v>
      </c>
      <c r="I24" s="39">
        <f t="shared" si="3"/>
        <v>-1.8904433516335075</v>
      </c>
      <c r="J24" s="39">
        <f t="shared" si="4"/>
        <v>3.5737760657353292</v>
      </c>
      <c r="K24" s="39"/>
    </row>
    <row r="25" spans="2:11" x14ac:dyDescent="0.3">
      <c r="B25" s="33">
        <v>40878</v>
      </c>
      <c r="C25" s="38">
        <v>92.087096000000003</v>
      </c>
      <c r="D25" s="38"/>
      <c r="F25" s="41">
        <f t="shared" si="0"/>
        <v>92.087096000000003</v>
      </c>
      <c r="G25">
        <f t="shared" si="1"/>
        <v>2.7727791860125031</v>
      </c>
      <c r="H25" s="39">
        <f t="shared" si="2"/>
        <v>85.026660422912627</v>
      </c>
      <c r="I25" s="39">
        <f t="shared" si="3"/>
        <v>-7.0604355770873752</v>
      </c>
      <c r="J25" s="39">
        <f t="shared" si="4"/>
        <v>49.849750538201135</v>
      </c>
      <c r="K25" s="39"/>
    </row>
    <row r="26" spans="2:11" x14ac:dyDescent="0.3">
      <c r="B26" s="33">
        <v>40909</v>
      </c>
      <c r="C26" s="38">
        <v>102.296752</v>
      </c>
      <c r="D26" s="38"/>
      <c r="F26" s="41">
        <f t="shared" si="0"/>
        <v>102.296752</v>
      </c>
      <c r="G26">
        <f t="shared" si="1"/>
        <v>2.9742900648853192</v>
      </c>
      <c r="H26" s="39">
        <f t="shared" si="2"/>
        <v>94.859875186012502</v>
      </c>
      <c r="I26" s="39">
        <f t="shared" si="3"/>
        <v>-7.4368768139874959</v>
      </c>
      <c r="J26" s="39">
        <f t="shared" si="4"/>
        <v>55.30713674642481</v>
      </c>
      <c r="K26" s="39"/>
    </row>
    <row r="27" spans="2:11" x14ac:dyDescent="0.3">
      <c r="B27" s="33">
        <v>40940</v>
      </c>
      <c r="C27" s="38">
        <v>109.841544</v>
      </c>
      <c r="D27" s="38"/>
      <c r="F27" s="41">
        <f t="shared" si="0"/>
        <v>109.841544</v>
      </c>
      <c r="G27">
        <f t="shared" si="1"/>
        <v>3.0981331625822732</v>
      </c>
      <c r="H27" s="39">
        <f t="shared" si="2"/>
        <v>105.27104206488532</v>
      </c>
      <c r="I27" s="39">
        <f t="shared" si="3"/>
        <v>-4.5705019351146774</v>
      </c>
      <c r="J27" s="39">
        <f t="shared" si="4"/>
        <v>20.889487938887012</v>
      </c>
      <c r="K27" s="39"/>
    </row>
    <row r="28" spans="2:11" x14ac:dyDescent="0.3">
      <c r="B28" s="33">
        <v>40969</v>
      </c>
      <c r="C28" s="38">
        <v>104.106168</v>
      </c>
      <c r="D28" s="38"/>
      <c r="F28" s="41">
        <f t="shared" si="0"/>
        <v>104.106168</v>
      </c>
      <c r="G28">
        <f t="shared" si="1"/>
        <v>2.8587788960795573</v>
      </c>
      <c r="H28" s="39">
        <f t="shared" si="2"/>
        <v>112.93967716258227</v>
      </c>
      <c r="I28" s="39">
        <f t="shared" si="3"/>
        <v>8.8335091625822741</v>
      </c>
      <c r="J28" s="39">
        <f t="shared" si="4"/>
        <v>78.03088412542499</v>
      </c>
      <c r="K28" s="39"/>
    </row>
    <row r="29" spans="2:11" x14ac:dyDescent="0.3">
      <c r="B29" s="33">
        <v>41000</v>
      </c>
      <c r="C29" s="38">
        <v>115.758448</v>
      </c>
      <c r="D29" s="38"/>
      <c r="F29" s="41">
        <f t="shared" si="0"/>
        <v>115.758448</v>
      </c>
      <c r="G29">
        <f t="shared" si="1"/>
        <v>3.097049097420971</v>
      </c>
      <c r="H29" s="39">
        <f t="shared" si="2"/>
        <v>106.96494689607955</v>
      </c>
      <c r="I29" s="39">
        <f t="shared" si="3"/>
        <v>-8.7935011039204483</v>
      </c>
      <c r="J29" s="39">
        <f t="shared" si="4"/>
        <v>77.325661664650141</v>
      </c>
      <c r="K29" s="39"/>
    </row>
    <row r="30" spans="2:11" x14ac:dyDescent="0.3">
      <c r="B30" s="33">
        <v>41030</v>
      </c>
      <c r="C30" s="38">
        <v>113.89936</v>
      </c>
      <c r="D30" s="38"/>
      <c r="F30" s="41">
        <f t="shared" si="0"/>
        <v>113.89936</v>
      </c>
      <c r="G30">
        <f t="shared" si="1"/>
        <v>2.9627567637847521</v>
      </c>
      <c r="H30" s="39">
        <f t="shared" si="2"/>
        <v>118.85549709742097</v>
      </c>
      <c r="I30" s="39">
        <f t="shared" si="3"/>
        <v>4.9561370974209638</v>
      </c>
      <c r="J30" s="39">
        <f t="shared" si="4"/>
        <v>24.563294928432295</v>
      </c>
      <c r="K30" s="39"/>
    </row>
    <row r="31" spans="2:11" x14ac:dyDescent="0.3">
      <c r="B31" s="33">
        <v>41061</v>
      </c>
      <c r="C31" s="38">
        <v>108.54347199999999</v>
      </c>
      <c r="D31" s="38"/>
      <c r="F31" s="41">
        <f t="shared" si="0"/>
        <v>108.54347199999999</v>
      </c>
      <c r="G31">
        <f t="shared" si="1"/>
        <v>2.7373533505900909</v>
      </c>
      <c r="H31" s="39">
        <f t="shared" si="2"/>
        <v>116.86211676378475</v>
      </c>
      <c r="I31" s="39">
        <f t="shared" si="3"/>
        <v>8.3186447637847607</v>
      </c>
      <c r="J31" s="39">
        <f t="shared" si="4"/>
        <v>69.19985070604362</v>
      </c>
      <c r="K31" s="39"/>
    </row>
    <row r="32" spans="2:11" x14ac:dyDescent="0.3">
      <c r="B32" s="33">
        <v>41091</v>
      </c>
      <c r="C32" s="38">
        <v>112.76907199999999</v>
      </c>
      <c r="D32" s="38"/>
      <c r="F32" s="41">
        <f t="shared" si="0"/>
        <v>112.76907199999999</v>
      </c>
      <c r="G32">
        <f t="shared" si="1"/>
        <v>2.7776791348948757</v>
      </c>
      <c r="H32" s="39">
        <f t="shared" si="2"/>
        <v>111.28082535059008</v>
      </c>
      <c r="I32" s="39">
        <f t="shared" si="3"/>
        <v>-1.4882466494099162</v>
      </c>
      <c r="J32" s="39">
        <f t="shared" si="4"/>
        <v>2.2148780894798423</v>
      </c>
      <c r="K32" s="39"/>
    </row>
    <row r="33" spans="2:11" x14ac:dyDescent="0.3">
      <c r="B33" s="33">
        <v>41122</v>
      </c>
      <c r="C33" s="38">
        <v>120.25615999999999</v>
      </c>
      <c r="D33" s="38"/>
      <c r="F33" s="41">
        <f t="shared" si="0"/>
        <v>120.25615999999999</v>
      </c>
      <c r="G33">
        <f t="shared" si="1"/>
        <v>2.9052860783894707</v>
      </c>
      <c r="H33" s="39">
        <f t="shared" si="2"/>
        <v>115.54675113489488</v>
      </c>
      <c r="I33" s="39">
        <f t="shared" si="3"/>
        <v>-4.709408865105118</v>
      </c>
      <c r="J33" s="39">
        <f t="shared" si="4"/>
        <v>22.178531858730675</v>
      </c>
      <c r="K33" s="39"/>
    </row>
    <row r="34" spans="2:11" x14ac:dyDescent="0.3">
      <c r="B34" s="33">
        <v>41153</v>
      </c>
      <c r="C34" s="38">
        <v>124.390192</v>
      </c>
      <c r="D34" s="38"/>
      <c r="F34" s="41">
        <f t="shared" si="0"/>
        <v>124.390192</v>
      </c>
      <c r="G34">
        <f t="shared" si="1"/>
        <v>2.9385803868429097</v>
      </c>
      <c r="H34" s="39">
        <f t="shared" si="2"/>
        <v>123.16144607838946</v>
      </c>
      <c r="I34" s="39">
        <f t="shared" si="3"/>
        <v>-1.228745921610539</v>
      </c>
      <c r="J34" s="39">
        <f t="shared" si="4"/>
        <v>1.5098165398745327</v>
      </c>
      <c r="K34" s="39"/>
    </row>
    <row r="35" spans="2:11" x14ac:dyDescent="0.3">
      <c r="B35" s="33">
        <v>41183</v>
      </c>
      <c r="C35" s="38">
        <v>134.48022399999999</v>
      </c>
      <c r="D35" s="38"/>
      <c r="F35" s="41">
        <f t="shared" si="0"/>
        <v>134.48022399999999</v>
      </c>
      <c r="G35">
        <f t="shared" si="1"/>
        <v>3.1323573359343948</v>
      </c>
      <c r="H35" s="39">
        <f t="shared" si="2"/>
        <v>127.32877238684291</v>
      </c>
      <c r="I35" s="39">
        <f t="shared" si="3"/>
        <v>-7.1514516131570787</v>
      </c>
      <c r="J35" s="39">
        <f t="shared" si="4"/>
        <v>51.143260175326979</v>
      </c>
      <c r="K35" s="39"/>
    </row>
    <row r="36" spans="2:11" x14ac:dyDescent="0.3">
      <c r="B36" s="33">
        <v>41214</v>
      </c>
      <c r="C36" s="38">
        <v>147.52556799999999</v>
      </c>
      <c r="D36" s="38"/>
      <c r="F36" s="41">
        <f t="shared" si="0"/>
        <v>147.52556799999999</v>
      </c>
      <c r="G36">
        <f t="shared" si="1"/>
        <v>3.4009613083940802</v>
      </c>
      <c r="H36" s="39">
        <f t="shared" si="2"/>
        <v>137.61258133593438</v>
      </c>
      <c r="I36" s="39">
        <f t="shared" si="3"/>
        <v>-9.9129866640656132</v>
      </c>
      <c r="J36" s="39">
        <f t="shared" si="4"/>
        <v>98.267304601942698</v>
      </c>
      <c r="K36" s="39"/>
    </row>
    <row r="37" spans="2:11" x14ac:dyDescent="0.3">
      <c r="B37" s="33">
        <v>41244</v>
      </c>
      <c r="C37" s="38">
        <v>145.602464</v>
      </c>
      <c r="D37" s="38"/>
      <c r="F37" s="41">
        <f t="shared" si="0"/>
        <v>145.602464</v>
      </c>
      <c r="G37">
        <f t="shared" si="1"/>
        <v>3.256699529383178</v>
      </c>
      <c r="H37" s="39">
        <f t="shared" si="2"/>
        <v>150.92652930839407</v>
      </c>
      <c r="I37" s="39">
        <f t="shared" si="3"/>
        <v>5.3240653083940686</v>
      </c>
      <c r="J37" s="39">
        <f t="shared" si="4"/>
        <v>28.345671408045227</v>
      </c>
      <c r="K37" s="39"/>
    </row>
    <row r="38" spans="2:11" x14ac:dyDescent="0.3">
      <c r="B38" s="33">
        <v>41275</v>
      </c>
      <c r="C38" s="38">
        <v>146.14614399999999</v>
      </c>
      <c r="D38" s="38"/>
      <c r="F38" s="41">
        <f t="shared" si="0"/>
        <v>146.14614399999999</v>
      </c>
      <c r="G38">
        <f t="shared" si="1"/>
        <v>3.1831870908368156</v>
      </c>
      <c r="H38" s="39">
        <f t="shared" si="2"/>
        <v>148.85916352938318</v>
      </c>
      <c r="I38" s="39">
        <f t="shared" si="3"/>
        <v>2.7130195293831889</v>
      </c>
      <c r="J38" s="39">
        <f t="shared" si="4"/>
        <v>7.3604749668145795</v>
      </c>
      <c r="K38" s="39"/>
    </row>
    <row r="39" spans="2:11" x14ac:dyDescent="0.3">
      <c r="B39" s="33">
        <v>41306</v>
      </c>
      <c r="C39" s="38">
        <v>140.54414399999999</v>
      </c>
      <c r="D39" s="38"/>
      <c r="F39" s="41">
        <f t="shared" si="0"/>
        <v>140.54414399999999</v>
      </c>
      <c r="G39">
        <f t="shared" si="1"/>
        <v>2.9451421674078033</v>
      </c>
      <c r="H39" s="39">
        <f t="shared" si="2"/>
        <v>149.3293310908368</v>
      </c>
      <c r="I39" s="39">
        <f t="shared" si="3"/>
        <v>8.7851870908368141</v>
      </c>
      <c r="J39" s="39">
        <f t="shared" si="4"/>
        <v>77.179512221005808</v>
      </c>
      <c r="K39" s="39"/>
    </row>
    <row r="40" spans="2:11" x14ac:dyDescent="0.3">
      <c r="B40" s="33">
        <v>41334</v>
      </c>
      <c r="C40" s="38">
        <v>136.44758400000001</v>
      </c>
      <c r="D40" s="38"/>
      <c r="F40" s="41">
        <f t="shared" si="0"/>
        <v>136.44758400000001</v>
      </c>
      <c r="G40">
        <f t="shared" si="1"/>
        <v>2.7543390079624159</v>
      </c>
      <c r="H40" s="39">
        <f t="shared" si="2"/>
        <v>143.48928616740778</v>
      </c>
      <c r="I40" s="39">
        <f t="shared" si="3"/>
        <v>7.0417021674077773</v>
      </c>
      <c r="J40" s="39">
        <f t="shared" si="4"/>
        <v>49.585569414475387</v>
      </c>
      <c r="K40" s="39"/>
    </row>
    <row r="41" spans="2:11" x14ac:dyDescent="0.3">
      <c r="B41" s="33">
        <v>41365</v>
      </c>
      <c r="C41" s="38">
        <v>138.832112</v>
      </c>
      <c r="D41" s="38"/>
      <c r="F41" s="41">
        <f t="shared" si="0"/>
        <v>138.832112</v>
      </c>
      <c r="G41">
        <f t="shared" si="1"/>
        <v>2.7443185460003203</v>
      </c>
      <c r="H41" s="39">
        <f t="shared" si="2"/>
        <v>139.20192300796242</v>
      </c>
      <c r="I41" s="39">
        <f t="shared" si="3"/>
        <v>0.36981100796242572</v>
      </c>
      <c r="J41" s="39">
        <f t="shared" si="4"/>
        <v>0.1367601816101853</v>
      </c>
      <c r="K41" s="39"/>
    </row>
    <row r="42" spans="2:11" x14ac:dyDescent="0.3">
      <c r="B42" s="33">
        <v>41395</v>
      </c>
      <c r="C42" s="38">
        <v>136.477904</v>
      </c>
      <c r="D42" s="38"/>
      <c r="F42" s="41">
        <f t="shared" si="0"/>
        <v>136.477904</v>
      </c>
      <c r="G42">
        <f t="shared" si="1"/>
        <v>2.6061680036505357</v>
      </c>
      <c r="H42" s="39">
        <f t="shared" si="2"/>
        <v>141.57643054600032</v>
      </c>
      <c r="I42" s="39">
        <f t="shared" si="3"/>
        <v>5.0985265460003291</v>
      </c>
      <c r="J42" s="39">
        <f t="shared" si="4"/>
        <v>25.994972940270046</v>
      </c>
      <c r="K42" s="39"/>
    </row>
    <row r="43" spans="2:11" x14ac:dyDescent="0.3">
      <c r="B43" s="33"/>
      <c r="C43" s="38"/>
      <c r="D43" s="38"/>
      <c r="F43" s="41"/>
      <c r="H43" s="39"/>
      <c r="I43" s="39"/>
      <c r="J43" s="39"/>
      <c r="K43" s="39"/>
    </row>
    <row r="44" spans="2:11" x14ac:dyDescent="0.3">
      <c r="B44" s="33"/>
      <c r="C44" s="38"/>
      <c r="D44"/>
      <c r="E44" s="41"/>
      <c r="F44" s="33">
        <v>41426</v>
      </c>
      <c r="G44">
        <v>1</v>
      </c>
      <c r="H44">
        <f t="shared" ref="H44:H75" si="5">$F$42+(G44)*$G$42</f>
        <v>139.08407200365053</v>
      </c>
      <c r="I44" s="39"/>
      <c r="J44" s="39"/>
      <c r="K44" s="39"/>
    </row>
    <row r="45" spans="2:11" x14ac:dyDescent="0.3">
      <c r="C45" s="33"/>
      <c r="D45"/>
      <c r="F45" s="33">
        <v>41456</v>
      </c>
      <c r="G45">
        <v>2</v>
      </c>
      <c r="H45">
        <f t="shared" si="5"/>
        <v>141.69024000730107</v>
      </c>
    </row>
    <row r="46" spans="2:11" x14ac:dyDescent="0.3">
      <c r="C46" s="33"/>
      <c r="D46"/>
      <c r="F46" s="33">
        <v>41487</v>
      </c>
      <c r="G46">
        <v>3</v>
      </c>
      <c r="H46">
        <f t="shared" si="5"/>
        <v>144.29640801095161</v>
      </c>
    </row>
    <row r="47" spans="2:11" x14ac:dyDescent="0.3">
      <c r="C47" s="33"/>
      <c r="D47"/>
      <c r="F47" s="33">
        <v>41518</v>
      </c>
      <c r="G47">
        <v>4</v>
      </c>
      <c r="H47">
        <f t="shared" si="5"/>
        <v>146.90257601460215</v>
      </c>
    </row>
    <row r="48" spans="2:11" x14ac:dyDescent="0.3">
      <c r="C48" s="33"/>
      <c r="D48"/>
      <c r="F48" s="33">
        <v>41548</v>
      </c>
      <c r="G48">
        <v>5</v>
      </c>
      <c r="H48">
        <f t="shared" si="5"/>
        <v>149.50874401825268</v>
      </c>
    </row>
    <row r="49" spans="3:8" x14ac:dyDescent="0.3">
      <c r="C49" s="33"/>
      <c r="D49"/>
      <c r="F49" s="33">
        <v>41579</v>
      </c>
      <c r="G49">
        <v>6</v>
      </c>
      <c r="H49">
        <f t="shared" si="5"/>
        <v>152.11491202190319</v>
      </c>
    </row>
    <row r="50" spans="3:8" x14ac:dyDescent="0.3">
      <c r="C50" s="33"/>
      <c r="D50"/>
      <c r="F50" s="33">
        <v>41609</v>
      </c>
      <c r="G50">
        <v>7</v>
      </c>
      <c r="H50">
        <f t="shared" si="5"/>
        <v>154.72108002555376</v>
      </c>
    </row>
    <row r="51" spans="3:8" x14ac:dyDescent="0.3">
      <c r="C51" s="33"/>
      <c r="D51"/>
      <c r="F51" s="33">
        <v>41640</v>
      </c>
      <c r="G51">
        <v>8</v>
      </c>
      <c r="H51">
        <f t="shared" si="5"/>
        <v>157.32724802920427</v>
      </c>
    </row>
    <row r="52" spans="3:8" x14ac:dyDescent="0.3">
      <c r="C52" s="33"/>
      <c r="D52"/>
      <c r="F52" s="33">
        <v>41671</v>
      </c>
      <c r="G52">
        <v>9</v>
      </c>
      <c r="H52">
        <f t="shared" si="5"/>
        <v>159.93341603285481</v>
      </c>
    </row>
    <row r="53" spans="3:8" x14ac:dyDescent="0.3">
      <c r="C53" s="33"/>
      <c r="D53"/>
      <c r="F53" s="33">
        <v>41699</v>
      </c>
      <c r="G53">
        <v>10</v>
      </c>
      <c r="H53">
        <f t="shared" si="5"/>
        <v>162.53958403650535</v>
      </c>
    </row>
    <row r="54" spans="3:8" x14ac:dyDescent="0.3">
      <c r="C54" s="33"/>
      <c r="D54"/>
      <c r="F54" s="33">
        <v>41730</v>
      </c>
      <c r="G54">
        <v>11</v>
      </c>
      <c r="H54">
        <f t="shared" si="5"/>
        <v>165.14575204015588</v>
      </c>
    </row>
    <row r="55" spans="3:8" x14ac:dyDescent="0.3">
      <c r="C55" s="33"/>
      <c r="D55"/>
      <c r="F55" s="33">
        <v>41760</v>
      </c>
      <c r="G55">
        <v>12</v>
      </c>
      <c r="H55">
        <f t="shared" si="5"/>
        <v>167.75192004380642</v>
      </c>
    </row>
    <row r="56" spans="3:8" x14ac:dyDescent="0.3">
      <c r="C56" s="33"/>
      <c r="D56"/>
      <c r="F56" s="33">
        <v>41791</v>
      </c>
      <c r="G56">
        <v>13</v>
      </c>
      <c r="H56">
        <f t="shared" si="5"/>
        <v>170.35808804745696</v>
      </c>
    </row>
    <row r="57" spans="3:8" x14ac:dyDescent="0.3">
      <c r="C57" s="33"/>
      <c r="D57"/>
      <c r="F57" s="33">
        <v>41821</v>
      </c>
      <c r="G57">
        <v>14</v>
      </c>
      <c r="H57">
        <f t="shared" si="5"/>
        <v>172.9642560511075</v>
      </c>
    </row>
    <row r="58" spans="3:8" x14ac:dyDescent="0.3">
      <c r="C58" s="33"/>
      <c r="D58"/>
      <c r="F58" s="33">
        <v>41852</v>
      </c>
      <c r="G58">
        <v>15</v>
      </c>
      <c r="H58">
        <f t="shared" si="5"/>
        <v>175.57042405475804</v>
      </c>
    </row>
    <row r="59" spans="3:8" x14ac:dyDescent="0.3">
      <c r="C59" s="33"/>
      <c r="D59"/>
      <c r="F59" s="33">
        <v>41883</v>
      </c>
      <c r="G59">
        <v>16</v>
      </c>
      <c r="H59">
        <f t="shared" si="5"/>
        <v>178.17659205840857</v>
      </c>
    </row>
    <row r="60" spans="3:8" x14ac:dyDescent="0.3">
      <c r="C60" s="33"/>
      <c r="D60"/>
      <c r="F60" s="33">
        <v>41913</v>
      </c>
      <c r="G60">
        <v>17</v>
      </c>
      <c r="H60">
        <f t="shared" si="5"/>
        <v>180.78276006205911</v>
      </c>
    </row>
    <row r="61" spans="3:8" x14ac:dyDescent="0.3">
      <c r="C61" s="33"/>
      <c r="D61"/>
      <c r="F61" s="33">
        <v>41944</v>
      </c>
      <c r="G61">
        <v>18</v>
      </c>
      <c r="H61">
        <f t="shared" si="5"/>
        <v>183.38892806570965</v>
      </c>
    </row>
    <row r="62" spans="3:8" x14ac:dyDescent="0.3">
      <c r="C62" s="33"/>
      <c r="D62"/>
      <c r="F62" s="33">
        <v>41974</v>
      </c>
      <c r="G62">
        <v>19</v>
      </c>
      <c r="H62">
        <f t="shared" si="5"/>
        <v>185.99509606936016</v>
      </c>
    </row>
    <row r="63" spans="3:8" x14ac:dyDescent="0.3">
      <c r="C63" s="33"/>
      <c r="D63"/>
      <c r="F63" s="33">
        <v>42005</v>
      </c>
      <c r="G63">
        <v>20</v>
      </c>
      <c r="H63">
        <f t="shared" si="5"/>
        <v>188.60126407301073</v>
      </c>
    </row>
    <row r="64" spans="3:8" x14ac:dyDescent="0.3">
      <c r="C64" s="33"/>
      <c r="D64"/>
      <c r="F64" s="33">
        <v>42036</v>
      </c>
      <c r="G64">
        <v>21</v>
      </c>
      <c r="H64">
        <f t="shared" si="5"/>
        <v>191.20743207666123</v>
      </c>
    </row>
    <row r="65" spans="3:8" x14ac:dyDescent="0.3">
      <c r="C65" s="33"/>
      <c r="D65"/>
      <c r="F65" s="33">
        <v>42064</v>
      </c>
      <c r="G65">
        <v>22</v>
      </c>
      <c r="H65">
        <f t="shared" si="5"/>
        <v>193.81360008031177</v>
      </c>
    </row>
    <row r="66" spans="3:8" x14ac:dyDescent="0.3">
      <c r="C66" s="33"/>
      <c r="D66"/>
      <c r="F66" s="33">
        <v>42095</v>
      </c>
      <c r="G66">
        <v>23</v>
      </c>
      <c r="H66">
        <f t="shared" si="5"/>
        <v>196.41976808396231</v>
      </c>
    </row>
    <row r="67" spans="3:8" x14ac:dyDescent="0.3">
      <c r="C67" s="33"/>
      <c r="D67"/>
      <c r="F67" s="33">
        <v>42125</v>
      </c>
      <c r="G67">
        <v>24</v>
      </c>
      <c r="H67">
        <f t="shared" si="5"/>
        <v>199.02593608761285</v>
      </c>
    </row>
    <row r="68" spans="3:8" x14ac:dyDescent="0.3">
      <c r="C68" s="33"/>
      <c r="D68"/>
      <c r="F68" s="33">
        <v>42156</v>
      </c>
      <c r="G68">
        <v>25</v>
      </c>
      <c r="H68">
        <f t="shared" si="5"/>
        <v>201.63210409126339</v>
      </c>
    </row>
    <row r="69" spans="3:8" x14ac:dyDescent="0.3">
      <c r="C69" s="33"/>
      <c r="D69"/>
      <c r="F69" s="33">
        <v>42186</v>
      </c>
      <c r="G69">
        <v>26</v>
      </c>
      <c r="H69">
        <f t="shared" si="5"/>
        <v>204.23827209491392</v>
      </c>
    </row>
    <row r="70" spans="3:8" x14ac:dyDescent="0.3">
      <c r="C70" s="33"/>
      <c r="D70"/>
      <c r="F70" s="33">
        <v>42217</v>
      </c>
      <c r="G70">
        <v>27</v>
      </c>
      <c r="H70">
        <f t="shared" si="5"/>
        <v>206.84444009856446</v>
      </c>
    </row>
    <row r="71" spans="3:8" x14ac:dyDescent="0.3">
      <c r="C71" s="33"/>
      <c r="D71"/>
      <c r="F71" s="33">
        <v>42248</v>
      </c>
      <c r="G71">
        <v>28</v>
      </c>
      <c r="H71">
        <f t="shared" si="5"/>
        <v>209.450608102215</v>
      </c>
    </row>
    <row r="72" spans="3:8" x14ac:dyDescent="0.3">
      <c r="C72" s="33"/>
      <c r="D72"/>
      <c r="F72" s="33">
        <v>42278</v>
      </c>
      <c r="G72">
        <v>29</v>
      </c>
      <c r="H72">
        <f t="shared" si="5"/>
        <v>212.05677610586554</v>
      </c>
    </row>
    <row r="73" spans="3:8" x14ac:dyDescent="0.3">
      <c r="C73" s="33"/>
      <c r="D73"/>
      <c r="F73" s="33">
        <v>42309</v>
      </c>
      <c r="G73">
        <v>30</v>
      </c>
      <c r="H73">
        <f t="shared" si="5"/>
        <v>214.66294410951605</v>
      </c>
    </row>
    <row r="74" spans="3:8" x14ac:dyDescent="0.3">
      <c r="C74" s="33"/>
      <c r="D74"/>
      <c r="F74" s="33">
        <v>42339</v>
      </c>
      <c r="G74">
        <v>31</v>
      </c>
      <c r="H74">
        <f t="shared" si="5"/>
        <v>217.26911211316661</v>
      </c>
    </row>
    <row r="75" spans="3:8" x14ac:dyDescent="0.3">
      <c r="C75" s="33"/>
      <c r="D75"/>
      <c r="F75" s="33">
        <v>42370</v>
      </c>
      <c r="G75">
        <v>32</v>
      </c>
      <c r="H75">
        <f t="shared" si="5"/>
        <v>219.87528011681712</v>
      </c>
    </row>
    <row r="76" spans="3:8" x14ac:dyDescent="0.3">
      <c r="C76" s="33"/>
      <c r="D76"/>
      <c r="F76" s="33">
        <v>42401</v>
      </c>
      <c r="G76">
        <v>33</v>
      </c>
      <c r="H76">
        <f t="shared" ref="H76:H107" si="6">$F$42+(G76)*$G$42</f>
        <v>222.48144812046769</v>
      </c>
    </row>
    <row r="77" spans="3:8" x14ac:dyDescent="0.3">
      <c r="C77" s="33"/>
      <c r="D77"/>
      <c r="F77" s="33">
        <v>42430</v>
      </c>
      <c r="G77">
        <v>34</v>
      </c>
      <c r="H77">
        <f t="shared" si="6"/>
        <v>225.0876161241182</v>
      </c>
    </row>
    <row r="78" spans="3:8" x14ac:dyDescent="0.3">
      <c r="C78" s="33"/>
      <c r="D78"/>
      <c r="F78" s="33">
        <v>42461</v>
      </c>
      <c r="G78">
        <v>35</v>
      </c>
      <c r="H78">
        <f t="shared" si="6"/>
        <v>227.69378412776877</v>
      </c>
    </row>
    <row r="79" spans="3:8" x14ac:dyDescent="0.3">
      <c r="C79" s="33"/>
      <c r="D79"/>
      <c r="F79" s="33">
        <v>42491</v>
      </c>
      <c r="G79">
        <v>36</v>
      </c>
      <c r="H79">
        <f t="shared" si="6"/>
        <v>230.29995213141927</v>
      </c>
    </row>
    <row r="80" spans="3:8" x14ac:dyDescent="0.3">
      <c r="C80" s="33"/>
      <c r="D80"/>
      <c r="F80" s="33">
        <v>42522</v>
      </c>
      <c r="G80">
        <v>37</v>
      </c>
      <c r="H80">
        <f t="shared" si="6"/>
        <v>232.90612013506981</v>
      </c>
    </row>
    <row r="81" spans="3:8" x14ac:dyDescent="0.3">
      <c r="C81" s="33"/>
      <c r="D81"/>
      <c r="F81" s="33">
        <v>42552</v>
      </c>
      <c r="G81">
        <v>38</v>
      </c>
      <c r="H81">
        <f t="shared" si="6"/>
        <v>235.51228813872035</v>
      </c>
    </row>
    <row r="82" spans="3:8" x14ac:dyDescent="0.3">
      <c r="C82" s="33"/>
      <c r="D82"/>
      <c r="F82" s="33">
        <v>42583</v>
      </c>
      <c r="G82">
        <v>39</v>
      </c>
      <c r="H82">
        <f t="shared" si="6"/>
        <v>238.11845614237089</v>
      </c>
    </row>
    <row r="83" spans="3:8" x14ac:dyDescent="0.3">
      <c r="C83" s="33"/>
      <c r="D83"/>
      <c r="F83" s="33">
        <v>42614</v>
      </c>
      <c r="G83">
        <v>40</v>
      </c>
      <c r="H83">
        <f t="shared" si="6"/>
        <v>240.72462414602143</v>
      </c>
    </row>
    <row r="84" spans="3:8" x14ac:dyDescent="0.3">
      <c r="C84" s="33"/>
      <c r="D84"/>
      <c r="F84" s="33">
        <v>42644</v>
      </c>
      <c r="G84">
        <v>41</v>
      </c>
      <c r="H84">
        <f t="shared" si="6"/>
        <v>243.33079214967196</v>
      </c>
    </row>
    <row r="85" spans="3:8" x14ac:dyDescent="0.3">
      <c r="C85" s="33"/>
      <c r="D85"/>
      <c r="F85" s="33">
        <v>42675</v>
      </c>
      <c r="G85">
        <v>42</v>
      </c>
      <c r="H85">
        <f t="shared" si="6"/>
        <v>245.9369601533225</v>
      </c>
    </row>
    <row r="86" spans="3:8" x14ac:dyDescent="0.3">
      <c r="C86" s="33"/>
      <c r="D86"/>
      <c r="F86" s="33">
        <v>42705</v>
      </c>
      <c r="G86">
        <v>43</v>
      </c>
      <c r="H86">
        <f t="shared" si="6"/>
        <v>248.54312815697301</v>
      </c>
    </row>
    <row r="87" spans="3:8" x14ac:dyDescent="0.3">
      <c r="C87" s="33"/>
      <c r="D87"/>
      <c r="F87" s="33">
        <v>42736</v>
      </c>
      <c r="G87">
        <v>44</v>
      </c>
      <c r="H87">
        <f t="shared" si="6"/>
        <v>251.14929616062358</v>
      </c>
    </row>
    <row r="88" spans="3:8" x14ac:dyDescent="0.3">
      <c r="C88" s="33"/>
      <c r="D88"/>
      <c r="F88" s="33">
        <v>42767</v>
      </c>
      <c r="G88">
        <v>45</v>
      </c>
      <c r="H88">
        <f t="shared" si="6"/>
        <v>253.75546416427409</v>
      </c>
    </row>
    <row r="89" spans="3:8" x14ac:dyDescent="0.3">
      <c r="C89" s="33"/>
      <c r="D89"/>
      <c r="F89" s="33">
        <v>42795</v>
      </c>
      <c r="G89">
        <v>46</v>
      </c>
      <c r="H89">
        <f t="shared" si="6"/>
        <v>256.36163216792465</v>
      </c>
    </row>
    <row r="90" spans="3:8" x14ac:dyDescent="0.3">
      <c r="C90" s="33"/>
      <c r="D90"/>
      <c r="F90" s="33">
        <v>42826</v>
      </c>
      <c r="G90">
        <v>47</v>
      </c>
      <c r="H90">
        <f t="shared" si="6"/>
        <v>258.96780017157516</v>
      </c>
    </row>
    <row r="91" spans="3:8" x14ac:dyDescent="0.3">
      <c r="C91" s="33"/>
      <c r="D91"/>
      <c r="F91" s="33">
        <v>42856</v>
      </c>
      <c r="G91">
        <v>48</v>
      </c>
      <c r="H91">
        <f t="shared" si="6"/>
        <v>261.57396817522567</v>
      </c>
    </row>
    <row r="92" spans="3:8" x14ac:dyDescent="0.3">
      <c r="C92" s="33"/>
      <c r="D92"/>
      <c r="F92" s="33">
        <v>42887</v>
      </c>
      <c r="G92">
        <v>49</v>
      </c>
      <c r="H92">
        <f t="shared" si="6"/>
        <v>264.18013617887624</v>
      </c>
    </row>
    <row r="93" spans="3:8" x14ac:dyDescent="0.3">
      <c r="C93" s="33"/>
      <c r="D93"/>
      <c r="F93" s="33">
        <v>42917</v>
      </c>
      <c r="G93">
        <v>50</v>
      </c>
      <c r="H93">
        <f t="shared" si="6"/>
        <v>266.78630418252681</v>
      </c>
    </row>
    <row r="94" spans="3:8" x14ac:dyDescent="0.3">
      <c r="C94" s="33"/>
      <c r="D94"/>
      <c r="F94" s="33">
        <v>42948</v>
      </c>
      <c r="G94">
        <v>51</v>
      </c>
      <c r="H94">
        <f t="shared" si="6"/>
        <v>269.39247218617732</v>
      </c>
    </row>
    <row r="95" spans="3:8" x14ac:dyDescent="0.3">
      <c r="C95" s="33"/>
      <c r="D95"/>
      <c r="F95" s="33">
        <v>42979</v>
      </c>
      <c r="G95">
        <v>52</v>
      </c>
      <c r="H95">
        <f t="shared" si="6"/>
        <v>271.99864018982782</v>
      </c>
    </row>
    <row r="96" spans="3:8" x14ac:dyDescent="0.3">
      <c r="C96" s="33"/>
      <c r="D96"/>
      <c r="F96" s="33">
        <v>43009</v>
      </c>
      <c r="G96">
        <v>53</v>
      </c>
      <c r="H96">
        <f t="shared" si="6"/>
        <v>274.60480819347839</v>
      </c>
    </row>
    <row r="97" spans="3:8" x14ac:dyDescent="0.3">
      <c r="C97" s="33"/>
      <c r="D97"/>
      <c r="F97" s="33">
        <v>43040</v>
      </c>
      <c r="G97">
        <v>54</v>
      </c>
      <c r="H97">
        <f t="shared" si="6"/>
        <v>277.21097619712896</v>
      </c>
    </row>
    <row r="98" spans="3:8" x14ac:dyDescent="0.3">
      <c r="C98" s="33"/>
      <c r="D98"/>
      <c r="F98" s="33">
        <v>43070</v>
      </c>
      <c r="G98">
        <v>55</v>
      </c>
      <c r="H98">
        <f t="shared" si="6"/>
        <v>279.81714420077947</v>
      </c>
    </row>
    <row r="99" spans="3:8" x14ac:dyDescent="0.3">
      <c r="C99" s="33"/>
      <c r="D99"/>
      <c r="F99" s="33">
        <v>43101</v>
      </c>
      <c r="G99">
        <v>56</v>
      </c>
      <c r="H99">
        <f t="shared" si="6"/>
        <v>282.42331220442998</v>
      </c>
    </row>
    <row r="100" spans="3:8" x14ac:dyDescent="0.3">
      <c r="C100" s="33"/>
      <c r="D100"/>
      <c r="F100" s="33">
        <v>43132</v>
      </c>
      <c r="G100">
        <v>57</v>
      </c>
      <c r="H100">
        <f t="shared" si="6"/>
        <v>285.02948020808054</v>
      </c>
    </row>
    <row r="101" spans="3:8" x14ac:dyDescent="0.3">
      <c r="C101" s="33"/>
      <c r="D101"/>
      <c r="F101" s="33">
        <v>43160</v>
      </c>
      <c r="G101">
        <v>58</v>
      </c>
      <c r="H101">
        <f t="shared" si="6"/>
        <v>287.63564821173105</v>
      </c>
    </row>
    <row r="102" spans="3:8" x14ac:dyDescent="0.3">
      <c r="C102" s="33"/>
      <c r="D102"/>
      <c r="F102" s="33">
        <v>43191</v>
      </c>
      <c r="G102">
        <v>59</v>
      </c>
      <c r="H102">
        <f t="shared" si="6"/>
        <v>290.24181621538162</v>
      </c>
    </row>
    <row r="103" spans="3:8" x14ac:dyDescent="0.3">
      <c r="C103" s="33"/>
      <c r="D103"/>
      <c r="F103" s="33">
        <v>43221</v>
      </c>
      <c r="G103">
        <v>60</v>
      </c>
      <c r="H103">
        <f t="shared" si="6"/>
        <v>292.84798421903213</v>
      </c>
    </row>
    <row r="104" spans="3:8" x14ac:dyDescent="0.3">
      <c r="C104" s="33"/>
      <c r="D104"/>
      <c r="F104" s="33">
        <v>43252</v>
      </c>
      <c r="G104">
        <v>61</v>
      </c>
      <c r="H104">
        <f t="shared" si="6"/>
        <v>295.45415222268264</v>
      </c>
    </row>
    <row r="105" spans="3:8" x14ac:dyDescent="0.3">
      <c r="C105" s="33"/>
      <c r="D105"/>
      <c r="F105" s="33">
        <v>43282</v>
      </c>
      <c r="G105">
        <v>62</v>
      </c>
      <c r="H105">
        <f t="shared" si="6"/>
        <v>298.0603202263332</v>
      </c>
    </row>
    <row r="106" spans="3:8" x14ac:dyDescent="0.3">
      <c r="C106" s="33"/>
      <c r="D106"/>
      <c r="F106" s="33">
        <v>43313</v>
      </c>
      <c r="G106">
        <v>63</v>
      </c>
      <c r="H106">
        <f t="shared" si="6"/>
        <v>300.66648822998377</v>
      </c>
    </row>
    <row r="107" spans="3:8" x14ac:dyDescent="0.3">
      <c r="C107" s="33"/>
      <c r="D107"/>
      <c r="F107" s="33">
        <v>43344</v>
      </c>
      <c r="G107">
        <v>64</v>
      </c>
      <c r="H107">
        <f t="shared" si="6"/>
        <v>303.27265623363428</v>
      </c>
    </row>
    <row r="108" spans="3:8" x14ac:dyDescent="0.3">
      <c r="C108" s="33"/>
      <c r="D108"/>
      <c r="F108" s="33">
        <v>43374</v>
      </c>
      <c r="G108">
        <v>65</v>
      </c>
      <c r="H108">
        <f t="shared" ref="H108:H139" si="7">$F$42+(G108)*$G$42</f>
        <v>305.87882423728479</v>
      </c>
    </row>
    <row r="109" spans="3:8" x14ac:dyDescent="0.3">
      <c r="C109" s="33"/>
      <c r="D109"/>
      <c r="F109" s="33">
        <v>43405</v>
      </c>
      <c r="G109">
        <v>66</v>
      </c>
      <c r="H109">
        <f t="shared" si="7"/>
        <v>308.48499224093536</v>
      </c>
    </row>
    <row r="110" spans="3:8" x14ac:dyDescent="0.3">
      <c r="C110" s="33"/>
      <c r="D110"/>
      <c r="F110" s="33">
        <v>43435</v>
      </c>
      <c r="G110">
        <v>67</v>
      </c>
      <c r="H110">
        <f t="shared" si="7"/>
        <v>311.09116024458592</v>
      </c>
    </row>
    <row r="111" spans="3:8" x14ac:dyDescent="0.3">
      <c r="C111" s="33"/>
      <c r="D111"/>
      <c r="F111" s="33">
        <v>43466</v>
      </c>
      <c r="G111">
        <v>68</v>
      </c>
      <c r="H111">
        <f t="shared" si="7"/>
        <v>313.69732824823643</v>
      </c>
    </row>
    <row r="112" spans="3:8" x14ac:dyDescent="0.3">
      <c r="C112" s="33"/>
      <c r="D112"/>
      <c r="F112" s="33">
        <v>43497</v>
      </c>
      <c r="G112">
        <v>69</v>
      </c>
      <c r="H112">
        <f t="shared" si="7"/>
        <v>316.30349625188694</v>
      </c>
    </row>
    <row r="113" spans="3:8" x14ac:dyDescent="0.3">
      <c r="C113" s="33"/>
      <c r="D113"/>
      <c r="F113" s="33">
        <v>43525</v>
      </c>
      <c r="G113">
        <v>70</v>
      </c>
      <c r="H113">
        <f t="shared" si="7"/>
        <v>318.90966425553751</v>
      </c>
    </row>
    <row r="114" spans="3:8" x14ac:dyDescent="0.3">
      <c r="C114" s="33"/>
      <c r="D114"/>
      <c r="F114" s="33">
        <v>43556</v>
      </c>
      <c r="G114">
        <v>71</v>
      </c>
      <c r="H114">
        <f t="shared" si="7"/>
        <v>321.51583225918802</v>
      </c>
    </row>
    <row r="115" spans="3:8" x14ac:dyDescent="0.3">
      <c r="C115" s="33"/>
      <c r="D115"/>
      <c r="F115" s="33">
        <v>43586</v>
      </c>
      <c r="G115">
        <v>72</v>
      </c>
      <c r="H115">
        <f t="shared" si="7"/>
        <v>324.12200026283858</v>
      </c>
    </row>
    <row r="116" spans="3:8" x14ac:dyDescent="0.3">
      <c r="C116" s="33"/>
      <c r="D116"/>
      <c r="F116" s="33">
        <v>43617</v>
      </c>
      <c r="G116">
        <v>73</v>
      </c>
      <c r="H116">
        <f t="shared" si="7"/>
        <v>326.72816826648909</v>
      </c>
    </row>
    <row r="117" spans="3:8" x14ac:dyDescent="0.3">
      <c r="C117" s="33"/>
      <c r="D117"/>
      <c r="F117" s="33">
        <v>43647</v>
      </c>
      <c r="G117">
        <v>74</v>
      </c>
      <c r="H117">
        <f t="shared" si="7"/>
        <v>329.3343362701396</v>
      </c>
    </row>
    <row r="118" spans="3:8" x14ac:dyDescent="0.3">
      <c r="C118" s="33"/>
      <c r="D118"/>
      <c r="F118" s="33">
        <v>43678</v>
      </c>
      <c r="G118">
        <v>75</v>
      </c>
      <c r="H118">
        <f t="shared" si="7"/>
        <v>331.94050427379017</v>
      </c>
    </row>
    <row r="119" spans="3:8" x14ac:dyDescent="0.3">
      <c r="C119" s="33"/>
      <c r="D119"/>
      <c r="F119" s="33">
        <v>43709</v>
      </c>
      <c r="G119">
        <v>76</v>
      </c>
      <c r="H119">
        <f t="shared" si="7"/>
        <v>334.54667227744073</v>
      </c>
    </row>
    <row r="120" spans="3:8" x14ac:dyDescent="0.3">
      <c r="C120" s="33"/>
      <c r="D120"/>
      <c r="F120" s="33">
        <v>43739</v>
      </c>
      <c r="G120">
        <v>77</v>
      </c>
      <c r="H120">
        <f t="shared" si="7"/>
        <v>337.15284028109124</v>
      </c>
    </row>
    <row r="121" spans="3:8" x14ac:dyDescent="0.3">
      <c r="C121" s="33"/>
      <c r="D121"/>
      <c r="F121" s="33">
        <v>43770</v>
      </c>
      <c r="G121">
        <v>78</v>
      </c>
      <c r="H121">
        <f t="shared" si="7"/>
        <v>339.75900828474175</v>
      </c>
    </row>
    <row r="122" spans="3:8" x14ac:dyDescent="0.3">
      <c r="C122" s="33"/>
      <c r="D122"/>
      <c r="F122" s="33">
        <v>43800</v>
      </c>
      <c r="G122">
        <v>79</v>
      </c>
      <c r="H122">
        <f t="shared" si="7"/>
        <v>342.36517628839232</v>
      </c>
    </row>
    <row r="123" spans="3:8" x14ac:dyDescent="0.3">
      <c r="C123" s="33"/>
      <c r="D123"/>
      <c r="F123" s="33">
        <v>43831</v>
      </c>
      <c r="G123">
        <v>80</v>
      </c>
      <c r="H123">
        <f t="shared" si="7"/>
        <v>344.97134429204289</v>
      </c>
    </row>
    <row r="124" spans="3:8" x14ac:dyDescent="0.3">
      <c r="C124" s="33"/>
      <c r="D124"/>
      <c r="F124" s="33">
        <v>43862</v>
      </c>
      <c r="G124">
        <v>81</v>
      </c>
      <c r="H124">
        <f t="shared" si="7"/>
        <v>347.5775122956934</v>
      </c>
    </row>
    <row r="125" spans="3:8" x14ac:dyDescent="0.3">
      <c r="C125" s="33"/>
      <c r="D125"/>
      <c r="F125" s="33">
        <v>43891</v>
      </c>
      <c r="G125">
        <v>82</v>
      </c>
      <c r="H125">
        <f t="shared" si="7"/>
        <v>350.18368029934391</v>
      </c>
    </row>
    <row r="126" spans="3:8" x14ac:dyDescent="0.3">
      <c r="C126" s="33"/>
      <c r="D126"/>
      <c r="F126" s="33">
        <v>43922</v>
      </c>
      <c r="G126">
        <v>83</v>
      </c>
      <c r="H126">
        <f t="shared" si="7"/>
        <v>352.78984830299447</v>
      </c>
    </row>
    <row r="127" spans="3:8" x14ac:dyDescent="0.3">
      <c r="C127" s="33"/>
      <c r="D127"/>
      <c r="F127" s="33">
        <v>43952</v>
      </c>
      <c r="G127">
        <v>84</v>
      </c>
      <c r="H127">
        <f t="shared" si="7"/>
        <v>355.39601630664498</v>
      </c>
    </row>
    <row r="128" spans="3:8" x14ac:dyDescent="0.3">
      <c r="C128" s="33"/>
      <c r="D128"/>
      <c r="F128" s="33">
        <v>43983</v>
      </c>
      <c r="G128">
        <v>85</v>
      </c>
      <c r="H128">
        <f t="shared" si="7"/>
        <v>358.00218431029555</v>
      </c>
    </row>
    <row r="129" spans="3:8" x14ac:dyDescent="0.3">
      <c r="C129" s="33"/>
      <c r="D129"/>
      <c r="F129" s="33">
        <v>44013</v>
      </c>
      <c r="G129">
        <v>86</v>
      </c>
      <c r="H129">
        <f t="shared" si="7"/>
        <v>360.60835231394606</v>
      </c>
    </row>
    <row r="130" spans="3:8" x14ac:dyDescent="0.3">
      <c r="C130" s="33"/>
      <c r="D130"/>
      <c r="F130" s="33">
        <v>44044</v>
      </c>
      <c r="G130">
        <v>87</v>
      </c>
      <c r="H130">
        <f t="shared" si="7"/>
        <v>363.21452031759657</v>
      </c>
    </row>
    <row r="131" spans="3:8" x14ac:dyDescent="0.3">
      <c r="C131" s="33"/>
      <c r="D131"/>
      <c r="F131" s="33">
        <v>44075</v>
      </c>
      <c r="G131">
        <v>88</v>
      </c>
      <c r="H131">
        <f t="shared" si="7"/>
        <v>365.82068832124713</v>
      </c>
    </row>
    <row r="132" spans="3:8" x14ac:dyDescent="0.3">
      <c r="C132" s="33"/>
      <c r="D132"/>
      <c r="F132" s="33">
        <v>44105</v>
      </c>
      <c r="G132">
        <v>89</v>
      </c>
      <c r="H132">
        <f t="shared" si="7"/>
        <v>368.4268563248977</v>
      </c>
    </row>
    <row r="133" spans="3:8" x14ac:dyDescent="0.3">
      <c r="C133" s="33"/>
      <c r="D133"/>
      <c r="F133" s="33">
        <v>44136</v>
      </c>
      <c r="G133">
        <v>90</v>
      </c>
      <c r="H133">
        <f t="shared" si="7"/>
        <v>371.03302432854821</v>
      </c>
    </row>
    <row r="134" spans="3:8" x14ac:dyDescent="0.3">
      <c r="C134" s="33"/>
      <c r="D134"/>
      <c r="F134" s="33">
        <v>44166</v>
      </c>
      <c r="G134">
        <v>91</v>
      </c>
      <c r="H134">
        <f t="shared" si="7"/>
        <v>373.63919233219872</v>
      </c>
    </row>
    <row r="135" spans="3:8" x14ac:dyDescent="0.3">
      <c r="C135" s="33"/>
      <c r="D135"/>
      <c r="F135" s="33">
        <v>44197</v>
      </c>
      <c r="G135">
        <v>92</v>
      </c>
      <c r="H135">
        <f t="shared" si="7"/>
        <v>376.24536033584928</v>
      </c>
    </row>
    <row r="136" spans="3:8" x14ac:dyDescent="0.3">
      <c r="C136" s="33"/>
      <c r="D136"/>
      <c r="F136" s="33">
        <v>44228</v>
      </c>
      <c r="G136">
        <v>93</v>
      </c>
      <c r="H136">
        <f t="shared" si="7"/>
        <v>378.85152833949985</v>
      </c>
    </row>
    <row r="137" spans="3:8" x14ac:dyDescent="0.3">
      <c r="C137" s="33"/>
      <c r="D137"/>
      <c r="F137" s="33">
        <v>44256</v>
      </c>
      <c r="G137">
        <v>94</v>
      </c>
      <c r="H137">
        <f t="shared" si="7"/>
        <v>381.45769634315036</v>
      </c>
    </row>
    <row r="138" spans="3:8" x14ac:dyDescent="0.3">
      <c r="C138" s="33"/>
      <c r="D138"/>
      <c r="F138" s="33">
        <v>44287</v>
      </c>
      <c r="G138">
        <v>95</v>
      </c>
      <c r="H138">
        <f t="shared" si="7"/>
        <v>384.06386434680087</v>
      </c>
    </row>
    <row r="139" spans="3:8" x14ac:dyDescent="0.3">
      <c r="C139" s="33"/>
      <c r="D139"/>
      <c r="F139" s="33">
        <v>44317</v>
      </c>
      <c r="G139">
        <v>96</v>
      </c>
      <c r="H139">
        <f t="shared" si="7"/>
        <v>386.67003235045138</v>
      </c>
    </row>
    <row r="140" spans="3:8" x14ac:dyDescent="0.3">
      <c r="C140" s="33"/>
      <c r="D140"/>
      <c r="F140" s="33">
        <v>44348</v>
      </c>
      <c r="G140">
        <v>97</v>
      </c>
      <c r="H140">
        <f t="shared" ref="H140:H158" si="8">$F$42+(G140)*$G$42</f>
        <v>389.27620035410195</v>
      </c>
    </row>
    <row r="141" spans="3:8" x14ac:dyDescent="0.3">
      <c r="C141" s="33"/>
      <c r="D141"/>
      <c r="F141" s="33">
        <v>44378</v>
      </c>
      <c r="G141">
        <v>98</v>
      </c>
      <c r="H141">
        <f t="shared" si="8"/>
        <v>391.88236835775251</v>
      </c>
    </row>
    <row r="142" spans="3:8" x14ac:dyDescent="0.3">
      <c r="C142" s="33"/>
      <c r="D142"/>
      <c r="F142" s="33">
        <v>44409</v>
      </c>
      <c r="G142">
        <v>99</v>
      </c>
      <c r="H142">
        <f t="shared" si="8"/>
        <v>394.48853636140302</v>
      </c>
    </row>
    <row r="143" spans="3:8" x14ac:dyDescent="0.3">
      <c r="C143" s="33"/>
      <c r="D143"/>
      <c r="F143" s="33">
        <v>44440</v>
      </c>
      <c r="G143">
        <v>100</v>
      </c>
      <c r="H143">
        <f t="shared" si="8"/>
        <v>397.09470436505353</v>
      </c>
    </row>
    <row r="144" spans="3:8" x14ac:dyDescent="0.3">
      <c r="C144" s="33"/>
      <c r="D144"/>
      <c r="F144" s="33">
        <v>44470</v>
      </c>
      <c r="G144">
        <v>101</v>
      </c>
      <c r="H144">
        <f t="shared" si="8"/>
        <v>399.70087236870415</v>
      </c>
    </row>
    <row r="145" spans="3:8" x14ac:dyDescent="0.3">
      <c r="C145" s="33"/>
      <c r="D145"/>
      <c r="F145" s="33">
        <v>44501</v>
      </c>
      <c r="G145">
        <v>102</v>
      </c>
      <c r="H145">
        <f t="shared" si="8"/>
        <v>402.30704037235466</v>
      </c>
    </row>
    <row r="146" spans="3:8" x14ac:dyDescent="0.3">
      <c r="C146" s="33"/>
      <c r="D146"/>
      <c r="F146" s="33">
        <v>44531</v>
      </c>
      <c r="G146">
        <v>103</v>
      </c>
      <c r="H146">
        <f t="shared" si="8"/>
        <v>404.91320837600517</v>
      </c>
    </row>
    <row r="147" spans="3:8" x14ac:dyDescent="0.3">
      <c r="C147" s="33"/>
      <c r="D147"/>
      <c r="F147" s="33">
        <v>44562</v>
      </c>
      <c r="G147">
        <v>104</v>
      </c>
      <c r="H147">
        <f t="shared" si="8"/>
        <v>407.51937637965568</v>
      </c>
    </row>
    <row r="148" spans="3:8" x14ac:dyDescent="0.3">
      <c r="C148" s="33"/>
      <c r="D148"/>
      <c r="F148" s="33">
        <v>44593</v>
      </c>
      <c r="G148">
        <v>105</v>
      </c>
      <c r="H148">
        <f t="shared" si="8"/>
        <v>410.12554438330619</v>
      </c>
    </row>
    <row r="149" spans="3:8" x14ac:dyDescent="0.3">
      <c r="C149" s="33"/>
      <c r="D149"/>
      <c r="F149" s="33">
        <v>44621</v>
      </c>
      <c r="G149">
        <v>106</v>
      </c>
      <c r="H149">
        <f t="shared" si="8"/>
        <v>412.73171238695681</v>
      </c>
    </row>
    <row r="150" spans="3:8" x14ac:dyDescent="0.3">
      <c r="C150" s="33"/>
      <c r="D150"/>
      <c r="F150" s="33">
        <v>44652</v>
      </c>
      <c r="G150">
        <v>107</v>
      </c>
      <c r="H150">
        <f t="shared" si="8"/>
        <v>415.33788039060732</v>
      </c>
    </row>
    <row r="151" spans="3:8" x14ac:dyDescent="0.3">
      <c r="C151" s="33"/>
      <c r="D151"/>
      <c r="F151" s="33">
        <v>44682</v>
      </c>
      <c r="G151">
        <v>108</v>
      </c>
      <c r="H151">
        <f t="shared" si="8"/>
        <v>417.94404839425783</v>
      </c>
    </row>
    <row r="152" spans="3:8" x14ac:dyDescent="0.3">
      <c r="C152" s="33"/>
      <c r="D152"/>
      <c r="F152" s="33">
        <v>44713</v>
      </c>
      <c r="G152">
        <v>109</v>
      </c>
      <c r="H152">
        <f t="shared" si="8"/>
        <v>420.55021639790834</v>
      </c>
    </row>
    <row r="153" spans="3:8" x14ac:dyDescent="0.3">
      <c r="C153" s="33"/>
      <c r="D153"/>
      <c r="F153" s="33">
        <v>44743</v>
      </c>
      <c r="G153">
        <v>110</v>
      </c>
      <c r="H153">
        <f t="shared" si="8"/>
        <v>423.15638440155897</v>
      </c>
    </row>
    <row r="154" spans="3:8" x14ac:dyDescent="0.3">
      <c r="C154" s="33"/>
      <c r="D154"/>
      <c r="F154" s="33">
        <v>44774</v>
      </c>
      <c r="G154">
        <v>111</v>
      </c>
      <c r="H154">
        <f t="shared" si="8"/>
        <v>425.76255240520948</v>
      </c>
    </row>
    <row r="155" spans="3:8" x14ac:dyDescent="0.3">
      <c r="C155" s="33"/>
      <c r="D155"/>
      <c r="F155" s="33">
        <v>44805</v>
      </c>
      <c r="G155">
        <v>112</v>
      </c>
      <c r="H155">
        <f t="shared" si="8"/>
        <v>428.36872040885999</v>
      </c>
    </row>
    <row r="156" spans="3:8" x14ac:dyDescent="0.3">
      <c r="C156" s="33"/>
      <c r="D156"/>
      <c r="F156" s="33">
        <v>44835</v>
      </c>
      <c r="G156">
        <v>113</v>
      </c>
      <c r="H156">
        <f t="shared" si="8"/>
        <v>430.9748884125105</v>
      </c>
    </row>
    <row r="157" spans="3:8" x14ac:dyDescent="0.3">
      <c r="C157" s="33"/>
      <c r="D157"/>
      <c r="F157" s="33">
        <v>44866</v>
      </c>
      <c r="G157">
        <v>114</v>
      </c>
      <c r="H157">
        <f t="shared" si="8"/>
        <v>433.58105641616112</v>
      </c>
    </row>
    <row r="158" spans="3:8" x14ac:dyDescent="0.3">
      <c r="C158" s="33"/>
      <c r="D158"/>
      <c r="F158" s="33">
        <v>44896</v>
      </c>
      <c r="G158">
        <v>115</v>
      </c>
      <c r="H158">
        <f t="shared" si="8"/>
        <v>436.18722441981163</v>
      </c>
    </row>
    <row r="159" spans="3:8" x14ac:dyDescent="0.3">
      <c r="C159" s="33"/>
      <c r="D159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2"/>
  <sheetViews>
    <sheetView workbookViewId="0">
      <selection activeCell="B16" sqref="B16"/>
    </sheetView>
  </sheetViews>
  <sheetFormatPr defaultColWidth="9.109375" defaultRowHeight="13.8" x14ac:dyDescent="0.25"/>
  <cols>
    <col min="1" max="1" width="27.6640625" style="7" bestFit="1" customWidth="1"/>
    <col min="2" max="2" width="17.5546875" style="7" bestFit="1" customWidth="1"/>
    <col min="3" max="10" width="8" style="7" bestFit="1" customWidth="1"/>
    <col min="11" max="11" width="9.44140625" style="7" bestFit="1" customWidth="1"/>
    <col min="12" max="12" width="8" style="7" customWidth="1"/>
    <col min="13" max="13" width="12.21875" style="7" bestFit="1" customWidth="1"/>
    <col min="14" max="14" width="7.5546875" style="7" bestFit="1" customWidth="1"/>
    <col min="15" max="15" width="16.5546875" style="7" bestFit="1" customWidth="1"/>
    <col min="16" max="16" width="16.6640625" style="7" bestFit="1" customWidth="1"/>
    <col min="17" max="16384" width="9.109375" style="7"/>
  </cols>
  <sheetData>
    <row r="1" spans="1:16" ht="15.6" x14ac:dyDescent="0.25">
      <c r="A1" s="64" t="s">
        <v>8</v>
      </c>
      <c r="B1" s="64"/>
      <c r="C1" s="64"/>
      <c r="D1" s="64"/>
      <c r="E1" s="64"/>
      <c r="F1" s="64"/>
    </row>
    <row r="2" spans="1:16" ht="15.6" x14ac:dyDescent="0.25">
      <c r="A2" s="65" t="s">
        <v>9</v>
      </c>
      <c r="B2" s="65"/>
      <c r="C2" s="65"/>
      <c r="D2" s="65"/>
      <c r="E2" s="65"/>
      <c r="F2" s="65"/>
      <c r="P2" s="44"/>
    </row>
    <row r="3" spans="1:16" ht="15.6" x14ac:dyDescent="0.25">
      <c r="A3" s="64" t="s">
        <v>10</v>
      </c>
      <c r="B3" s="64"/>
      <c r="C3" s="64"/>
      <c r="D3" s="64"/>
      <c r="E3" s="64"/>
      <c r="F3" s="64"/>
    </row>
    <row r="4" spans="1:16" x14ac:dyDescent="0.25">
      <c r="P4" s="45"/>
    </row>
    <row r="6" spans="1:16" ht="14.4" x14ac:dyDescent="0.3">
      <c r="A6" s="6" t="s">
        <v>11</v>
      </c>
      <c r="B6" s="12"/>
      <c r="C6" s="12"/>
      <c r="D6" s="6" t="s">
        <v>12</v>
      </c>
      <c r="E6" s="12"/>
      <c r="F6" s="12"/>
      <c r="G6" s="12"/>
      <c r="H6" s="12"/>
      <c r="I6" s="12"/>
      <c r="J6" s="12"/>
      <c r="K6" s="12"/>
      <c r="L6" s="12"/>
      <c r="M6" s="6" t="s">
        <v>6</v>
      </c>
    </row>
    <row r="7" spans="1:16" x14ac:dyDescent="0.25">
      <c r="A7" s="7" t="s">
        <v>13</v>
      </c>
      <c r="B7" s="13">
        <f>'Growth Rates'!F6</f>
        <v>1.5184757357995959E-2</v>
      </c>
      <c r="D7" s="7" t="s">
        <v>14</v>
      </c>
      <c r="M7" s="8"/>
      <c r="N7" s="9" t="s">
        <v>7</v>
      </c>
      <c r="O7" s="9" t="s">
        <v>0</v>
      </c>
    </row>
    <row r="8" spans="1:16" x14ac:dyDescent="0.25">
      <c r="A8" s="7" t="s">
        <v>15</v>
      </c>
      <c r="B8" s="13">
        <v>0.01</v>
      </c>
      <c r="D8" s="7" t="s">
        <v>62</v>
      </c>
      <c r="M8" s="8">
        <v>1</v>
      </c>
      <c r="N8" s="10">
        <v>41426</v>
      </c>
      <c r="O8" s="8">
        <v>139.08407200365053</v>
      </c>
    </row>
    <row r="9" spans="1:16" x14ac:dyDescent="0.25">
      <c r="A9" s="7" t="s">
        <v>16</v>
      </c>
      <c r="B9" s="14">
        <v>2</v>
      </c>
      <c r="D9" s="7" t="s">
        <v>17</v>
      </c>
      <c r="M9" s="8">
        <v>2</v>
      </c>
      <c r="N9" s="10">
        <v>41456</v>
      </c>
      <c r="O9" s="8">
        <v>141.69024000730107</v>
      </c>
    </row>
    <row r="10" spans="1:16" x14ac:dyDescent="0.25">
      <c r="A10" s="7" t="s">
        <v>18</v>
      </c>
      <c r="B10" s="15">
        <v>0.3</v>
      </c>
      <c r="D10" s="7" t="s">
        <v>19</v>
      </c>
      <c r="M10" s="8">
        <v>3</v>
      </c>
      <c r="N10" s="10">
        <v>41487</v>
      </c>
      <c r="O10" s="8">
        <v>144.29640801095161</v>
      </c>
    </row>
    <row r="11" spans="1:16" x14ac:dyDescent="0.25">
      <c r="A11" s="7" t="s">
        <v>20</v>
      </c>
      <c r="B11" s="15">
        <v>0.03</v>
      </c>
      <c r="D11" s="7" t="s">
        <v>21</v>
      </c>
      <c r="M11" s="8">
        <v>4</v>
      </c>
      <c r="N11" s="10">
        <v>41518</v>
      </c>
      <c r="O11" s="8">
        <v>146.90257601460215</v>
      </c>
    </row>
    <row r="12" spans="1:16" x14ac:dyDescent="0.25">
      <c r="A12" s="7" t="s">
        <v>22</v>
      </c>
      <c r="B12" s="16">
        <f>1612000/5089000</f>
        <v>0.31676164275889174</v>
      </c>
      <c r="D12" s="7" t="s">
        <v>23</v>
      </c>
      <c r="M12" s="8">
        <v>5</v>
      </c>
      <c r="N12" s="10">
        <v>41548</v>
      </c>
      <c r="O12" s="8">
        <v>149.50874401825268</v>
      </c>
    </row>
    <row r="13" spans="1:16" ht="15" customHeight="1" x14ac:dyDescent="0.25">
      <c r="A13" s="7" t="s">
        <v>24</v>
      </c>
      <c r="B13" s="14">
        <f>6.75/1.5</f>
        <v>4.5</v>
      </c>
      <c r="D13" s="7" t="s">
        <v>25</v>
      </c>
      <c r="M13" s="8">
        <v>6</v>
      </c>
      <c r="N13" s="10">
        <v>41579</v>
      </c>
      <c r="O13" s="8">
        <v>152.11491202190319</v>
      </c>
    </row>
    <row r="14" spans="1:16" ht="15.75" customHeight="1" x14ac:dyDescent="0.25">
      <c r="A14" s="7" t="s">
        <v>26</v>
      </c>
      <c r="B14" s="17">
        <v>0.1</v>
      </c>
      <c r="D14" s="7" t="s">
        <v>27</v>
      </c>
      <c r="M14" s="8">
        <v>7</v>
      </c>
      <c r="N14" s="10">
        <v>41609</v>
      </c>
      <c r="O14" s="8">
        <v>154.72108002555376</v>
      </c>
    </row>
    <row r="15" spans="1:16" ht="15.75" customHeight="1" x14ac:dyDescent="0.25">
      <c r="A15" s="12" t="s">
        <v>28</v>
      </c>
      <c r="B15" s="18">
        <v>0.03</v>
      </c>
      <c r="C15" s="12"/>
      <c r="D15" s="12" t="s">
        <v>29</v>
      </c>
      <c r="E15" s="12"/>
      <c r="F15" s="12"/>
      <c r="G15" s="12"/>
      <c r="H15" s="12"/>
      <c r="I15" s="12"/>
      <c r="J15" s="12"/>
      <c r="K15" s="12"/>
      <c r="L15" s="12"/>
      <c r="M15" s="8">
        <v>8</v>
      </c>
      <c r="N15" s="10">
        <v>41640</v>
      </c>
      <c r="O15" s="8">
        <v>157.32724802920427</v>
      </c>
    </row>
    <row r="16" spans="1:16" ht="15.75" customHeight="1" x14ac:dyDescent="0.25">
      <c r="M16" s="8">
        <v>9</v>
      </c>
      <c r="N16" s="10">
        <v>41671</v>
      </c>
      <c r="O16" s="8">
        <v>159.93341603285481</v>
      </c>
    </row>
    <row r="17" spans="1:15" ht="14.4" x14ac:dyDescent="0.3">
      <c r="A17" s="19" t="s">
        <v>30</v>
      </c>
      <c r="M17" s="8">
        <v>10</v>
      </c>
      <c r="N17" s="10">
        <v>41699</v>
      </c>
      <c r="O17" s="8">
        <v>162.53958403650535</v>
      </c>
    </row>
    <row r="18" spans="1:15" x14ac:dyDescent="0.25">
      <c r="B18" s="20">
        <v>2013</v>
      </c>
      <c r="C18" s="20">
        <v>2014</v>
      </c>
      <c r="D18" s="20">
        <v>2015</v>
      </c>
      <c r="E18" s="20">
        <v>2016</v>
      </c>
      <c r="F18" s="20">
        <v>2017</v>
      </c>
      <c r="G18" s="20">
        <v>2018</v>
      </c>
      <c r="H18" s="20">
        <v>2019</v>
      </c>
      <c r="I18" s="20">
        <v>2020</v>
      </c>
      <c r="J18" s="20">
        <v>2021</v>
      </c>
      <c r="K18" s="20">
        <v>2022</v>
      </c>
      <c r="L18" s="21"/>
      <c r="M18" s="8">
        <v>11</v>
      </c>
      <c r="N18" s="10">
        <v>41730</v>
      </c>
      <c r="O18" s="8">
        <v>165.14575204015588</v>
      </c>
    </row>
    <row r="19" spans="1:15" x14ac:dyDescent="0.25">
      <c r="A19" s="7" t="s">
        <v>31</v>
      </c>
      <c r="B19" s="1">
        <f>AVERAGE(O8:O14)</f>
        <v>146.90257601460215</v>
      </c>
      <c r="C19" s="1">
        <f>AVERAGE(O15:O26)</f>
        <v>171.66117204928221</v>
      </c>
      <c r="D19" s="1">
        <f>AVERAGE(O27:O38)</f>
        <v>202.93518809308867</v>
      </c>
      <c r="E19" s="1">
        <f>AVERAGE(O39:O50)</f>
        <v>234.20920413689512</v>
      </c>
      <c r="F19" s="1">
        <f>AVERAGE(O51:O62)</f>
        <v>265.48322018070149</v>
      </c>
      <c r="G19" s="1">
        <f>AVERAGE(O63:O74)</f>
        <v>296.75723622450795</v>
      </c>
      <c r="H19" s="1">
        <f>AVERAGE(O75:O86)</f>
        <v>328.0312522683144</v>
      </c>
      <c r="I19" s="1">
        <f>AVERAGE(O87:O98)</f>
        <v>359.30526831212075</v>
      </c>
      <c r="J19" s="1">
        <f>AVERAGE(O99:O110)</f>
        <v>390.57928435592726</v>
      </c>
      <c r="K19" s="1">
        <f>AVERAGE(O111:O122)</f>
        <v>421.85330039973377</v>
      </c>
      <c r="L19" s="1"/>
      <c r="M19" s="8">
        <v>12</v>
      </c>
      <c r="N19" s="10">
        <v>41760</v>
      </c>
      <c r="O19" s="8">
        <v>167.75192004380642</v>
      </c>
    </row>
    <row r="20" spans="1:15" x14ac:dyDescent="0.25">
      <c r="A20" s="7" t="s">
        <v>32</v>
      </c>
      <c r="B20" s="17">
        <v>0.33</v>
      </c>
      <c r="C20" s="17">
        <f>B20-$B$8</f>
        <v>0.32</v>
      </c>
      <c r="D20" s="17">
        <f t="shared" ref="D20:K20" si="0">C20-$B$8</f>
        <v>0.31</v>
      </c>
      <c r="E20" s="17">
        <f t="shared" si="0"/>
        <v>0.3</v>
      </c>
      <c r="F20" s="17">
        <f t="shared" si="0"/>
        <v>0.28999999999999998</v>
      </c>
      <c r="G20" s="17">
        <f t="shared" si="0"/>
        <v>0.27999999999999997</v>
      </c>
      <c r="H20" s="17">
        <f t="shared" si="0"/>
        <v>0.26999999999999996</v>
      </c>
      <c r="I20" s="17">
        <f t="shared" si="0"/>
        <v>0.25999999999999995</v>
      </c>
      <c r="J20" s="17">
        <f t="shared" si="0"/>
        <v>0.24999999999999994</v>
      </c>
      <c r="K20" s="17">
        <f t="shared" si="0"/>
        <v>0.23999999999999994</v>
      </c>
      <c r="L20" s="17"/>
      <c r="M20" s="8">
        <v>13</v>
      </c>
      <c r="N20" s="10">
        <v>41791</v>
      </c>
      <c r="O20" s="8">
        <v>170.35808804745696</v>
      </c>
    </row>
    <row r="21" spans="1:15" x14ac:dyDescent="0.25">
      <c r="A21" s="7" t="s">
        <v>33</v>
      </c>
      <c r="B21" s="22">
        <f t="shared" ref="B21:K21" si="1">B19*B20</f>
        <v>48.477850084818712</v>
      </c>
      <c r="C21" s="22">
        <f t="shared" si="1"/>
        <v>54.93157505577031</v>
      </c>
      <c r="D21" s="22">
        <f t="shared" si="1"/>
        <v>62.909908308857489</v>
      </c>
      <c r="E21" s="22">
        <f t="shared" si="1"/>
        <v>70.262761241068532</v>
      </c>
      <c r="F21" s="22">
        <f t="shared" si="1"/>
        <v>76.990133852403432</v>
      </c>
      <c r="G21" s="22">
        <f t="shared" si="1"/>
        <v>83.092026142862224</v>
      </c>
      <c r="H21" s="22">
        <f t="shared" si="1"/>
        <v>88.568438112444881</v>
      </c>
      <c r="I21" s="22">
        <f t="shared" si="1"/>
        <v>93.419369761151373</v>
      </c>
      <c r="J21" s="22">
        <f t="shared" si="1"/>
        <v>97.644821088981786</v>
      </c>
      <c r="K21" s="22">
        <f t="shared" si="1"/>
        <v>101.24479209593608</v>
      </c>
      <c r="L21" s="22"/>
      <c r="M21" s="8">
        <v>14</v>
      </c>
      <c r="N21" s="10">
        <v>41821</v>
      </c>
      <c r="O21" s="8">
        <v>172.9642560511075</v>
      </c>
    </row>
    <row r="22" spans="1:15" x14ac:dyDescent="0.25">
      <c r="A22" s="7" t="s">
        <v>34</v>
      </c>
      <c r="B22" s="22">
        <f t="shared" ref="B22:K22" si="2">B19-B21</f>
        <v>98.424725929783435</v>
      </c>
      <c r="C22" s="22">
        <f t="shared" si="2"/>
        <v>116.7295969935119</v>
      </c>
      <c r="D22" s="22">
        <f t="shared" si="2"/>
        <v>140.02527978423117</v>
      </c>
      <c r="E22" s="22">
        <f t="shared" si="2"/>
        <v>163.94644289582658</v>
      </c>
      <c r="F22" s="22">
        <f t="shared" si="2"/>
        <v>188.49308632829806</v>
      </c>
      <c r="G22" s="22">
        <f t="shared" si="2"/>
        <v>213.66521008164574</v>
      </c>
      <c r="H22" s="22">
        <f t="shared" si="2"/>
        <v>239.46281415586952</v>
      </c>
      <c r="I22" s="22">
        <f t="shared" si="2"/>
        <v>265.88589855096939</v>
      </c>
      <c r="J22" s="22">
        <f t="shared" si="2"/>
        <v>292.9344632669455</v>
      </c>
      <c r="K22" s="22">
        <f t="shared" si="2"/>
        <v>320.60850830379769</v>
      </c>
      <c r="L22" s="22"/>
      <c r="M22" s="8">
        <v>15</v>
      </c>
      <c r="N22" s="10">
        <v>41852</v>
      </c>
      <c r="O22" s="8">
        <v>175.57042405475804</v>
      </c>
    </row>
    <row r="23" spans="1:15" x14ac:dyDescent="0.25">
      <c r="A23" s="7" t="s">
        <v>35</v>
      </c>
      <c r="B23" s="22">
        <f t="shared" ref="B23:K24" si="3">B21/$B$9</f>
        <v>24.238925042409356</v>
      </c>
      <c r="C23" s="22">
        <f t="shared" si="3"/>
        <v>27.465787527885155</v>
      </c>
      <c r="D23" s="22">
        <f t="shared" si="3"/>
        <v>31.454954154428744</v>
      </c>
      <c r="E23" s="22">
        <f t="shared" si="3"/>
        <v>35.131380620534266</v>
      </c>
      <c r="F23" s="22">
        <f t="shared" si="3"/>
        <v>38.495066926201716</v>
      </c>
      <c r="G23" s="22">
        <f t="shared" si="3"/>
        <v>41.546013071431112</v>
      </c>
      <c r="H23" s="22">
        <f t="shared" si="3"/>
        <v>44.28421905622244</v>
      </c>
      <c r="I23" s="22">
        <f t="shared" si="3"/>
        <v>46.709684880575686</v>
      </c>
      <c r="J23" s="22">
        <f t="shared" si="3"/>
        <v>48.822410544490893</v>
      </c>
      <c r="K23" s="22">
        <f t="shared" si="3"/>
        <v>50.622396047968039</v>
      </c>
      <c r="L23" s="22"/>
      <c r="M23" s="8">
        <v>16</v>
      </c>
      <c r="N23" s="10">
        <v>41883</v>
      </c>
      <c r="O23" s="8">
        <v>178.17659205840857</v>
      </c>
    </row>
    <row r="24" spans="1:15" x14ac:dyDescent="0.25">
      <c r="A24" s="7" t="s">
        <v>36</v>
      </c>
      <c r="B24" s="22">
        <f t="shared" si="3"/>
        <v>49.212362964891717</v>
      </c>
      <c r="C24" s="22">
        <f t="shared" si="3"/>
        <v>58.364798496755952</v>
      </c>
      <c r="D24" s="22">
        <f t="shared" si="3"/>
        <v>70.012639892115587</v>
      </c>
      <c r="E24" s="22">
        <f t="shared" si="3"/>
        <v>81.973221447913289</v>
      </c>
      <c r="F24" s="22">
        <f t="shared" si="3"/>
        <v>94.246543164149031</v>
      </c>
      <c r="G24" s="22">
        <f t="shared" si="3"/>
        <v>106.83260504082287</v>
      </c>
      <c r="H24" s="22">
        <f t="shared" si="3"/>
        <v>119.73140707793476</v>
      </c>
      <c r="I24" s="22">
        <f t="shared" si="3"/>
        <v>132.94294927548469</v>
      </c>
      <c r="J24" s="22">
        <f t="shared" si="3"/>
        <v>146.46723163347275</v>
      </c>
      <c r="K24" s="22">
        <f t="shared" si="3"/>
        <v>160.30425415189885</v>
      </c>
      <c r="L24" s="22"/>
      <c r="M24" s="8">
        <v>17</v>
      </c>
      <c r="N24" s="10">
        <v>41913</v>
      </c>
      <c r="O24" s="8">
        <v>180.78276006205911</v>
      </c>
    </row>
    <row r="25" spans="1:15" x14ac:dyDescent="0.25">
      <c r="A25" s="7" t="s">
        <v>37</v>
      </c>
      <c r="B25" s="15">
        <v>13.579487431348817</v>
      </c>
      <c r="C25" s="23">
        <f>B25+$B$10</f>
        <v>13.879487431348817</v>
      </c>
      <c r="D25" s="23">
        <f t="shared" ref="D25:K25" si="4">C25+$B$10</f>
        <v>14.179487431348818</v>
      </c>
      <c r="E25" s="23">
        <f t="shared" si="4"/>
        <v>14.479487431348819</v>
      </c>
      <c r="F25" s="23">
        <f t="shared" si="4"/>
        <v>14.779487431348819</v>
      </c>
      <c r="G25" s="23">
        <f t="shared" si="4"/>
        <v>15.07948743134882</v>
      </c>
      <c r="H25" s="23">
        <f t="shared" si="4"/>
        <v>15.379487431348821</v>
      </c>
      <c r="I25" s="23">
        <f t="shared" si="4"/>
        <v>15.679487431348822</v>
      </c>
      <c r="J25" s="23">
        <f t="shared" si="4"/>
        <v>15.979487431348822</v>
      </c>
      <c r="K25" s="23">
        <f t="shared" si="4"/>
        <v>16.279487431348823</v>
      </c>
      <c r="L25" s="23"/>
      <c r="M25" s="8">
        <v>18</v>
      </c>
      <c r="N25" s="10">
        <v>41944</v>
      </c>
      <c r="O25" s="8">
        <v>183.38892806570965</v>
      </c>
    </row>
    <row r="26" spans="1:15" x14ac:dyDescent="0.25">
      <c r="A26" s="7" t="s">
        <v>38</v>
      </c>
      <c r="B26" s="24">
        <v>3.2116228261038078</v>
      </c>
      <c r="C26" s="23">
        <f>B26+$B$11</f>
        <v>3.2416228261038076</v>
      </c>
      <c r="D26" s="23">
        <f t="shared" ref="D26:K26" si="5">C26+$B$11</f>
        <v>3.2716228261038074</v>
      </c>
      <c r="E26" s="23">
        <f t="shared" si="5"/>
        <v>3.3016228261038072</v>
      </c>
      <c r="F26" s="23">
        <f t="shared" si="5"/>
        <v>3.331622826103807</v>
      </c>
      <c r="G26" s="23">
        <f t="shared" si="5"/>
        <v>3.3616228261038068</v>
      </c>
      <c r="H26" s="23">
        <f t="shared" si="5"/>
        <v>3.3916228261038066</v>
      </c>
      <c r="I26" s="23">
        <f t="shared" si="5"/>
        <v>3.4216228261038064</v>
      </c>
      <c r="J26" s="23">
        <f t="shared" si="5"/>
        <v>3.4516228261038062</v>
      </c>
      <c r="K26" s="23">
        <f t="shared" si="5"/>
        <v>3.481622826103806</v>
      </c>
      <c r="L26" s="23"/>
      <c r="M26" s="8">
        <v>19</v>
      </c>
      <c r="N26" s="10">
        <v>41974</v>
      </c>
      <c r="O26" s="8">
        <v>185.99509606936016</v>
      </c>
    </row>
    <row r="27" spans="1:15" x14ac:dyDescent="0.25">
      <c r="M27" s="8">
        <v>20</v>
      </c>
      <c r="N27" s="10">
        <v>42005</v>
      </c>
      <c r="O27" s="8">
        <v>188.60126407301073</v>
      </c>
    </row>
    <row r="28" spans="1:15" x14ac:dyDescent="0.25">
      <c r="A28" s="7" t="s">
        <v>39</v>
      </c>
      <c r="B28" s="47">
        <f>(B23*B25+B24*B26)/$B$13*7/12</f>
        <v>63.156038579842424</v>
      </c>
      <c r="C28" s="47">
        <f t="shared" ref="C28:K28" si="6">(C23*C25+C24*C26)/$B$13</f>
        <v>126.75727018520274</v>
      </c>
      <c r="D28" s="47">
        <f t="shared" si="6"/>
        <v>150.01557286071269</v>
      </c>
      <c r="E28" s="47">
        <f t="shared" si="6"/>
        <v>173.18423182281114</v>
      </c>
      <c r="F28" s="47">
        <f t="shared" si="6"/>
        <v>196.20695384261924</v>
      </c>
      <c r="G28" s="47">
        <f t="shared" si="6"/>
        <v>219.02744569125824</v>
      </c>
      <c r="H28" s="47">
        <f t="shared" si="6"/>
        <v>241.5894141398492</v>
      </c>
      <c r="I28" s="47">
        <f t="shared" si="6"/>
        <v>263.83656595951322</v>
      </c>
      <c r="J28" s="47">
        <f t="shared" si="6"/>
        <v>285.71260792137167</v>
      </c>
      <c r="K28" s="47">
        <f t="shared" si="6"/>
        <v>307.16124679654553</v>
      </c>
      <c r="L28" s="25"/>
      <c r="M28" s="8">
        <v>21</v>
      </c>
      <c r="N28" s="10">
        <v>42036</v>
      </c>
      <c r="O28" s="8">
        <v>191.20743207666123</v>
      </c>
    </row>
    <row r="29" spans="1:15" x14ac:dyDescent="0.25">
      <c r="A29" s="7" t="s">
        <v>40</v>
      </c>
      <c r="B29" s="48">
        <f>B28*$B$12</f>
        <v>20.005410530694832</v>
      </c>
      <c r="C29" s="48">
        <f t="shared" ref="C29:K29" si="7">C28*$B$12</f>
        <v>40.151841135497513</v>
      </c>
      <c r="D29" s="48">
        <f t="shared" si="7"/>
        <v>47.519179298775569</v>
      </c>
      <c r="E29" s="48">
        <f t="shared" si="7"/>
        <v>54.858121772130396</v>
      </c>
      <c r="F29" s="48">
        <f t="shared" si="7"/>
        <v>62.150837019906113</v>
      </c>
      <c r="G29" s="48">
        <f t="shared" si="7"/>
        <v>69.379493506446906</v>
      </c>
      <c r="H29" s="48">
        <f t="shared" si="7"/>
        <v>76.526259696096858</v>
      </c>
      <c r="I29" s="48">
        <f t="shared" si="7"/>
        <v>83.573304053200104</v>
      </c>
      <c r="J29" s="48">
        <f t="shared" si="7"/>
        <v>90.502795042100828</v>
      </c>
      <c r="K29" s="48">
        <f t="shared" si="7"/>
        <v>97.29690112714313</v>
      </c>
      <c r="L29" s="26"/>
      <c r="M29" s="8">
        <v>22</v>
      </c>
      <c r="N29" s="10">
        <v>42064</v>
      </c>
      <c r="O29" s="8">
        <v>193.81360008031177</v>
      </c>
    </row>
    <row r="30" spans="1:15" x14ac:dyDescent="0.25">
      <c r="A30" s="7" t="s">
        <v>41</v>
      </c>
      <c r="K30" s="25">
        <f>K29*(1+B15)/(B14-B15)</f>
        <v>1431.6544022993917</v>
      </c>
      <c r="L30" s="25"/>
      <c r="M30" s="8">
        <v>23</v>
      </c>
      <c r="N30" s="10">
        <v>42095</v>
      </c>
      <c r="O30" s="8">
        <v>196.41976808396231</v>
      </c>
    </row>
    <row r="31" spans="1:15" ht="14.4" thickBot="1" x14ac:dyDescent="0.3">
      <c r="A31" s="7" t="s">
        <v>42</v>
      </c>
      <c r="B31" s="27">
        <f>(B29+B30)</f>
        <v>20.005410530694832</v>
      </c>
      <c r="C31" s="27">
        <f t="shared" ref="C31:J31" si="8">C29+C30</f>
        <v>40.151841135497513</v>
      </c>
      <c r="D31" s="27">
        <f t="shared" si="8"/>
        <v>47.519179298775569</v>
      </c>
      <c r="E31" s="27">
        <f t="shared" si="8"/>
        <v>54.858121772130396</v>
      </c>
      <c r="F31" s="27">
        <f t="shared" si="8"/>
        <v>62.150837019906113</v>
      </c>
      <c r="G31" s="27">
        <f t="shared" si="8"/>
        <v>69.379493506446906</v>
      </c>
      <c r="H31" s="27">
        <f t="shared" si="8"/>
        <v>76.526259696096858</v>
      </c>
      <c r="I31" s="27">
        <f t="shared" si="8"/>
        <v>83.573304053200104</v>
      </c>
      <c r="J31" s="27">
        <f t="shared" si="8"/>
        <v>90.502795042100828</v>
      </c>
      <c r="K31" s="27">
        <f>K29+K30</f>
        <v>1528.9513034265349</v>
      </c>
      <c r="L31" s="28"/>
      <c r="M31" s="8">
        <v>24</v>
      </c>
      <c r="N31" s="10">
        <v>42125</v>
      </c>
      <c r="O31" s="8">
        <v>199.02593608761285</v>
      </c>
    </row>
    <row r="32" spans="1:15" ht="14.4" thickTop="1" x14ac:dyDescent="0.25">
      <c r="M32" s="8">
        <v>25</v>
      </c>
      <c r="N32" s="10">
        <v>42156</v>
      </c>
      <c r="O32" s="8">
        <v>201.63210409126339</v>
      </c>
    </row>
    <row r="33" spans="1:15" x14ac:dyDescent="0.25">
      <c r="A33" s="12" t="s">
        <v>43</v>
      </c>
      <c r="B33" s="28">
        <f>NPV(B14,B31:K31)</f>
        <v>908.41103926839128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8">
        <v>26</v>
      </c>
      <c r="N33" s="10">
        <v>42186</v>
      </c>
      <c r="O33" s="8">
        <v>204.23827209491392</v>
      </c>
    </row>
    <row r="34" spans="1:15" x14ac:dyDescent="0.25">
      <c r="M34" s="8">
        <v>27</v>
      </c>
      <c r="N34" s="10">
        <v>42217</v>
      </c>
      <c r="O34" s="8">
        <v>206.84444009856446</v>
      </c>
    </row>
    <row r="35" spans="1:15" x14ac:dyDescent="0.25">
      <c r="A35" s="7" t="s">
        <v>44</v>
      </c>
      <c r="M35" s="8">
        <v>28</v>
      </c>
      <c r="N35" s="10">
        <v>42248</v>
      </c>
      <c r="O35" s="8">
        <v>209.450608102215</v>
      </c>
    </row>
    <row r="36" spans="1:15" x14ac:dyDescent="0.25">
      <c r="M36" s="8">
        <v>29</v>
      </c>
      <c r="N36" s="10">
        <v>42278</v>
      </c>
      <c r="O36" s="8">
        <v>212.05677610586554</v>
      </c>
    </row>
    <row r="37" spans="1:15" ht="16.8" x14ac:dyDescent="0.25">
      <c r="A37" s="7" t="s">
        <v>45</v>
      </c>
      <c r="M37" s="8">
        <v>30</v>
      </c>
      <c r="N37" s="10">
        <v>42309</v>
      </c>
      <c r="O37" s="8">
        <v>214.66294410951605</v>
      </c>
    </row>
    <row r="38" spans="1:15" x14ac:dyDescent="0.25">
      <c r="A38" s="7" t="s">
        <v>46</v>
      </c>
      <c r="M38" s="8">
        <v>31</v>
      </c>
      <c r="N38" s="10">
        <v>42339</v>
      </c>
      <c r="O38" s="8">
        <v>217.26911211316661</v>
      </c>
    </row>
    <row r="39" spans="1:15" x14ac:dyDescent="0.25">
      <c r="M39" s="8">
        <v>32</v>
      </c>
      <c r="N39" s="10">
        <v>42370</v>
      </c>
      <c r="O39" s="8">
        <v>219.87528011681712</v>
      </c>
    </row>
    <row r="40" spans="1:15" x14ac:dyDescent="0.25">
      <c r="A40" s="7" t="s">
        <v>47</v>
      </c>
      <c r="M40" s="8">
        <v>33</v>
      </c>
      <c r="N40" s="10">
        <v>42401</v>
      </c>
      <c r="O40" s="8">
        <v>222.48144812046769</v>
      </c>
    </row>
    <row r="41" spans="1:15" x14ac:dyDescent="0.25">
      <c r="M41" s="8">
        <v>34</v>
      </c>
      <c r="N41" s="10">
        <v>42430</v>
      </c>
      <c r="O41" s="8">
        <v>225.0876161241182</v>
      </c>
    </row>
    <row r="42" spans="1:15" x14ac:dyDescent="0.25">
      <c r="M42" s="8">
        <v>35</v>
      </c>
      <c r="N42" s="10">
        <v>42461</v>
      </c>
      <c r="O42" s="8">
        <v>227.69378412776877</v>
      </c>
    </row>
    <row r="43" spans="1:15" x14ac:dyDescent="0.25">
      <c r="M43" s="8">
        <v>36</v>
      </c>
      <c r="N43" s="10">
        <v>42491</v>
      </c>
      <c r="O43" s="8">
        <v>230.29995213141927</v>
      </c>
    </row>
    <row r="44" spans="1:15" x14ac:dyDescent="0.25">
      <c r="M44" s="8">
        <v>37</v>
      </c>
      <c r="N44" s="10">
        <v>42522</v>
      </c>
      <c r="O44" s="8">
        <v>232.90612013506981</v>
      </c>
    </row>
    <row r="45" spans="1:15" x14ac:dyDescent="0.25">
      <c r="M45" s="8">
        <v>38</v>
      </c>
      <c r="N45" s="10">
        <v>42552</v>
      </c>
      <c r="O45" s="8">
        <v>235.51228813872035</v>
      </c>
    </row>
    <row r="46" spans="1:15" x14ac:dyDescent="0.25">
      <c r="M46" s="8">
        <v>39</v>
      </c>
      <c r="N46" s="10">
        <v>42583</v>
      </c>
      <c r="O46" s="8">
        <v>238.11845614237089</v>
      </c>
    </row>
    <row r="47" spans="1:15" x14ac:dyDescent="0.25">
      <c r="M47" s="8">
        <v>40</v>
      </c>
      <c r="N47" s="10">
        <v>42614</v>
      </c>
      <c r="O47" s="8">
        <v>240.72462414602143</v>
      </c>
    </row>
    <row r="48" spans="1:15" x14ac:dyDescent="0.25">
      <c r="M48" s="8">
        <v>41</v>
      </c>
      <c r="N48" s="10">
        <v>42644</v>
      </c>
      <c r="O48" s="8">
        <v>243.33079214967196</v>
      </c>
    </row>
    <row r="49" spans="13:15" x14ac:dyDescent="0.25">
      <c r="M49" s="8">
        <v>42</v>
      </c>
      <c r="N49" s="10">
        <v>42675</v>
      </c>
      <c r="O49" s="8">
        <v>245.9369601533225</v>
      </c>
    </row>
    <row r="50" spans="13:15" x14ac:dyDescent="0.25">
      <c r="M50" s="8">
        <v>43</v>
      </c>
      <c r="N50" s="10">
        <v>42705</v>
      </c>
      <c r="O50" s="8">
        <v>248.54312815697301</v>
      </c>
    </row>
    <row r="51" spans="13:15" x14ac:dyDescent="0.25">
      <c r="M51" s="8">
        <v>44</v>
      </c>
      <c r="N51" s="10">
        <v>42736</v>
      </c>
      <c r="O51" s="8">
        <v>251.14929616062358</v>
      </c>
    </row>
    <row r="52" spans="13:15" x14ac:dyDescent="0.25">
      <c r="M52" s="8">
        <v>45</v>
      </c>
      <c r="N52" s="10">
        <v>42767</v>
      </c>
      <c r="O52" s="8">
        <v>253.75546416427409</v>
      </c>
    </row>
    <row r="53" spans="13:15" x14ac:dyDescent="0.25">
      <c r="M53" s="8">
        <v>46</v>
      </c>
      <c r="N53" s="10">
        <v>42795</v>
      </c>
      <c r="O53" s="8">
        <v>256.36163216792465</v>
      </c>
    </row>
    <row r="54" spans="13:15" x14ac:dyDescent="0.25">
      <c r="M54" s="8">
        <v>47</v>
      </c>
      <c r="N54" s="10">
        <v>42826</v>
      </c>
      <c r="O54" s="8">
        <v>258.96780017157516</v>
      </c>
    </row>
    <row r="55" spans="13:15" x14ac:dyDescent="0.25">
      <c r="M55" s="8">
        <v>48</v>
      </c>
      <c r="N55" s="10">
        <v>42856</v>
      </c>
      <c r="O55" s="8">
        <v>261.57396817522567</v>
      </c>
    </row>
    <row r="56" spans="13:15" x14ac:dyDescent="0.25">
      <c r="M56" s="8">
        <v>49</v>
      </c>
      <c r="N56" s="10">
        <v>42887</v>
      </c>
      <c r="O56" s="8">
        <v>264.18013617887624</v>
      </c>
    </row>
    <row r="57" spans="13:15" x14ac:dyDescent="0.25">
      <c r="M57" s="8">
        <v>50</v>
      </c>
      <c r="N57" s="10">
        <v>42917</v>
      </c>
      <c r="O57" s="8">
        <v>266.78630418252681</v>
      </c>
    </row>
    <row r="58" spans="13:15" x14ac:dyDescent="0.25">
      <c r="M58" s="8">
        <v>51</v>
      </c>
      <c r="N58" s="10">
        <v>42948</v>
      </c>
      <c r="O58" s="8">
        <v>269.39247218617732</v>
      </c>
    </row>
    <row r="59" spans="13:15" x14ac:dyDescent="0.25">
      <c r="M59" s="8">
        <v>52</v>
      </c>
      <c r="N59" s="10">
        <v>42979</v>
      </c>
      <c r="O59" s="8">
        <v>271.99864018982782</v>
      </c>
    </row>
    <row r="60" spans="13:15" x14ac:dyDescent="0.25">
      <c r="M60" s="8">
        <v>53</v>
      </c>
      <c r="N60" s="10">
        <v>43009</v>
      </c>
      <c r="O60" s="8">
        <v>274.60480819347839</v>
      </c>
    </row>
    <row r="61" spans="13:15" x14ac:dyDescent="0.25">
      <c r="M61" s="8">
        <v>54</v>
      </c>
      <c r="N61" s="10">
        <v>43040</v>
      </c>
      <c r="O61" s="8">
        <v>277.21097619712896</v>
      </c>
    </row>
    <row r="62" spans="13:15" x14ac:dyDescent="0.25">
      <c r="M62" s="8">
        <v>55</v>
      </c>
      <c r="N62" s="10">
        <v>43070</v>
      </c>
      <c r="O62" s="8">
        <v>279.81714420077947</v>
      </c>
    </row>
    <row r="63" spans="13:15" x14ac:dyDescent="0.25">
      <c r="M63" s="8">
        <v>56</v>
      </c>
      <c r="N63" s="10">
        <v>43101</v>
      </c>
      <c r="O63" s="8">
        <v>282.42331220442998</v>
      </c>
    </row>
    <row r="64" spans="13:15" x14ac:dyDescent="0.25">
      <c r="M64" s="8">
        <v>57</v>
      </c>
      <c r="N64" s="10">
        <v>43132</v>
      </c>
      <c r="O64" s="8">
        <v>285.02948020808054</v>
      </c>
    </row>
    <row r="65" spans="13:15" x14ac:dyDescent="0.25">
      <c r="M65" s="8">
        <v>58</v>
      </c>
      <c r="N65" s="10">
        <v>43160</v>
      </c>
      <c r="O65" s="8">
        <v>287.63564821173105</v>
      </c>
    </row>
    <row r="66" spans="13:15" x14ac:dyDescent="0.25">
      <c r="M66" s="8">
        <v>59</v>
      </c>
      <c r="N66" s="10">
        <v>43191</v>
      </c>
      <c r="O66" s="8">
        <v>290.24181621538162</v>
      </c>
    </row>
    <row r="67" spans="13:15" x14ac:dyDescent="0.25">
      <c r="M67" s="8">
        <v>60</v>
      </c>
      <c r="N67" s="10">
        <v>43221</v>
      </c>
      <c r="O67" s="8">
        <v>292.84798421903213</v>
      </c>
    </row>
    <row r="68" spans="13:15" x14ac:dyDescent="0.25">
      <c r="M68" s="8">
        <v>61</v>
      </c>
      <c r="N68" s="10">
        <v>43252</v>
      </c>
      <c r="O68" s="8">
        <v>295.45415222268264</v>
      </c>
    </row>
    <row r="69" spans="13:15" x14ac:dyDescent="0.25">
      <c r="M69" s="8">
        <v>62</v>
      </c>
      <c r="N69" s="10">
        <v>43282</v>
      </c>
      <c r="O69" s="8">
        <v>298.0603202263332</v>
      </c>
    </row>
    <row r="70" spans="13:15" x14ac:dyDescent="0.25">
      <c r="M70" s="8">
        <v>63</v>
      </c>
      <c r="N70" s="10">
        <v>43313</v>
      </c>
      <c r="O70" s="8">
        <v>300.66648822998377</v>
      </c>
    </row>
    <row r="71" spans="13:15" x14ac:dyDescent="0.25">
      <c r="M71" s="8">
        <v>64</v>
      </c>
      <c r="N71" s="10">
        <v>43344</v>
      </c>
      <c r="O71" s="8">
        <v>303.27265623363428</v>
      </c>
    </row>
    <row r="72" spans="13:15" x14ac:dyDescent="0.25">
      <c r="M72" s="8">
        <v>65</v>
      </c>
      <c r="N72" s="10">
        <v>43374</v>
      </c>
      <c r="O72" s="8">
        <v>305.87882423728479</v>
      </c>
    </row>
    <row r="73" spans="13:15" x14ac:dyDescent="0.25">
      <c r="M73" s="8">
        <v>66</v>
      </c>
      <c r="N73" s="10">
        <v>43405</v>
      </c>
      <c r="O73" s="8">
        <v>308.48499224093536</v>
      </c>
    </row>
    <row r="74" spans="13:15" x14ac:dyDescent="0.25">
      <c r="M74" s="8">
        <v>67</v>
      </c>
      <c r="N74" s="10">
        <v>43435</v>
      </c>
      <c r="O74" s="8">
        <v>311.09116024458592</v>
      </c>
    </row>
    <row r="75" spans="13:15" x14ac:dyDescent="0.25">
      <c r="M75" s="8">
        <v>68</v>
      </c>
      <c r="N75" s="10">
        <v>43466</v>
      </c>
      <c r="O75" s="8">
        <v>313.69732824823643</v>
      </c>
    </row>
    <row r="76" spans="13:15" x14ac:dyDescent="0.25">
      <c r="M76" s="8">
        <v>69</v>
      </c>
      <c r="N76" s="10">
        <v>43497</v>
      </c>
      <c r="O76" s="8">
        <v>316.30349625188694</v>
      </c>
    </row>
    <row r="77" spans="13:15" x14ac:dyDescent="0.25">
      <c r="M77" s="8">
        <v>70</v>
      </c>
      <c r="N77" s="10">
        <v>43525</v>
      </c>
      <c r="O77" s="8">
        <v>318.90966425553751</v>
      </c>
    </row>
    <row r="78" spans="13:15" x14ac:dyDescent="0.25">
      <c r="M78" s="8">
        <v>71</v>
      </c>
      <c r="N78" s="10">
        <v>43556</v>
      </c>
      <c r="O78" s="8">
        <v>321.51583225918802</v>
      </c>
    </row>
    <row r="79" spans="13:15" x14ac:dyDescent="0.25">
      <c r="M79" s="8">
        <v>72</v>
      </c>
      <c r="N79" s="10">
        <v>43586</v>
      </c>
      <c r="O79" s="8">
        <v>324.12200026283858</v>
      </c>
    </row>
    <row r="80" spans="13:15" x14ac:dyDescent="0.25">
      <c r="M80" s="8">
        <v>73</v>
      </c>
      <c r="N80" s="10">
        <v>43617</v>
      </c>
      <c r="O80" s="8">
        <v>326.72816826648909</v>
      </c>
    </row>
    <row r="81" spans="13:15" x14ac:dyDescent="0.25">
      <c r="M81" s="8">
        <v>74</v>
      </c>
      <c r="N81" s="10">
        <v>43647</v>
      </c>
      <c r="O81" s="8">
        <v>329.3343362701396</v>
      </c>
    </row>
    <row r="82" spans="13:15" x14ac:dyDescent="0.25">
      <c r="M82" s="8">
        <v>75</v>
      </c>
      <c r="N82" s="10">
        <v>43678</v>
      </c>
      <c r="O82" s="8">
        <v>331.94050427379017</v>
      </c>
    </row>
    <row r="83" spans="13:15" x14ac:dyDescent="0.25">
      <c r="M83" s="8">
        <v>76</v>
      </c>
      <c r="N83" s="10">
        <v>43709</v>
      </c>
      <c r="O83" s="8">
        <v>334.54667227744073</v>
      </c>
    </row>
    <row r="84" spans="13:15" x14ac:dyDescent="0.25">
      <c r="M84" s="8">
        <v>77</v>
      </c>
      <c r="N84" s="10">
        <v>43739</v>
      </c>
      <c r="O84" s="8">
        <v>337.15284028109124</v>
      </c>
    </row>
    <row r="85" spans="13:15" x14ac:dyDescent="0.25">
      <c r="M85" s="8">
        <v>78</v>
      </c>
      <c r="N85" s="10">
        <v>43770</v>
      </c>
      <c r="O85" s="8">
        <v>339.75900828474175</v>
      </c>
    </row>
    <row r="86" spans="13:15" x14ac:dyDescent="0.25">
      <c r="M86" s="8">
        <v>79</v>
      </c>
      <c r="N86" s="10">
        <v>43800</v>
      </c>
      <c r="O86" s="8">
        <v>342.36517628839232</v>
      </c>
    </row>
    <row r="87" spans="13:15" x14ac:dyDescent="0.25">
      <c r="M87" s="8">
        <v>80</v>
      </c>
      <c r="N87" s="10">
        <v>43831</v>
      </c>
      <c r="O87" s="8">
        <v>344.97134429204289</v>
      </c>
    </row>
    <row r="88" spans="13:15" x14ac:dyDescent="0.25">
      <c r="M88" s="8">
        <v>81</v>
      </c>
      <c r="N88" s="10">
        <v>43862</v>
      </c>
      <c r="O88" s="8">
        <v>347.5775122956934</v>
      </c>
    </row>
    <row r="89" spans="13:15" x14ac:dyDescent="0.25">
      <c r="M89" s="8">
        <v>82</v>
      </c>
      <c r="N89" s="10">
        <v>43891</v>
      </c>
      <c r="O89" s="8">
        <v>350.18368029934391</v>
      </c>
    </row>
    <row r="90" spans="13:15" x14ac:dyDescent="0.25">
      <c r="M90" s="8">
        <v>83</v>
      </c>
      <c r="N90" s="10">
        <v>43922</v>
      </c>
      <c r="O90" s="8">
        <v>352.78984830299447</v>
      </c>
    </row>
    <row r="91" spans="13:15" x14ac:dyDescent="0.25">
      <c r="M91" s="8">
        <v>84</v>
      </c>
      <c r="N91" s="10">
        <v>43952</v>
      </c>
      <c r="O91" s="8">
        <v>355.39601630664498</v>
      </c>
    </row>
    <row r="92" spans="13:15" x14ac:dyDescent="0.25">
      <c r="M92" s="8">
        <v>85</v>
      </c>
      <c r="N92" s="10">
        <v>43983</v>
      </c>
      <c r="O92" s="8">
        <v>358.00218431029555</v>
      </c>
    </row>
    <row r="93" spans="13:15" x14ac:dyDescent="0.25">
      <c r="M93" s="8">
        <v>86</v>
      </c>
      <c r="N93" s="10">
        <v>44013</v>
      </c>
      <c r="O93" s="8">
        <v>360.60835231394606</v>
      </c>
    </row>
    <row r="94" spans="13:15" x14ac:dyDescent="0.25">
      <c r="M94" s="8">
        <v>87</v>
      </c>
      <c r="N94" s="10">
        <v>44044</v>
      </c>
      <c r="O94" s="8">
        <v>363.21452031759657</v>
      </c>
    </row>
    <row r="95" spans="13:15" x14ac:dyDescent="0.25">
      <c r="M95" s="8">
        <v>88</v>
      </c>
      <c r="N95" s="10">
        <v>44075</v>
      </c>
      <c r="O95" s="8">
        <v>365.82068832124713</v>
      </c>
    </row>
    <row r="96" spans="13:15" x14ac:dyDescent="0.25">
      <c r="M96" s="8">
        <v>89</v>
      </c>
      <c r="N96" s="10">
        <v>44105</v>
      </c>
      <c r="O96" s="8">
        <v>368.4268563248977</v>
      </c>
    </row>
    <row r="97" spans="13:15" x14ac:dyDescent="0.25">
      <c r="M97" s="8">
        <v>90</v>
      </c>
      <c r="N97" s="10">
        <v>44136</v>
      </c>
      <c r="O97" s="8">
        <v>371.03302432854821</v>
      </c>
    </row>
    <row r="98" spans="13:15" x14ac:dyDescent="0.25">
      <c r="M98" s="8">
        <v>91</v>
      </c>
      <c r="N98" s="10">
        <v>44166</v>
      </c>
      <c r="O98" s="8">
        <v>373.63919233219872</v>
      </c>
    </row>
    <row r="99" spans="13:15" x14ac:dyDescent="0.25">
      <c r="M99" s="8">
        <v>92</v>
      </c>
      <c r="N99" s="10">
        <v>44197</v>
      </c>
      <c r="O99" s="8">
        <v>376.24536033584928</v>
      </c>
    </row>
    <row r="100" spans="13:15" x14ac:dyDescent="0.25">
      <c r="M100" s="8">
        <v>93</v>
      </c>
      <c r="N100" s="10">
        <v>44228</v>
      </c>
      <c r="O100" s="8">
        <v>378.85152833949985</v>
      </c>
    </row>
    <row r="101" spans="13:15" x14ac:dyDescent="0.25">
      <c r="M101" s="8">
        <v>94</v>
      </c>
      <c r="N101" s="10">
        <v>44256</v>
      </c>
      <c r="O101" s="8">
        <v>381.45769634315036</v>
      </c>
    </row>
    <row r="102" spans="13:15" x14ac:dyDescent="0.25">
      <c r="M102" s="8">
        <v>95</v>
      </c>
      <c r="N102" s="10">
        <v>44287</v>
      </c>
      <c r="O102" s="8">
        <v>384.06386434680087</v>
      </c>
    </row>
    <row r="103" spans="13:15" x14ac:dyDescent="0.25">
      <c r="M103" s="8">
        <v>96</v>
      </c>
      <c r="N103" s="10">
        <v>44317</v>
      </c>
      <c r="O103" s="8">
        <v>386.67003235045138</v>
      </c>
    </row>
    <row r="104" spans="13:15" x14ac:dyDescent="0.25">
      <c r="M104" s="8">
        <v>97</v>
      </c>
      <c r="N104" s="10">
        <v>44348</v>
      </c>
      <c r="O104" s="8">
        <v>389.27620035410195</v>
      </c>
    </row>
    <row r="105" spans="13:15" x14ac:dyDescent="0.25">
      <c r="M105" s="8">
        <v>98</v>
      </c>
      <c r="N105" s="10">
        <v>44378</v>
      </c>
      <c r="O105" s="8">
        <v>391.88236835775251</v>
      </c>
    </row>
    <row r="106" spans="13:15" x14ac:dyDescent="0.25">
      <c r="M106" s="8">
        <v>99</v>
      </c>
      <c r="N106" s="10">
        <v>44409</v>
      </c>
      <c r="O106" s="8">
        <v>394.48853636140302</v>
      </c>
    </row>
    <row r="107" spans="13:15" x14ac:dyDescent="0.25">
      <c r="M107" s="8">
        <v>100</v>
      </c>
      <c r="N107" s="10">
        <v>44440</v>
      </c>
      <c r="O107" s="8">
        <v>397.09470436505353</v>
      </c>
    </row>
    <row r="108" spans="13:15" x14ac:dyDescent="0.25">
      <c r="M108" s="8">
        <v>101</v>
      </c>
      <c r="N108" s="10">
        <v>44470</v>
      </c>
      <c r="O108" s="8">
        <v>399.70087236870415</v>
      </c>
    </row>
    <row r="109" spans="13:15" x14ac:dyDescent="0.25">
      <c r="M109" s="8">
        <v>102</v>
      </c>
      <c r="N109" s="10">
        <v>44501</v>
      </c>
      <c r="O109" s="8">
        <v>402.30704037235466</v>
      </c>
    </row>
    <row r="110" spans="13:15" x14ac:dyDescent="0.25">
      <c r="M110" s="8">
        <v>103</v>
      </c>
      <c r="N110" s="10">
        <v>44531</v>
      </c>
      <c r="O110" s="8">
        <v>404.91320837600517</v>
      </c>
    </row>
    <row r="111" spans="13:15" x14ac:dyDescent="0.25">
      <c r="M111" s="8">
        <v>104</v>
      </c>
      <c r="N111" s="10">
        <v>44562</v>
      </c>
      <c r="O111" s="8">
        <v>407.51937637965568</v>
      </c>
    </row>
    <row r="112" spans="13:15" x14ac:dyDescent="0.25">
      <c r="M112" s="8">
        <v>105</v>
      </c>
      <c r="N112" s="10">
        <v>44593</v>
      </c>
      <c r="O112" s="8">
        <v>410.12554438330619</v>
      </c>
    </row>
    <row r="113" spans="13:15" x14ac:dyDescent="0.25">
      <c r="M113" s="8">
        <v>106</v>
      </c>
      <c r="N113" s="10">
        <v>44621</v>
      </c>
      <c r="O113" s="8">
        <v>412.73171238695681</v>
      </c>
    </row>
    <row r="114" spans="13:15" x14ac:dyDescent="0.25">
      <c r="M114" s="8">
        <v>107</v>
      </c>
      <c r="N114" s="10">
        <v>44652</v>
      </c>
      <c r="O114" s="8">
        <v>415.33788039060732</v>
      </c>
    </row>
    <row r="115" spans="13:15" x14ac:dyDescent="0.25">
      <c r="M115" s="8">
        <v>108</v>
      </c>
      <c r="N115" s="10">
        <v>44682</v>
      </c>
      <c r="O115" s="8">
        <v>417.94404839425783</v>
      </c>
    </row>
    <row r="116" spans="13:15" x14ac:dyDescent="0.25">
      <c r="M116" s="8">
        <v>109</v>
      </c>
      <c r="N116" s="10">
        <v>44713</v>
      </c>
      <c r="O116" s="8">
        <v>420.55021639790834</v>
      </c>
    </row>
    <row r="117" spans="13:15" x14ac:dyDescent="0.25">
      <c r="M117" s="8">
        <v>110</v>
      </c>
      <c r="N117" s="10">
        <v>44743</v>
      </c>
      <c r="O117" s="8">
        <v>423.15638440155897</v>
      </c>
    </row>
    <row r="118" spans="13:15" x14ac:dyDescent="0.25">
      <c r="M118" s="8">
        <v>111</v>
      </c>
      <c r="N118" s="10">
        <v>44774</v>
      </c>
      <c r="O118" s="8">
        <v>425.76255240520948</v>
      </c>
    </row>
    <row r="119" spans="13:15" x14ac:dyDescent="0.25">
      <c r="M119" s="8">
        <v>112</v>
      </c>
      <c r="N119" s="10">
        <v>44805</v>
      </c>
      <c r="O119" s="8">
        <v>428.36872040885999</v>
      </c>
    </row>
    <row r="120" spans="13:15" x14ac:dyDescent="0.25">
      <c r="M120" s="8">
        <v>113</v>
      </c>
      <c r="N120" s="10">
        <v>44835</v>
      </c>
      <c r="O120" s="8">
        <v>430.9748884125105</v>
      </c>
    </row>
    <row r="121" spans="13:15" x14ac:dyDescent="0.25">
      <c r="M121" s="8">
        <v>114</v>
      </c>
      <c r="N121" s="10">
        <v>44866</v>
      </c>
      <c r="O121" s="8">
        <v>433.58105641616112</v>
      </c>
    </row>
    <row r="122" spans="13:15" x14ac:dyDescent="0.25">
      <c r="M122" s="8">
        <v>115</v>
      </c>
      <c r="N122" s="10">
        <v>44896</v>
      </c>
      <c r="O122" s="8">
        <v>436.18722441981163</v>
      </c>
    </row>
  </sheetData>
  <mergeCells count="3">
    <mergeCell ref="A1:F1"/>
    <mergeCell ref="A2:F2"/>
    <mergeCell ref="A3:F3"/>
  </mergeCells>
  <hyperlinks>
    <hyperlink ref="A38" r:id="rId1" display="http://mashable.com/2013/04/17/users-stay-longer-on-tumblr-than-facebook/, accessed August 25, 2014.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J117"/>
  <sheetViews>
    <sheetView workbookViewId="0">
      <selection activeCell="F11" sqref="F11"/>
    </sheetView>
  </sheetViews>
  <sheetFormatPr defaultRowHeight="14.4" x14ac:dyDescent="0.3"/>
  <cols>
    <col min="1" max="1" width="8.88671875" style="4"/>
    <col min="3" max="3" width="12.44140625" bestFit="1" customWidth="1"/>
    <col min="5" max="5" width="10.6640625" bestFit="1" customWidth="1"/>
    <col min="10" max="10" width="15.109375" bestFit="1" customWidth="1"/>
  </cols>
  <sheetData>
    <row r="2" spans="1:10" x14ac:dyDescent="0.3">
      <c r="A2" s="4" t="s">
        <v>2</v>
      </c>
      <c r="B2" s="3" t="s">
        <v>1</v>
      </c>
      <c r="C2" s="3" t="s">
        <v>0</v>
      </c>
      <c r="H2" s="6" t="s">
        <v>6</v>
      </c>
      <c r="I2" s="9" t="s">
        <v>7</v>
      </c>
      <c r="J2" s="9" t="s">
        <v>0</v>
      </c>
    </row>
    <row r="3" spans="1:10" x14ac:dyDescent="0.3">
      <c r="A3" s="4">
        <v>1</v>
      </c>
      <c r="B3" s="2">
        <v>40269</v>
      </c>
      <c r="C3" s="1">
        <v>19020118</v>
      </c>
      <c r="E3" s="62" t="s">
        <v>3</v>
      </c>
      <c r="F3" s="63">
        <f>(C40/C3)^(1/38)-1</f>
        <v>5.3227877371444521E-2</v>
      </c>
      <c r="H3" s="8">
        <v>1</v>
      </c>
      <c r="I3" s="10">
        <v>41426</v>
      </c>
      <c r="J3" s="1">
        <f t="shared" ref="J3:J34" si="0">$C$40*(1+$F$6)^H3</f>
        <v>138550287.85696787</v>
      </c>
    </row>
    <row r="4" spans="1:10" x14ac:dyDescent="0.3">
      <c r="A4" s="4">
        <v>2</v>
      </c>
      <c r="B4" s="2">
        <v>40299</v>
      </c>
      <c r="C4" s="1">
        <v>21096692</v>
      </c>
      <c r="E4" s="62" t="s">
        <v>4</v>
      </c>
      <c r="F4" s="63">
        <f>(C40/C16)^(1/24)-1</f>
        <v>3.3567406410708545E-2</v>
      </c>
      <c r="H4" s="8">
        <v>2</v>
      </c>
      <c r="I4" s="10">
        <v>41456</v>
      </c>
      <c r="J4" s="1">
        <f t="shared" si="0"/>
        <v>140654140.35995641</v>
      </c>
    </row>
    <row r="5" spans="1:10" x14ac:dyDescent="0.3">
      <c r="A5" s="4">
        <v>3</v>
      </c>
      <c r="B5" s="2">
        <v>40330</v>
      </c>
      <c r="C5" s="1">
        <v>22496896</v>
      </c>
      <c r="E5" s="62" t="s">
        <v>116</v>
      </c>
      <c r="F5" s="63">
        <f>(C40/C22)^(1/18)-1</f>
        <v>2.8397340876164856E-2</v>
      </c>
      <c r="H5" s="8">
        <v>3</v>
      </c>
      <c r="I5" s="10">
        <v>41487</v>
      </c>
      <c r="J5" s="1">
        <f t="shared" si="0"/>
        <v>142789939.35271984</v>
      </c>
    </row>
    <row r="6" spans="1:10" x14ac:dyDescent="0.3">
      <c r="A6" s="4">
        <v>4</v>
      </c>
      <c r="B6" s="2">
        <v>40360</v>
      </c>
      <c r="C6" s="1">
        <v>24571154</v>
      </c>
      <c r="E6" s="62" t="s">
        <v>5</v>
      </c>
      <c r="F6" s="63">
        <f>(C40/C28)^(1/12)-1</f>
        <v>1.5184757357995959E-2</v>
      </c>
      <c r="H6" s="8">
        <v>4</v>
      </c>
      <c r="I6" s="10">
        <v>41518</v>
      </c>
      <c r="J6" s="1">
        <f t="shared" si="0"/>
        <v>144958169.93495384</v>
      </c>
    </row>
    <row r="7" spans="1:10" x14ac:dyDescent="0.3">
      <c r="A7" s="4">
        <v>5</v>
      </c>
      <c r="B7" s="2">
        <v>40391</v>
      </c>
      <c r="C7" s="1">
        <v>27744680</v>
      </c>
      <c r="H7" s="8">
        <v>5</v>
      </c>
      <c r="I7" s="10">
        <v>41548</v>
      </c>
      <c r="J7" s="1">
        <f t="shared" si="0"/>
        <v>147159324.57247525</v>
      </c>
    </row>
    <row r="8" spans="1:10" x14ac:dyDescent="0.3">
      <c r="A8" s="4">
        <v>6</v>
      </c>
      <c r="B8" s="2">
        <v>40422</v>
      </c>
      <c r="C8" s="1">
        <v>30076088</v>
      </c>
      <c r="H8" s="8">
        <v>6</v>
      </c>
      <c r="I8" s="10">
        <v>41579</v>
      </c>
      <c r="J8" s="1">
        <f t="shared" si="0"/>
        <v>149393903.20907488</v>
      </c>
    </row>
    <row r="9" spans="1:10" x14ac:dyDescent="0.3">
      <c r="A9" s="4">
        <v>7</v>
      </c>
      <c r="B9" s="2">
        <v>40452</v>
      </c>
      <c r="C9" s="1">
        <v>31175164</v>
      </c>
      <c r="H9" s="8">
        <v>7</v>
      </c>
      <c r="I9" s="10">
        <v>41609</v>
      </c>
      <c r="J9" s="1">
        <f t="shared" si="0"/>
        <v>151662413.3800686</v>
      </c>
    </row>
    <row r="10" spans="1:10" x14ac:dyDescent="0.3">
      <c r="A10" s="4">
        <v>8</v>
      </c>
      <c r="B10" s="2">
        <v>40483</v>
      </c>
      <c r="C10" s="1">
        <v>33880472</v>
      </c>
      <c r="H10" s="8">
        <v>8</v>
      </c>
      <c r="I10" s="10">
        <v>41640</v>
      </c>
      <c r="J10" s="1">
        <f t="shared" si="0"/>
        <v>153965370.32757303</v>
      </c>
    </row>
    <row r="11" spans="1:10" x14ac:dyDescent="0.3">
      <c r="A11" s="4">
        <v>9</v>
      </c>
      <c r="B11" s="2">
        <v>40513</v>
      </c>
      <c r="C11" s="1">
        <v>34924704</v>
      </c>
      <c r="H11" s="8">
        <v>9</v>
      </c>
      <c r="I11" s="10">
        <v>41671</v>
      </c>
      <c r="J11" s="1">
        <f t="shared" si="0"/>
        <v>156303297.11753118</v>
      </c>
    </row>
    <row r="12" spans="1:10" x14ac:dyDescent="0.3">
      <c r="A12" s="4">
        <v>10</v>
      </c>
      <c r="B12" s="2">
        <v>40544</v>
      </c>
      <c r="C12" s="1">
        <v>41301888</v>
      </c>
      <c r="H12" s="8">
        <v>10</v>
      </c>
      <c r="I12" s="10">
        <v>41699</v>
      </c>
      <c r="J12" s="1">
        <f t="shared" si="0"/>
        <v>158676724.75851566</v>
      </c>
    </row>
    <row r="13" spans="1:10" x14ac:dyDescent="0.3">
      <c r="A13" s="4">
        <v>11</v>
      </c>
      <c r="B13" s="2">
        <v>40575</v>
      </c>
      <c r="C13" s="1">
        <v>47274360</v>
      </c>
      <c r="H13" s="8">
        <v>11</v>
      </c>
      <c r="I13" s="10">
        <v>41730</v>
      </c>
      <c r="J13" s="1">
        <f t="shared" si="0"/>
        <v>161086192.32233524</v>
      </c>
    </row>
    <row r="14" spans="1:10" x14ac:dyDescent="0.3">
      <c r="A14" s="4">
        <v>12</v>
      </c>
      <c r="B14" s="2">
        <v>40603</v>
      </c>
      <c r="C14" s="1">
        <v>51564920</v>
      </c>
      <c r="H14" s="8">
        <v>12</v>
      </c>
      <c r="I14" s="10">
        <v>41760</v>
      </c>
      <c r="J14" s="1">
        <f t="shared" si="0"/>
        <v>163532247.06647334</v>
      </c>
    </row>
    <row r="15" spans="1:10" x14ac:dyDescent="0.3">
      <c r="A15" s="4">
        <v>13</v>
      </c>
      <c r="B15" s="2">
        <v>40634</v>
      </c>
      <c r="C15" s="1">
        <v>58317276</v>
      </c>
      <c r="H15" s="8">
        <v>13</v>
      </c>
      <c r="I15" s="10">
        <v>41791</v>
      </c>
      <c r="J15" s="1">
        <f t="shared" si="0"/>
        <v>166015444.55838558</v>
      </c>
    </row>
    <row r="16" spans="1:10" x14ac:dyDescent="0.3">
      <c r="A16" s="4">
        <v>14</v>
      </c>
      <c r="B16" s="2">
        <v>40664</v>
      </c>
      <c r="C16" s="1">
        <v>61791824</v>
      </c>
      <c r="H16" s="8">
        <v>14</v>
      </c>
      <c r="I16" s="10">
        <v>41821</v>
      </c>
      <c r="J16" s="1">
        <f t="shared" si="0"/>
        <v>168536348.8016845</v>
      </c>
    </row>
    <row r="17" spans="1:10" x14ac:dyDescent="0.3">
      <c r="A17" s="4">
        <v>15</v>
      </c>
      <c r="B17" s="2">
        <v>40695</v>
      </c>
      <c r="C17" s="1">
        <v>65738312</v>
      </c>
      <c r="H17" s="8">
        <v>15</v>
      </c>
      <c r="I17" s="10">
        <v>41852</v>
      </c>
      <c r="J17" s="1">
        <f t="shared" si="0"/>
        <v>171095532.36424065</v>
      </c>
    </row>
    <row r="18" spans="1:10" x14ac:dyDescent="0.3">
      <c r="A18" s="4">
        <v>16</v>
      </c>
      <c r="B18" s="2">
        <v>40725</v>
      </c>
      <c r="C18" s="1">
        <v>68923552</v>
      </c>
      <c r="H18" s="8">
        <v>16</v>
      </c>
      <c r="I18" s="10">
        <v>41883</v>
      </c>
      <c r="J18" s="1">
        <f t="shared" si="0"/>
        <v>173693576.50822878</v>
      </c>
    </row>
    <row r="19" spans="1:10" x14ac:dyDescent="0.3">
      <c r="A19" s="4">
        <v>17</v>
      </c>
      <c r="B19" s="2">
        <v>40756</v>
      </c>
      <c r="C19" s="1">
        <v>72821928</v>
      </c>
      <c r="H19" s="8">
        <v>17</v>
      </c>
      <c r="I19" s="10">
        <v>41913</v>
      </c>
      <c r="J19" s="1">
        <f t="shared" si="0"/>
        <v>176331071.32214877</v>
      </c>
    </row>
    <row r="20" spans="1:10" x14ac:dyDescent="0.3">
      <c r="A20" s="4">
        <v>18</v>
      </c>
      <c r="B20" s="2">
        <v>40787</v>
      </c>
      <c r="C20" s="1">
        <v>73609824</v>
      </c>
      <c r="H20" s="8">
        <v>18</v>
      </c>
      <c r="I20" s="10">
        <v>41944</v>
      </c>
      <c r="J20" s="1">
        <f t="shared" si="0"/>
        <v>179008615.85485104</v>
      </c>
    </row>
    <row r="21" spans="1:10" x14ac:dyDescent="0.3">
      <c r="A21" s="4">
        <v>19</v>
      </c>
      <c r="B21" s="2">
        <v>40817</v>
      </c>
      <c r="C21" s="1">
        <v>78024504</v>
      </c>
      <c r="H21" s="8">
        <v>19</v>
      </c>
      <c r="I21" s="10">
        <v>41974</v>
      </c>
      <c r="J21" s="1">
        <f t="shared" si="0"/>
        <v>181726818.25159767</v>
      </c>
    </row>
    <row r="22" spans="1:10" x14ac:dyDescent="0.3">
      <c r="A22" s="4">
        <v>20</v>
      </c>
      <c r="B22" s="2">
        <v>40848</v>
      </c>
      <c r="C22" s="1">
        <v>82445192</v>
      </c>
      <c r="H22" s="8">
        <v>20</v>
      </c>
      <c r="I22" s="10">
        <v>42005</v>
      </c>
      <c r="J22" s="1">
        <f t="shared" si="0"/>
        <v>184486295.89218882</v>
      </c>
    </row>
    <row r="23" spans="1:10" x14ac:dyDescent="0.3">
      <c r="A23" s="4">
        <v>21</v>
      </c>
      <c r="B23" s="2">
        <v>40878</v>
      </c>
      <c r="C23" s="1">
        <v>92087096</v>
      </c>
      <c r="H23" s="8">
        <v>21</v>
      </c>
      <c r="I23" s="10">
        <v>42036</v>
      </c>
      <c r="J23" s="1">
        <f t="shared" si="0"/>
        <v>187287675.53118712</v>
      </c>
    </row>
    <row r="24" spans="1:10" x14ac:dyDescent="0.3">
      <c r="A24" s="4">
        <v>22</v>
      </c>
      <c r="B24" s="2">
        <v>40909</v>
      </c>
      <c r="C24" s="1">
        <v>102296752</v>
      </c>
      <c r="H24" s="8">
        <v>22</v>
      </c>
      <c r="I24" s="10">
        <v>42064</v>
      </c>
      <c r="J24" s="1">
        <f t="shared" si="0"/>
        <v>190131593.44027126</v>
      </c>
    </row>
    <row r="25" spans="1:10" x14ac:dyDescent="0.3">
      <c r="A25" s="4">
        <v>23</v>
      </c>
      <c r="B25" s="2">
        <v>40940</v>
      </c>
      <c r="C25" s="1">
        <v>109841544</v>
      </c>
      <c r="H25" s="8">
        <v>23</v>
      </c>
      <c r="I25" s="10">
        <v>42095</v>
      </c>
      <c r="J25" s="1">
        <f t="shared" si="0"/>
        <v>193018695.55275092</v>
      </c>
    </row>
    <row r="26" spans="1:10" x14ac:dyDescent="0.3">
      <c r="A26" s="4">
        <v>24</v>
      </c>
      <c r="B26" s="2">
        <v>40969</v>
      </c>
      <c r="C26" s="1">
        <v>104106168</v>
      </c>
      <c r="H26" s="8">
        <v>24</v>
      </c>
      <c r="I26" s="10">
        <v>42125</v>
      </c>
      <c r="J26" s="1">
        <f t="shared" si="0"/>
        <v>195949637.61027634</v>
      </c>
    </row>
    <row r="27" spans="1:10" x14ac:dyDescent="0.3">
      <c r="A27" s="4">
        <v>25</v>
      </c>
      <c r="B27" s="2">
        <v>41000</v>
      </c>
      <c r="C27" s="1">
        <v>115758448</v>
      </c>
      <c r="H27" s="8">
        <v>25</v>
      </c>
      <c r="I27" s="10">
        <v>42156</v>
      </c>
      <c r="J27" s="1">
        <f t="shared" si="0"/>
        <v>198925085.31177559</v>
      </c>
    </row>
    <row r="28" spans="1:10" x14ac:dyDescent="0.3">
      <c r="A28" s="4">
        <v>26</v>
      </c>
      <c r="B28" s="2">
        <v>41030</v>
      </c>
      <c r="C28" s="1">
        <v>113899360</v>
      </c>
      <c r="H28" s="8">
        <v>26</v>
      </c>
      <c r="I28" s="10">
        <v>42186</v>
      </c>
      <c r="J28" s="1">
        <f t="shared" si="0"/>
        <v>201945714.46465358</v>
      </c>
    </row>
    <row r="29" spans="1:10" x14ac:dyDescent="0.3">
      <c r="A29" s="4">
        <v>27</v>
      </c>
      <c r="B29" s="2">
        <v>41061</v>
      </c>
      <c r="C29" s="1">
        <v>108543472</v>
      </c>
      <c r="H29" s="8">
        <v>27</v>
      </c>
      <c r="I29" s="10">
        <v>42217</v>
      </c>
      <c r="J29" s="1">
        <f t="shared" si="0"/>
        <v>205012211.13828647</v>
      </c>
    </row>
    <row r="30" spans="1:10" x14ac:dyDescent="0.3">
      <c r="A30" s="4">
        <v>28</v>
      </c>
      <c r="B30" s="2">
        <v>41091</v>
      </c>
      <c r="C30" s="1">
        <v>112769072</v>
      </c>
      <c r="H30" s="8">
        <v>28</v>
      </c>
      <c r="I30" s="10">
        <v>42248</v>
      </c>
      <c r="J30" s="1">
        <f t="shared" si="0"/>
        <v>208125271.81984758</v>
      </c>
    </row>
    <row r="31" spans="1:10" x14ac:dyDescent="0.3">
      <c r="A31" s="4">
        <v>29</v>
      </c>
      <c r="B31" s="2">
        <v>41122</v>
      </c>
      <c r="C31" s="1">
        <v>120256160</v>
      </c>
      <c r="H31" s="8">
        <v>29</v>
      </c>
      <c r="I31" s="10">
        <v>42278</v>
      </c>
      <c r="J31" s="1">
        <f t="shared" si="0"/>
        <v>211285603.57249889</v>
      </c>
    </row>
    <row r="32" spans="1:10" x14ac:dyDescent="0.3">
      <c r="A32" s="4">
        <v>30</v>
      </c>
      <c r="B32" s="2">
        <v>41153</v>
      </c>
      <c r="C32" s="1">
        <v>124390192</v>
      </c>
      <c r="H32" s="8">
        <v>30</v>
      </c>
      <c r="I32" s="10">
        <v>42309</v>
      </c>
      <c r="J32" s="1">
        <f t="shared" si="0"/>
        <v>214493924.19598505</v>
      </c>
    </row>
    <row r="33" spans="1:10" x14ac:dyDescent="0.3">
      <c r="A33" s="4">
        <v>31</v>
      </c>
      <c r="B33" s="2">
        <v>41183</v>
      </c>
      <c r="C33" s="1">
        <v>134480224</v>
      </c>
      <c r="H33" s="8">
        <v>31</v>
      </c>
      <c r="I33" s="10">
        <v>42339</v>
      </c>
      <c r="J33" s="1">
        <f t="shared" si="0"/>
        <v>217750962.38966545</v>
      </c>
    </row>
    <row r="34" spans="1:10" x14ac:dyDescent="0.3">
      <c r="A34" s="4">
        <v>32</v>
      </c>
      <c r="B34" s="2">
        <v>41214</v>
      </c>
      <c r="C34" s="1">
        <v>147525568</v>
      </c>
      <c r="H34" s="8">
        <v>32</v>
      </c>
      <c r="I34" s="10">
        <v>42370</v>
      </c>
      <c r="J34" s="1">
        <f t="shared" si="0"/>
        <v>221057457.9180226</v>
      </c>
    </row>
    <row r="35" spans="1:10" x14ac:dyDescent="0.3">
      <c r="A35" s="4">
        <v>33</v>
      </c>
      <c r="B35" s="2">
        <v>41244</v>
      </c>
      <c r="C35" s="1">
        <v>145602464</v>
      </c>
      <c r="H35" s="8">
        <v>33</v>
      </c>
      <c r="I35" s="10">
        <v>42401</v>
      </c>
      <c r="J35" s="1">
        <f t="shared" ref="J35:J66" si="1">$C$40*(1+$F$6)^H35</f>
        <v>224414161.77868316</v>
      </c>
    </row>
    <row r="36" spans="1:10" x14ac:dyDescent="0.3">
      <c r="A36" s="4">
        <v>34</v>
      </c>
      <c r="B36" s="2">
        <v>41275</v>
      </c>
      <c r="C36" s="1">
        <v>146146144</v>
      </c>
      <c r="H36" s="8">
        <v>34</v>
      </c>
      <c r="I36" s="10">
        <v>42430</v>
      </c>
      <c r="J36" s="1">
        <f t="shared" si="1"/>
        <v>227821836.37299052</v>
      </c>
    </row>
    <row r="37" spans="1:10" x14ac:dyDescent="0.3">
      <c r="A37" s="4">
        <v>35</v>
      </c>
      <c r="B37" s="2">
        <v>41306</v>
      </c>
      <c r="C37" s="1">
        <v>140544144</v>
      </c>
      <c r="H37" s="8">
        <v>35</v>
      </c>
      <c r="I37" s="10">
        <v>42461</v>
      </c>
      <c r="J37" s="1">
        <f t="shared" si="1"/>
        <v>231281255.67916742</v>
      </c>
    </row>
    <row r="38" spans="1:10" x14ac:dyDescent="0.3">
      <c r="A38" s="4">
        <v>36</v>
      </c>
      <c r="B38" s="2">
        <v>41334</v>
      </c>
      <c r="C38" s="1">
        <v>136447584</v>
      </c>
      <c r="H38" s="8">
        <v>36</v>
      </c>
      <c r="I38" s="10">
        <v>42491</v>
      </c>
      <c r="J38" s="1">
        <f t="shared" si="1"/>
        <v>234793205.42810819</v>
      </c>
    </row>
    <row r="39" spans="1:10" x14ac:dyDescent="0.3">
      <c r="A39" s="4">
        <v>37</v>
      </c>
      <c r="B39" s="2">
        <v>41365</v>
      </c>
      <c r="C39" s="1">
        <v>138832112</v>
      </c>
      <c r="H39" s="8">
        <v>37</v>
      </c>
      <c r="I39" s="10">
        <v>42522</v>
      </c>
      <c r="J39" s="1">
        <f t="shared" si="1"/>
        <v>238358483.28184012</v>
      </c>
    </row>
    <row r="40" spans="1:10" x14ac:dyDescent="0.3">
      <c r="A40" s="4">
        <v>38</v>
      </c>
      <c r="B40" s="2">
        <v>41395</v>
      </c>
      <c r="C40" s="1">
        <v>136477904</v>
      </c>
      <c r="H40" s="8">
        <v>38</v>
      </c>
      <c r="I40" s="10">
        <v>42552</v>
      </c>
      <c r="J40" s="1">
        <f t="shared" si="1"/>
        <v>241977899.01469475</v>
      </c>
    </row>
    <row r="41" spans="1:10" x14ac:dyDescent="0.3">
      <c r="H41" s="8">
        <v>39</v>
      </c>
      <c r="I41" s="10">
        <v>42583</v>
      </c>
      <c r="J41" s="1">
        <f t="shared" si="1"/>
        <v>245652274.69723058</v>
      </c>
    </row>
    <row r="42" spans="1:10" x14ac:dyDescent="0.3">
      <c r="H42" s="8">
        <v>40</v>
      </c>
      <c r="I42" s="10">
        <v>42614</v>
      </c>
      <c r="J42" s="1">
        <f t="shared" si="1"/>
        <v>249382444.88294777</v>
      </c>
    </row>
    <row r="43" spans="1:10" x14ac:dyDescent="0.3">
      <c r="H43" s="8">
        <v>41</v>
      </c>
      <c r="I43" s="10">
        <v>42644</v>
      </c>
      <c r="J43" s="1">
        <f t="shared" si="1"/>
        <v>253169256.79783911</v>
      </c>
    </row>
    <row r="44" spans="1:10" x14ac:dyDescent="0.3">
      <c r="H44" s="8">
        <v>42</v>
      </c>
      <c r="I44" s="10">
        <v>42675</v>
      </c>
      <c r="J44" s="1">
        <f t="shared" si="1"/>
        <v>257013570.53281847</v>
      </c>
    </row>
    <row r="45" spans="1:10" x14ac:dyDescent="0.3">
      <c r="H45" s="8">
        <v>43</v>
      </c>
      <c r="I45" s="10">
        <v>42705</v>
      </c>
      <c r="J45" s="1">
        <f t="shared" si="1"/>
        <v>260916259.23907152</v>
      </c>
    </row>
    <row r="46" spans="1:10" x14ac:dyDescent="0.3">
      <c r="H46" s="8">
        <v>44</v>
      </c>
      <c r="I46" s="10">
        <v>42736</v>
      </c>
      <c r="J46" s="1">
        <f t="shared" si="1"/>
        <v>264878209.32637277</v>
      </c>
    </row>
    <row r="47" spans="1:10" x14ac:dyDescent="0.3">
      <c r="H47" s="8">
        <v>45</v>
      </c>
      <c r="I47" s="10">
        <v>42767</v>
      </c>
      <c r="J47" s="1">
        <f t="shared" si="1"/>
        <v>268900320.66441417</v>
      </c>
    </row>
    <row r="48" spans="1:10" x14ac:dyDescent="0.3">
      <c r="H48" s="8">
        <v>46</v>
      </c>
      <c r="I48" s="10">
        <v>42795</v>
      </c>
      <c r="J48" s="1">
        <f t="shared" si="1"/>
        <v>272983506.78719062</v>
      </c>
    </row>
    <row r="49" spans="8:10" x14ac:dyDescent="0.3">
      <c r="H49" s="8">
        <v>47</v>
      </c>
      <c r="I49" s="10">
        <v>42826</v>
      </c>
      <c r="J49" s="1">
        <f t="shared" si="1"/>
        <v>277128695.10048896</v>
      </c>
    </row>
    <row r="50" spans="8:10" x14ac:dyDescent="0.3">
      <c r="H50" s="8">
        <v>48</v>
      </c>
      <c r="I50" s="10">
        <v>42856</v>
      </c>
      <c r="J50" s="1">
        <f t="shared" si="1"/>
        <v>281336827.09252793</v>
      </c>
    </row>
    <row r="51" spans="8:10" x14ac:dyDescent="0.3">
      <c r="H51" s="8">
        <v>49</v>
      </c>
      <c r="I51" s="10">
        <v>42887</v>
      </c>
      <c r="J51" s="1">
        <f t="shared" si="1"/>
        <v>285608858.54779643</v>
      </c>
    </row>
    <row r="52" spans="8:10" x14ac:dyDescent="0.3">
      <c r="H52" s="8">
        <v>50</v>
      </c>
      <c r="I52" s="10">
        <v>42917</v>
      </c>
      <c r="J52" s="1">
        <f t="shared" si="1"/>
        <v>289945759.76413882</v>
      </c>
    </row>
    <row r="53" spans="8:10" x14ac:dyDescent="0.3">
      <c r="H53" s="8">
        <v>51</v>
      </c>
      <c r="I53" s="10">
        <v>42948</v>
      </c>
      <c r="J53" s="1">
        <f t="shared" si="1"/>
        <v>294348515.77313709</v>
      </c>
    </row>
    <row r="54" spans="8:10" x14ac:dyDescent="0.3">
      <c r="H54" s="8">
        <v>52</v>
      </c>
      <c r="I54" s="10">
        <v>42979</v>
      </c>
      <c r="J54" s="1">
        <f t="shared" si="1"/>
        <v>298818126.56383848</v>
      </c>
    </row>
    <row r="55" spans="8:10" x14ac:dyDescent="0.3">
      <c r="H55" s="8">
        <v>53</v>
      </c>
      <c r="I55" s="10">
        <v>43009</v>
      </c>
      <c r="J55" s="1">
        <f t="shared" si="1"/>
        <v>303355607.30988121</v>
      </c>
    </row>
    <row r="56" spans="8:10" x14ac:dyDescent="0.3">
      <c r="H56" s="8">
        <v>54</v>
      </c>
      <c r="I56" s="10">
        <v>43040</v>
      </c>
      <c r="J56" s="1">
        <f t="shared" si="1"/>
        <v>307961988.60006928</v>
      </c>
    </row>
    <row r="57" spans="8:10" x14ac:dyDescent="0.3">
      <c r="H57" s="8">
        <v>55</v>
      </c>
      <c r="I57" s="10">
        <v>43070</v>
      </c>
      <c r="J57" s="1">
        <f t="shared" si="1"/>
        <v>312638316.6724472</v>
      </c>
    </row>
    <row r="58" spans="8:10" x14ac:dyDescent="0.3">
      <c r="H58" s="8">
        <v>56</v>
      </c>
      <c r="I58" s="10">
        <v>43101</v>
      </c>
      <c r="J58" s="1">
        <f t="shared" si="1"/>
        <v>317385653.65193069</v>
      </c>
    </row>
    <row r="59" spans="8:10" x14ac:dyDescent="0.3">
      <c r="H59" s="8">
        <v>57</v>
      </c>
      <c r="I59" s="10">
        <v>43132</v>
      </c>
      <c r="J59" s="1">
        <f t="shared" si="1"/>
        <v>322205077.79154408</v>
      </c>
    </row>
    <row r="60" spans="8:10" x14ac:dyDescent="0.3">
      <c r="H60" s="8">
        <v>58</v>
      </c>
      <c r="I60" s="10">
        <v>43160</v>
      </c>
      <c r="J60" s="1">
        <f t="shared" si="1"/>
        <v>327097683.71732289</v>
      </c>
    </row>
    <row r="61" spans="8:10" x14ac:dyDescent="0.3">
      <c r="H61" s="8">
        <v>59</v>
      </c>
      <c r="I61" s="10">
        <v>43191</v>
      </c>
      <c r="J61" s="1">
        <f t="shared" si="1"/>
        <v>332064582.67693293</v>
      </c>
    </row>
    <row r="62" spans="8:10" x14ac:dyDescent="0.3">
      <c r="H62" s="8">
        <v>60</v>
      </c>
      <c r="I62" s="10">
        <v>43221</v>
      </c>
      <c r="J62" s="1">
        <f t="shared" si="1"/>
        <v>337106902.7920664</v>
      </c>
    </row>
    <row r="63" spans="8:10" x14ac:dyDescent="0.3">
      <c r="H63" s="8">
        <v>61</v>
      </c>
      <c r="I63" s="10">
        <v>43252</v>
      </c>
      <c r="J63" s="1">
        <f t="shared" si="1"/>
        <v>342225789.31466943</v>
      </c>
    </row>
    <row r="64" spans="8:10" x14ac:dyDescent="0.3">
      <c r="H64" s="8">
        <v>62</v>
      </c>
      <c r="I64" s="10">
        <v>43282</v>
      </c>
      <c r="J64" s="1">
        <f t="shared" si="1"/>
        <v>347422404.88706136</v>
      </c>
    </row>
    <row r="65" spans="8:10" x14ac:dyDescent="0.3">
      <c r="H65" s="8">
        <v>63</v>
      </c>
      <c r="I65" s="10">
        <v>43313</v>
      </c>
      <c r="J65" s="1">
        <f t="shared" si="1"/>
        <v>352697929.8060028</v>
      </c>
    </row>
    <row r="66" spans="8:10" x14ac:dyDescent="0.3">
      <c r="H66" s="8">
        <v>64</v>
      </c>
      <c r="I66" s="10">
        <v>43344</v>
      </c>
      <c r="J66" s="1">
        <f t="shared" si="1"/>
        <v>358053562.29077441</v>
      </c>
    </row>
    <row r="67" spans="8:10" x14ac:dyDescent="0.3">
      <c r="H67" s="8">
        <v>65</v>
      </c>
      <c r="I67" s="10">
        <v>43374</v>
      </c>
      <c r="J67" s="1">
        <f t="shared" ref="J67:J98" si="2">$C$40*(1+$F$6)^H67</f>
        <v>363490518.75532585</v>
      </c>
    </row>
    <row r="68" spans="8:10" x14ac:dyDescent="0.3">
      <c r="H68" s="8">
        <v>66</v>
      </c>
      <c r="I68" s="10">
        <v>43405</v>
      </c>
      <c r="J68" s="1">
        <f t="shared" si="2"/>
        <v>369010034.08455759</v>
      </c>
    </row>
    <row r="69" spans="8:10" x14ac:dyDescent="0.3">
      <c r="H69" s="8">
        <v>67</v>
      </c>
      <c r="I69" s="10">
        <v>43435</v>
      </c>
      <c r="J69" s="1">
        <f t="shared" si="2"/>
        <v>374613361.91479743</v>
      </c>
    </row>
    <row r="70" spans="8:10" x14ac:dyDescent="0.3">
      <c r="H70" s="8">
        <v>68</v>
      </c>
      <c r="I70" s="10">
        <v>43466</v>
      </c>
      <c r="J70" s="1">
        <f t="shared" si="2"/>
        <v>380301774.91853666</v>
      </c>
    </row>
    <row r="71" spans="8:10" x14ac:dyDescent="0.3">
      <c r="H71" s="8">
        <v>69</v>
      </c>
      <c r="I71" s="10">
        <v>43497</v>
      </c>
      <c r="J71" s="1">
        <f t="shared" si="2"/>
        <v>386076565.09348983</v>
      </c>
    </row>
    <row r="72" spans="8:10" x14ac:dyDescent="0.3">
      <c r="H72" s="8">
        <v>70</v>
      </c>
      <c r="I72" s="10">
        <v>43525</v>
      </c>
      <c r="J72" s="1">
        <f t="shared" si="2"/>
        <v>391939044.05604303</v>
      </c>
    </row>
    <row r="73" spans="8:10" x14ac:dyDescent="0.3">
      <c r="H73" s="8">
        <v>71</v>
      </c>
      <c r="I73" s="10">
        <v>43556</v>
      </c>
      <c r="J73" s="1">
        <f t="shared" si="2"/>
        <v>397890543.33915889</v>
      </c>
    </row>
    <row r="74" spans="8:10" x14ac:dyDescent="0.3">
      <c r="H74" s="8">
        <v>72</v>
      </c>
      <c r="I74" s="10">
        <v>43586</v>
      </c>
      <c r="J74" s="1">
        <f t="shared" si="2"/>
        <v>403932414.6948052</v>
      </c>
    </row>
    <row r="75" spans="8:10" x14ac:dyDescent="0.3">
      <c r="H75" s="8">
        <v>73</v>
      </c>
      <c r="I75" s="10">
        <v>43617</v>
      </c>
      <c r="J75" s="1">
        <f t="shared" si="2"/>
        <v>410066030.40097517</v>
      </c>
    </row>
    <row r="76" spans="8:10" x14ac:dyDescent="0.3">
      <c r="H76" s="8">
        <v>74</v>
      </c>
      <c r="I76" s="10">
        <v>43647</v>
      </c>
      <c r="J76" s="1">
        <f t="shared" si="2"/>
        <v>416292783.57337058</v>
      </c>
    </row>
    <row r="77" spans="8:10" x14ac:dyDescent="0.3">
      <c r="H77" s="8">
        <v>75</v>
      </c>
      <c r="I77" s="10">
        <v>43678</v>
      </c>
      <c r="J77" s="1">
        <f t="shared" si="2"/>
        <v>422614088.48181701</v>
      </c>
    </row>
    <row r="78" spans="8:10" x14ac:dyDescent="0.3">
      <c r="H78" s="8">
        <v>76</v>
      </c>
      <c r="I78" s="10">
        <v>43709</v>
      </c>
      <c r="J78" s="1">
        <f t="shared" si="2"/>
        <v>429031380.87148398</v>
      </c>
    </row>
    <row r="79" spans="8:10" x14ac:dyDescent="0.3">
      <c r="H79" s="8">
        <v>77</v>
      </c>
      <c r="I79" s="10">
        <v>43739</v>
      </c>
      <c r="J79" s="1">
        <f t="shared" si="2"/>
        <v>435546118.28898335</v>
      </c>
    </row>
    <row r="80" spans="8:10" x14ac:dyDescent="0.3">
      <c r="H80" s="8">
        <v>78</v>
      </c>
      <c r="I80" s="10">
        <v>43770</v>
      </c>
      <c r="J80" s="1">
        <f t="shared" si="2"/>
        <v>442159780.41341859</v>
      </c>
    </row>
    <row r="81" spans="8:10" x14ac:dyDescent="0.3">
      <c r="H81" s="8">
        <v>79</v>
      </c>
      <c r="I81" s="10">
        <v>43800</v>
      </c>
      <c r="J81" s="1">
        <f t="shared" si="2"/>
        <v>448873869.39246118</v>
      </c>
    </row>
    <row r="82" spans="8:10" x14ac:dyDescent="0.3">
      <c r="H82" s="8">
        <v>80</v>
      </c>
      <c r="I82" s="10">
        <v>43831</v>
      </c>
      <c r="J82" s="1">
        <f t="shared" si="2"/>
        <v>455689910.18353039</v>
      </c>
    </row>
    <row r="83" spans="8:10" x14ac:dyDescent="0.3">
      <c r="H83" s="8">
        <v>81</v>
      </c>
      <c r="I83" s="10">
        <v>43862</v>
      </c>
      <c r="J83" s="1">
        <f t="shared" si="2"/>
        <v>462609450.90015429</v>
      </c>
    </row>
    <row r="84" spans="8:10" x14ac:dyDescent="0.3">
      <c r="H84" s="8">
        <v>82</v>
      </c>
      <c r="I84" s="10">
        <v>43891</v>
      </c>
      <c r="J84" s="1">
        <f t="shared" si="2"/>
        <v>469634063.16358876</v>
      </c>
    </row>
    <row r="85" spans="8:10" x14ac:dyDescent="0.3">
      <c r="H85" s="8">
        <v>83</v>
      </c>
      <c r="I85" s="10">
        <v>43922</v>
      </c>
      <c r="J85" s="1">
        <f t="shared" si="2"/>
        <v>476765342.45977765</v>
      </c>
    </row>
    <row r="86" spans="8:10" x14ac:dyDescent="0.3">
      <c r="H86" s="8">
        <v>84</v>
      </c>
      <c r="I86" s="10">
        <v>43952</v>
      </c>
      <c r="J86" s="1">
        <f t="shared" si="2"/>
        <v>484004908.50173122</v>
      </c>
    </row>
    <row r="87" spans="8:10" x14ac:dyDescent="0.3">
      <c r="H87" s="8">
        <v>85</v>
      </c>
      <c r="I87" s="10">
        <v>43983</v>
      </c>
      <c r="J87" s="1">
        <f t="shared" si="2"/>
        <v>491354405.59740901</v>
      </c>
    </row>
    <row r="88" spans="8:10" x14ac:dyDescent="0.3">
      <c r="H88" s="8">
        <v>86</v>
      </c>
      <c r="I88" s="10">
        <v>44013</v>
      </c>
      <c r="J88" s="1">
        <f t="shared" si="2"/>
        <v>498815503.02318799</v>
      </c>
    </row>
    <row r="89" spans="8:10" x14ac:dyDescent="0.3">
      <c r="H89" s="8">
        <v>87</v>
      </c>
      <c r="I89" s="10">
        <v>44044</v>
      </c>
      <c r="J89" s="1">
        <f t="shared" si="2"/>
        <v>506389895.40300179</v>
      </c>
    </row>
    <row r="90" spans="8:10" x14ac:dyDescent="0.3">
      <c r="H90" s="8">
        <v>88</v>
      </c>
      <c r="I90" s="10">
        <v>44075</v>
      </c>
      <c r="J90" s="1">
        <f t="shared" si="2"/>
        <v>514079303.09323734</v>
      </c>
    </row>
    <row r="91" spans="8:10" x14ac:dyDescent="0.3">
      <c r="H91" s="8">
        <v>89</v>
      </c>
      <c r="I91" s="10">
        <v>44105</v>
      </c>
      <c r="J91" s="1">
        <f t="shared" si="2"/>
        <v>521885472.57347578</v>
      </c>
    </row>
    <row r="92" spans="8:10" x14ac:dyDescent="0.3">
      <c r="H92" s="8">
        <v>90</v>
      </c>
      <c r="I92" s="10">
        <v>44136</v>
      </c>
      <c r="J92" s="1">
        <f t="shared" si="2"/>
        <v>529810176.84316707</v>
      </c>
    </row>
    <row r="93" spans="8:10" x14ac:dyDescent="0.3">
      <c r="H93" s="8">
        <v>91</v>
      </c>
      <c r="I93" s="10">
        <v>44166</v>
      </c>
      <c r="J93" s="1">
        <f t="shared" si="2"/>
        <v>537855215.82432747</v>
      </c>
    </row>
    <row r="94" spans="8:10" x14ac:dyDescent="0.3">
      <c r="H94" s="8">
        <v>92</v>
      </c>
      <c r="I94" s="10">
        <v>44197</v>
      </c>
      <c r="J94" s="1">
        <f t="shared" si="2"/>
        <v>546022416.77035248</v>
      </c>
    </row>
    <row r="95" spans="8:10" x14ac:dyDescent="0.3">
      <c r="H95" s="8">
        <v>93</v>
      </c>
      <c r="I95" s="10">
        <v>44228</v>
      </c>
      <c r="J95" s="1">
        <f t="shared" si="2"/>
        <v>554313634.68103671</v>
      </c>
    </row>
    <row r="96" spans="8:10" x14ac:dyDescent="0.3">
      <c r="H96" s="8">
        <v>94</v>
      </c>
      <c r="I96" s="10">
        <v>44256</v>
      </c>
      <c r="J96" s="1">
        <f t="shared" si="2"/>
        <v>562730752.7238971</v>
      </c>
    </row>
    <row r="97" spans="8:10" x14ac:dyDescent="0.3">
      <c r="H97" s="8">
        <v>95</v>
      </c>
      <c r="I97" s="10">
        <v>44287</v>
      </c>
      <c r="J97" s="1">
        <f t="shared" si="2"/>
        <v>571275682.66189194</v>
      </c>
    </row>
    <row r="98" spans="8:10" x14ac:dyDescent="0.3">
      <c r="H98" s="8">
        <v>96</v>
      </c>
      <c r="I98" s="10">
        <v>44317</v>
      </c>
      <c r="J98" s="1">
        <f t="shared" si="2"/>
        <v>579950365.28763616</v>
      </c>
    </row>
    <row r="99" spans="8:10" x14ac:dyDescent="0.3">
      <c r="H99" s="8">
        <v>97</v>
      </c>
      <c r="I99" s="10">
        <v>44348</v>
      </c>
      <c r="J99" s="1">
        <f t="shared" ref="J99:J117" si="3">$C$40*(1+$F$6)^H99</f>
        <v>588756770.86421013</v>
      </c>
    </row>
    <row r="100" spans="8:10" x14ac:dyDescent="0.3">
      <c r="H100" s="8">
        <v>98</v>
      </c>
      <c r="I100" s="10">
        <v>44378</v>
      </c>
      <c r="J100" s="1">
        <f t="shared" si="3"/>
        <v>597696899.57266021</v>
      </c>
    </row>
    <row r="101" spans="8:10" x14ac:dyDescent="0.3">
      <c r="H101" s="8">
        <v>99</v>
      </c>
      <c r="I101" s="10">
        <v>44409</v>
      </c>
      <c r="J101" s="1">
        <f t="shared" si="3"/>
        <v>606772781.96629763</v>
      </c>
    </row>
    <row r="102" spans="8:10" x14ac:dyDescent="0.3">
      <c r="H102" s="8">
        <v>100</v>
      </c>
      <c r="I102" s="10">
        <v>44440</v>
      </c>
      <c r="J102" s="1">
        <f t="shared" si="3"/>
        <v>615986479.43189192</v>
      </c>
    </row>
    <row r="103" spans="8:10" x14ac:dyDescent="0.3">
      <c r="H103" s="8">
        <v>101</v>
      </c>
      <c r="I103" s="10">
        <v>44470</v>
      </c>
      <c r="J103" s="1">
        <f t="shared" si="3"/>
        <v>625340084.65787137</v>
      </c>
    </row>
    <row r="104" spans="8:10" x14ac:dyDescent="0.3">
      <c r="H104" s="8">
        <v>102</v>
      </c>
      <c r="I104" s="10">
        <v>44501</v>
      </c>
      <c r="J104" s="1">
        <f t="shared" si="3"/>
        <v>634835722.10962975</v>
      </c>
    </row>
    <row r="105" spans="8:10" x14ac:dyDescent="0.3">
      <c r="H105" s="8">
        <v>103</v>
      </c>
      <c r="I105" s="10">
        <v>44531</v>
      </c>
      <c r="J105" s="1">
        <f t="shared" si="3"/>
        <v>644475548.51205266</v>
      </c>
    </row>
    <row r="106" spans="8:10" x14ac:dyDescent="0.3">
      <c r="H106" s="8">
        <v>104</v>
      </c>
      <c r="I106" s="10">
        <v>44562</v>
      </c>
      <c r="J106" s="1">
        <f t="shared" si="3"/>
        <v>654261753.33936965</v>
      </c>
    </row>
    <row r="107" spans="8:10" x14ac:dyDescent="0.3">
      <c r="H107" s="8">
        <v>105</v>
      </c>
      <c r="I107" s="10">
        <v>44593</v>
      </c>
      <c r="J107" s="1">
        <f t="shared" si="3"/>
        <v>664196559.31244469</v>
      </c>
    </row>
    <row r="108" spans="8:10" x14ac:dyDescent="0.3">
      <c r="H108" s="8">
        <v>106</v>
      </c>
      <c r="I108" s="10">
        <v>44621</v>
      </c>
      <c r="J108" s="1">
        <f t="shared" si="3"/>
        <v>674282222.90362</v>
      </c>
    </row>
    <row r="109" spans="8:10" x14ac:dyDescent="0.3">
      <c r="H109" s="8">
        <v>107</v>
      </c>
      <c r="I109" s="10">
        <v>44652</v>
      </c>
      <c r="J109" s="1">
        <f t="shared" si="3"/>
        <v>684521034.84922171</v>
      </c>
    </row>
    <row r="110" spans="8:10" x14ac:dyDescent="0.3">
      <c r="H110" s="8">
        <v>108</v>
      </c>
      <c r="I110" s="10">
        <v>44682</v>
      </c>
      <c r="J110" s="1">
        <f t="shared" si="3"/>
        <v>694915320.66985142</v>
      </c>
    </row>
    <row r="111" spans="8:10" x14ac:dyDescent="0.3">
      <c r="H111" s="8">
        <v>109</v>
      </c>
      <c r="I111" s="10">
        <v>44713</v>
      </c>
      <c r="J111" s="1">
        <f t="shared" si="3"/>
        <v>705467441.19857693</v>
      </c>
    </row>
    <row r="112" spans="8:10" x14ac:dyDescent="0.3">
      <c r="H112" s="8">
        <v>110</v>
      </c>
      <c r="I112" s="10">
        <v>44743</v>
      </c>
      <c r="J112" s="1">
        <f t="shared" si="3"/>
        <v>716179793.11714351</v>
      </c>
    </row>
    <row r="113" spans="8:10" x14ac:dyDescent="0.3">
      <c r="H113" s="8">
        <v>111</v>
      </c>
      <c r="I113" s="10">
        <v>44774</v>
      </c>
      <c r="J113" s="1">
        <f t="shared" si="3"/>
        <v>727054809.50032723</v>
      </c>
    </row>
    <row r="114" spans="8:10" x14ac:dyDescent="0.3">
      <c r="H114" s="8">
        <v>112</v>
      </c>
      <c r="I114" s="10">
        <v>44805</v>
      </c>
      <c r="J114" s="1">
        <f t="shared" si="3"/>
        <v>738094960.36855376</v>
      </c>
    </row>
    <row r="115" spans="8:10" x14ac:dyDescent="0.3">
      <c r="H115" s="8">
        <v>113</v>
      </c>
      <c r="I115" s="10">
        <v>44835</v>
      </c>
      <c r="J115" s="1">
        <f t="shared" si="3"/>
        <v>749302753.24890971</v>
      </c>
    </row>
    <row r="116" spans="8:10" x14ac:dyDescent="0.3">
      <c r="H116" s="8">
        <v>114</v>
      </c>
      <c r="I116" s="10">
        <v>44866</v>
      </c>
      <c r="J116" s="1">
        <f t="shared" si="3"/>
        <v>760680733.74467266</v>
      </c>
    </row>
    <row r="117" spans="8:10" x14ac:dyDescent="0.3">
      <c r="H117" s="8">
        <v>115</v>
      </c>
      <c r="I117" s="10">
        <v>44896</v>
      </c>
      <c r="J117" s="1">
        <f t="shared" si="3"/>
        <v>772231486.11348784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C1:G42"/>
  <sheetViews>
    <sheetView topLeftCell="A7" workbookViewId="0">
      <selection activeCell="D3" sqref="D3:D41"/>
    </sheetView>
  </sheetViews>
  <sheetFormatPr defaultRowHeight="14.4" x14ac:dyDescent="0.3"/>
  <cols>
    <col min="3" max="3" width="12.44140625" bestFit="1" customWidth="1"/>
    <col min="4" max="4" width="10.109375" bestFit="1" customWidth="1"/>
    <col min="5" max="5" width="11" bestFit="1" customWidth="1"/>
  </cols>
  <sheetData>
    <row r="1" spans="3:7" x14ac:dyDescent="0.3">
      <c r="C1" t="s">
        <v>58</v>
      </c>
      <c r="D1" t="s">
        <v>59</v>
      </c>
      <c r="E1" t="s">
        <v>60</v>
      </c>
    </row>
    <row r="2" spans="3:7" x14ac:dyDescent="0.3">
      <c r="C2" s="42" t="s">
        <v>48</v>
      </c>
      <c r="D2" s="42" t="s">
        <v>48</v>
      </c>
      <c r="E2" t="s">
        <v>48</v>
      </c>
      <c r="F2" t="s">
        <v>61</v>
      </c>
    </row>
    <row r="3" spans="3:7" x14ac:dyDescent="0.3">
      <c r="C3" s="1">
        <v>19020118</v>
      </c>
      <c r="D3" s="43">
        <v>8600926</v>
      </c>
      <c r="E3" s="30">
        <f>C3-D3</f>
        <v>10419192</v>
      </c>
      <c r="F3" s="5">
        <f>D3/C3</f>
        <v>0.45220150579507445</v>
      </c>
    </row>
    <row r="4" spans="3:7" x14ac:dyDescent="0.3">
      <c r="C4" s="1">
        <v>21096692</v>
      </c>
      <c r="D4" s="43">
        <v>9512435</v>
      </c>
      <c r="E4" s="30">
        <f t="shared" ref="E4:E40" si="0">C4-D4</f>
        <v>11584257</v>
      </c>
      <c r="F4" s="5">
        <f t="shared" ref="F4:F40" si="1">D4/C4</f>
        <v>0.45089699370877673</v>
      </c>
      <c r="G4" s="46">
        <f>F4-F3</f>
        <v>-1.3045120862977266E-3</v>
      </c>
    </row>
    <row r="5" spans="3:7" x14ac:dyDescent="0.3">
      <c r="C5" s="1">
        <v>22496896</v>
      </c>
      <c r="D5" s="43">
        <v>10510566</v>
      </c>
      <c r="E5" s="30">
        <f t="shared" si="0"/>
        <v>11986330</v>
      </c>
      <c r="F5" s="5">
        <f t="shared" si="1"/>
        <v>0.46720071960149523</v>
      </c>
      <c r="G5" s="46">
        <f t="shared" ref="G5:G40" si="2">F5-F4</f>
        <v>1.6303725892718501E-2</v>
      </c>
    </row>
    <row r="6" spans="3:7" x14ac:dyDescent="0.3">
      <c r="C6" s="1">
        <v>24571154</v>
      </c>
      <c r="D6" s="43">
        <v>11502011</v>
      </c>
      <c r="E6" s="30">
        <f t="shared" si="0"/>
        <v>13069143</v>
      </c>
      <c r="F6" s="5">
        <f t="shared" si="1"/>
        <v>0.46811032969798649</v>
      </c>
      <c r="G6" s="46">
        <f t="shared" si="2"/>
        <v>9.0961009649126456E-4</v>
      </c>
    </row>
    <row r="7" spans="3:7" x14ac:dyDescent="0.3">
      <c r="C7" s="1">
        <v>27744680</v>
      </c>
      <c r="D7" s="43">
        <v>12490288</v>
      </c>
      <c r="E7" s="30">
        <f t="shared" si="0"/>
        <v>15254392</v>
      </c>
      <c r="F7" s="5">
        <f t="shared" si="1"/>
        <v>0.45018677454560657</v>
      </c>
      <c r="G7" s="46">
        <f t="shared" si="2"/>
        <v>-1.7923555152379922E-2</v>
      </c>
    </row>
    <row r="8" spans="3:7" x14ac:dyDescent="0.3">
      <c r="C8" s="1">
        <v>30076088</v>
      </c>
      <c r="D8" s="43">
        <v>12697970</v>
      </c>
      <c r="E8" s="30">
        <f t="shared" si="0"/>
        <v>17378118</v>
      </c>
      <c r="F8" s="5">
        <f t="shared" si="1"/>
        <v>0.42219486789638333</v>
      </c>
      <c r="G8" s="46">
        <f t="shared" si="2"/>
        <v>-2.7991906649223242E-2</v>
      </c>
    </row>
    <row r="9" spans="3:7" x14ac:dyDescent="0.3">
      <c r="C9" s="1">
        <v>31175164</v>
      </c>
      <c r="D9" s="43">
        <v>13682499</v>
      </c>
      <c r="E9" s="30">
        <f t="shared" si="0"/>
        <v>17492665</v>
      </c>
      <c r="F9" s="5">
        <f t="shared" si="1"/>
        <v>0.43889100310747364</v>
      </c>
      <c r="G9" s="46">
        <f t="shared" si="2"/>
        <v>1.6696135211090313E-2</v>
      </c>
    </row>
    <row r="10" spans="3:7" x14ac:dyDescent="0.3">
      <c r="C10" s="1">
        <v>33880472</v>
      </c>
      <c r="D10" s="43">
        <v>14876519</v>
      </c>
      <c r="E10" s="30">
        <f t="shared" si="0"/>
        <v>19003953</v>
      </c>
      <c r="F10" s="5">
        <f t="shared" si="1"/>
        <v>0.43908830431878282</v>
      </c>
      <c r="G10" s="46">
        <f t="shared" si="2"/>
        <v>1.9730121130917544E-4</v>
      </c>
    </row>
    <row r="11" spans="3:7" x14ac:dyDescent="0.3">
      <c r="C11" s="1">
        <v>34924704</v>
      </c>
      <c r="D11" s="43">
        <v>15356831</v>
      </c>
      <c r="E11" s="30">
        <f t="shared" si="0"/>
        <v>19567873</v>
      </c>
      <c r="F11" s="5">
        <f t="shared" si="1"/>
        <v>0.43971255991174613</v>
      </c>
      <c r="G11" s="46">
        <f t="shared" si="2"/>
        <v>6.2425559296330757E-4</v>
      </c>
    </row>
    <row r="12" spans="3:7" x14ac:dyDescent="0.3">
      <c r="C12" s="1">
        <v>41301888</v>
      </c>
      <c r="D12" s="43">
        <v>17550350</v>
      </c>
      <c r="E12" s="30">
        <f t="shared" si="0"/>
        <v>23751538</v>
      </c>
      <c r="F12" s="5">
        <f t="shared" si="1"/>
        <v>0.42492851658500452</v>
      </c>
      <c r="G12" s="46">
        <f t="shared" si="2"/>
        <v>-1.4784043326741603E-2</v>
      </c>
    </row>
    <row r="13" spans="3:7" x14ac:dyDescent="0.3">
      <c r="C13" s="1">
        <v>47274360</v>
      </c>
      <c r="D13" s="43">
        <v>19523976</v>
      </c>
      <c r="E13" s="30">
        <f t="shared" si="0"/>
        <v>27750384</v>
      </c>
      <c r="F13" s="5">
        <f t="shared" si="1"/>
        <v>0.41299292047528513</v>
      </c>
      <c r="G13" s="46">
        <f t="shared" si="2"/>
        <v>-1.1935596109719393E-2</v>
      </c>
    </row>
    <row r="14" spans="3:7" x14ac:dyDescent="0.3">
      <c r="C14" s="1">
        <v>51564920</v>
      </c>
      <c r="D14" s="43">
        <v>20740012</v>
      </c>
      <c r="E14" s="30">
        <f t="shared" si="0"/>
        <v>30824908</v>
      </c>
      <c r="F14" s="5">
        <f t="shared" si="1"/>
        <v>0.40221165862373104</v>
      </c>
      <c r="G14" s="46">
        <f t="shared" si="2"/>
        <v>-1.0781261851554091E-2</v>
      </c>
    </row>
    <row r="15" spans="3:7" x14ac:dyDescent="0.3">
      <c r="C15" s="1">
        <v>58317276</v>
      </c>
      <c r="D15" s="43">
        <v>23773100</v>
      </c>
      <c r="E15" s="30">
        <f t="shared" si="0"/>
        <v>34544176</v>
      </c>
      <c r="F15" s="5">
        <f t="shared" si="1"/>
        <v>0.40765107067072198</v>
      </c>
      <c r="G15" s="46">
        <f t="shared" si="2"/>
        <v>5.4394120469909435E-3</v>
      </c>
    </row>
    <row r="16" spans="3:7" x14ac:dyDescent="0.3">
      <c r="C16" s="1">
        <v>61791824</v>
      </c>
      <c r="D16" s="43">
        <v>25171076</v>
      </c>
      <c r="E16" s="30">
        <f t="shared" si="0"/>
        <v>36620748</v>
      </c>
      <c r="F16" s="5">
        <f t="shared" si="1"/>
        <v>0.40735285626137208</v>
      </c>
      <c r="G16" s="46">
        <f t="shared" si="2"/>
        <v>-2.9821440934990617E-4</v>
      </c>
    </row>
    <row r="17" spans="3:7" x14ac:dyDescent="0.3">
      <c r="C17" s="1">
        <v>65738312</v>
      </c>
      <c r="D17" s="43">
        <v>27704266</v>
      </c>
      <c r="E17" s="30">
        <f t="shared" si="0"/>
        <v>38034046</v>
      </c>
      <c r="F17" s="5">
        <f t="shared" si="1"/>
        <v>0.421432573443626</v>
      </c>
      <c r="G17" s="46">
        <f t="shared" si="2"/>
        <v>1.4079717182253926E-2</v>
      </c>
    </row>
    <row r="18" spans="3:7" x14ac:dyDescent="0.3">
      <c r="C18" s="1">
        <v>68923552</v>
      </c>
      <c r="D18" s="43">
        <v>28396444</v>
      </c>
      <c r="E18" s="30">
        <f t="shared" si="0"/>
        <v>40527108</v>
      </c>
      <c r="F18" s="5">
        <f t="shared" si="1"/>
        <v>0.41199913782737141</v>
      </c>
      <c r="G18" s="46">
        <f t="shared" si="2"/>
        <v>-9.4334356162545929E-3</v>
      </c>
    </row>
    <row r="19" spans="3:7" x14ac:dyDescent="0.3">
      <c r="C19" s="1">
        <v>72821928</v>
      </c>
      <c r="D19" s="43">
        <v>30696310</v>
      </c>
      <c r="E19" s="30">
        <f t="shared" si="0"/>
        <v>42125618</v>
      </c>
      <c r="F19" s="5">
        <f t="shared" si="1"/>
        <v>0.42152564266082054</v>
      </c>
      <c r="G19" s="46">
        <f t="shared" si="2"/>
        <v>9.5265048334491342E-3</v>
      </c>
    </row>
    <row r="20" spans="3:7" x14ac:dyDescent="0.3">
      <c r="C20" s="1">
        <v>73609824</v>
      </c>
      <c r="D20" s="43">
        <v>29613140</v>
      </c>
      <c r="E20" s="30">
        <f t="shared" si="0"/>
        <v>43996684</v>
      </c>
      <c r="F20" s="5">
        <f t="shared" si="1"/>
        <v>0.40229874751500561</v>
      </c>
      <c r="G20" s="46">
        <f t="shared" si="2"/>
        <v>-1.9226895145814937E-2</v>
      </c>
    </row>
    <row r="21" spans="3:7" x14ac:dyDescent="0.3">
      <c r="C21" s="1">
        <v>78024504</v>
      </c>
      <c r="D21" s="43">
        <v>32875280</v>
      </c>
      <c r="E21" s="30">
        <f t="shared" si="0"/>
        <v>45149224</v>
      </c>
      <c r="F21" s="5">
        <f t="shared" si="1"/>
        <v>0.42134558138299733</v>
      </c>
      <c r="G21" s="46">
        <f t="shared" si="2"/>
        <v>1.9046833867991719E-2</v>
      </c>
    </row>
    <row r="22" spans="3:7" x14ac:dyDescent="0.3">
      <c r="C22" s="1">
        <v>82445192</v>
      </c>
      <c r="D22" s="43">
        <v>34233752</v>
      </c>
      <c r="E22" s="30">
        <f t="shared" si="0"/>
        <v>48211440</v>
      </c>
      <c r="F22" s="5">
        <f t="shared" si="1"/>
        <v>0.41523042362494589</v>
      </c>
      <c r="G22" s="46">
        <f t="shared" si="2"/>
        <v>-6.1151577580514371E-3</v>
      </c>
    </row>
    <row r="23" spans="3:7" x14ac:dyDescent="0.3">
      <c r="C23" s="1">
        <v>92087096</v>
      </c>
      <c r="D23" s="43">
        <v>40312588</v>
      </c>
      <c r="E23" s="30">
        <f t="shared" si="0"/>
        <v>51774508</v>
      </c>
      <c r="F23" s="5">
        <f t="shared" si="1"/>
        <v>0.43776587329890387</v>
      </c>
      <c r="G23" s="46">
        <f t="shared" si="2"/>
        <v>2.2535449673957986E-2</v>
      </c>
    </row>
    <row r="24" spans="3:7" x14ac:dyDescent="0.3">
      <c r="C24" s="1">
        <v>102296752</v>
      </c>
      <c r="D24" s="43">
        <v>43024632</v>
      </c>
      <c r="E24" s="30">
        <f t="shared" si="0"/>
        <v>59272120</v>
      </c>
      <c r="F24" s="5">
        <f t="shared" si="1"/>
        <v>0.42058649134822973</v>
      </c>
      <c r="G24" s="46">
        <f t="shared" si="2"/>
        <v>-1.7179381950674144E-2</v>
      </c>
    </row>
    <row r="25" spans="3:7" x14ac:dyDescent="0.3">
      <c r="C25" s="1">
        <v>109841544</v>
      </c>
      <c r="D25" s="43">
        <v>47092508</v>
      </c>
      <c r="E25" s="30">
        <f t="shared" si="0"/>
        <v>62749036</v>
      </c>
      <c r="F25" s="5">
        <f t="shared" si="1"/>
        <v>0.42873130042673108</v>
      </c>
      <c r="G25" s="46">
        <f t="shared" si="2"/>
        <v>8.1448090785013472E-3</v>
      </c>
    </row>
    <row r="26" spans="3:7" x14ac:dyDescent="0.3">
      <c r="C26" s="1">
        <v>104106168</v>
      </c>
      <c r="D26" s="43">
        <v>43849896</v>
      </c>
      <c r="E26" s="30">
        <f t="shared" si="0"/>
        <v>60256272</v>
      </c>
      <c r="F26" s="5">
        <f t="shared" si="1"/>
        <v>0.42120363127763955</v>
      </c>
      <c r="G26" s="46">
        <f t="shared" si="2"/>
        <v>-7.5276691490915315E-3</v>
      </c>
    </row>
    <row r="27" spans="3:7" x14ac:dyDescent="0.3">
      <c r="C27" s="1">
        <v>115758448</v>
      </c>
      <c r="D27" s="43">
        <v>47386080</v>
      </c>
      <c r="E27" s="30">
        <f t="shared" si="0"/>
        <v>68372368</v>
      </c>
      <c r="F27" s="5">
        <f t="shared" si="1"/>
        <v>0.4093531039738888</v>
      </c>
      <c r="G27" s="46">
        <f t="shared" si="2"/>
        <v>-1.1850527303750746E-2</v>
      </c>
    </row>
    <row r="28" spans="3:7" x14ac:dyDescent="0.3">
      <c r="C28" s="1">
        <v>113899360</v>
      </c>
      <c r="D28" s="43">
        <v>44912904</v>
      </c>
      <c r="E28" s="30">
        <f t="shared" si="0"/>
        <v>68986456</v>
      </c>
      <c r="F28" s="5">
        <f t="shared" si="1"/>
        <v>0.39432095140833101</v>
      </c>
      <c r="G28" s="46">
        <f t="shared" si="2"/>
        <v>-1.5032152565557788E-2</v>
      </c>
    </row>
    <row r="29" spans="3:7" x14ac:dyDescent="0.3">
      <c r="C29" s="1">
        <v>108543472</v>
      </c>
      <c r="D29" s="43">
        <v>38781812</v>
      </c>
      <c r="E29" s="30">
        <f t="shared" si="0"/>
        <v>69761660</v>
      </c>
      <c r="F29" s="5">
        <f t="shared" si="1"/>
        <v>0.35729290104152922</v>
      </c>
      <c r="G29" s="46">
        <f t="shared" si="2"/>
        <v>-3.702805036680179E-2</v>
      </c>
    </row>
    <row r="30" spans="3:7" x14ac:dyDescent="0.3">
      <c r="C30" s="1">
        <v>112769072</v>
      </c>
      <c r="D30" s="43">
        <v>40276592</v>
      </c>
      <c r="E30" s="30">
        <f t="shared" si="0"/>
        <v>72492480</v>
      </c>
      <c r="F30" s="5">
        <f t="shared" si="1"/>
        <v>0.35715991349117426</v>
      </c>
      <c r="G30" s="46">
        <f t="shared" si="2"/>
        <v>-1.3298755035495713E-4</v>
      </c>
    </row>
    <row r="31" spans="3:7" x14ac:dyDescent="0.3">
      <c r="C31" s="1">
        <v>120256160</v>
      </c>
      <c r="D31" s="43">
        <v>44583532</v>
      </c>
      <c r="E31" s="30">
        <f t="shared" si="0"/>
        <v>75672628</v>
      </c>
      <c r="F31" s="5">
        <f t="shared" si="1"/>
        <v>0.37073803121603083</v>
      </c>
      <c r="G31" s="46">
        <f t="shared" si="2"/>
        <v>1.3578117724856564E-2</v>
      </c>
    </row>
    <row r="32" spans="3:7" x14ac:dyDescent="0.3">
      <c r="C32" s="1">
        <v>124390192</v>
      </c>
      <c r="D32" s="43">
        <v>44356548</v>
      </c>
      <c r="E32" s="30">
        <f t="shared" si="0"/>
        <v>80033644</v>
      </c>
      <c r="F32" s="5">
        <f t="shared" si="1"/>
        <v>0.35659200526035045</v>
      </c>
      <c r="G32" s="46">
        <f t="shared" si="2"/>
        <v>-1.4146025955680375E-2</v>
      </c>
    </row>
    <row r="33" spans="3:7" x14ac:dyDescent="0.3">
      <c r="C33" s="1">
        <v>134480224</v>
      </c>
      <c r="D33" s="43">
        <v>48589760</v>
      </c>
      <c r="E33" s="30">
        <f t="shared" si="0"/>
        <v>85890464</v>
      </c>
      <c r="F33" s="5">
        <f t="shared" si="1"/>
        <v>0.36131528156883497</v>
      </c>
      <c r="G33" s="46">
        <f t="shared" si="2"/>
        <v>4.7232763084845142E-3</v>
      </c>
    </row>
    <row r="34" spans="3:7" x14ac:dyDescent="0.3">
      <c r="C34" s="1">
        <v>147525568</v>
      </c>
      <c r="D34" s="43">
        <v>53148696</v>
      </c>
      <c r="E34" s="30">
        <f t="shared" si="0"/>
        <v>94376872</v>
      </c>
      <c r="F34" s="5">
        <f t="shared" si="1"/>
        <v>0.36026769271615344</v>
      </c>
      <c r="G34" s="46">
        <f t="shared" si="2"/>
        <v>-1.0475888526815247E-3</v>
      </c>
    </row>
    <row r="35" spans="3:7" x14ac:dyDescent="0.3">
      <c r="C35" s="1">
        <v>145602464</v>
      </c>
      <c r="D35" s="43">
        <v>51739476</v>
      </c>
      <c r="E35" s="30">
        <f t="shared" si="0"/>
        <v>93862988</v>
      </c>
      <c r="F35" s="5">
        <f t="shared" si="1"/>
        <v>0.35534753038245287</v>
      </c>
      <c r="G35" s="46">
        <f t="shared" si="2"/>
        <v>-4.9201623337005729E-3</v>
      </c>
    </row>
    <row r="36" spans="3:7" x14ac:dyDescent="0.3">
      <c r="C36" s="1">
        <v>146146144</v>
      </c>
      <c r="D36" s="43">
        <v>52908104</v>
      </c>
      <c r="E36" s="30">
        <f t="shared" si="0"/>
        <v>93238040</v>
      </c>
      <c r="F36" s="5">
        <f t="shared" si="1"/>
        <v>0.36202189501489684</v>
      </c>
      <c r="G36" s="46">
        <f t="shared" si="2"/>
        <v>6.6743646324439743E-3</v>
      </c>
    </row>
    <row r="37" spans="3:7" x14ac:dyDescent="0.3">
      <c r="C37" s="1">
        <v>140544144</v>
      </c>
      <c r="D37" s="43">
        <v>51339176</v>
      </c>
      <c r="E37" s="30">
        <f t="shared" si="0"/>
        <v>89204968</v>
      </c>
      <c r="F37" s="5">
        <f t="shared" si="1"/>
        <v>0.36528861707678123</v>
      </c>
      <c r="G37" s="46">
        <f t="shared" si="2"/>
        <v>3.2667220618843862E-3</v>
      </c>
    </row>
    <row r="38" spans="3:7" x14ac:dyDescent="0.3">
      <c r="C38" s="1">
        <v>136447584</v>
      </c>
      <c r="D38" s="43">
        <v>45887920</v>
      </c>
      <c r="E38" s="30">
        <f t="shared" si="0"/>
        <v>90559664</v>
      </c>
      <c r="F38" s="5">
        <f t="shared" si="1"/>
        <v>0.33630437897676518</v>
      </c>
      <c r="G38" s="46">
        <f t="shared" si="2"/>
        <v>-2.8984238100016047E-2</v>
      </c>
    </row>
    <row r="39" spans="3:7" x14ac:dyDescent="0.3">
      <c r="C39" s="1">
        <v>138832112</v>
      </c>
      <c r="D39" s="43">
        <v>46370232</v>
      </c>
      <c r="E39" s="30">
        <f t="shared" si="0"/>
        <v>92461880</v>
      </c>
      <c r="F39" s="5">
        <f t="shared" si="1"/>
        <v>0.33400220836516553</v>
      </c>
      <c r="G39" s="46">
        <f t="shared" si="2"/>
        <v>-2.3021706115996521E-3</v>
      </c>
    </row>
    <row r="40" spans="3:7" x14ac:dyDescent="0.3">
      <c r="C40" s="1">
        <v>136477904</v>
      </c>
      <c r="D40" s="43">
        <v>44818252</v>
      </c>
      <c r="E40" s="30">
        <f t="shared" si="0"/>
        <v>91659652</v>
      </c>
      <c r="F40" s="5">
        <f t="shared" si="1"/>
        <v>0.32839200109638261</v>
      </c>
      <c r="G40" s="46">
        <f t="shared" si="2"/>
        <v>-5.6102072687829185E-3</v>
      </c>
    </row>
    <row r="42" spans="3:7" x14ac:dyDescent="0.3">
      <c r="G42" s="46">
        <f>AVERAGE(G29:G40)</f>
        <v>-5.4940791926623668E-3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L38"/>
  <sheetViews>
    <sheetView workbookViewId="0"/>
  </sheetViews>
  <sheetFormatPr defaultRowHeight="14.4" x14ac:dyDescent="0.3"/>
  <sheetData>
    <row r="1" spans="1:12" x14ac:dyDescent="0.3">
      <c r="A1" s="52" t="s">
        <v>68</v>
      </c>
      <c r="B1" s="53" t="s">
        <v>69</v>
      </c>
      <c r="C1" s="53" t="s">
        <v>48</v>
      </c>
      <c r="D1" s="53" t="s">
        <v>107</v>
      </c>
      <c r="E1" s="53" t="s">
        <v>108</v>
      </c>
      <c r="F1" s="53" t="s">
        <v>109</v>
      </c>
      <c r="G1" s="53" t="s">
        <v>110</v>
      </c>
      <c r="H1" s="53" t="s">
        <v>111</v>
      </c>
      <c r="I1" s="53" t="s">
        <v>112</v>
      </c>
      <c r="J1" s="53" t="s">
        <v>113</v>
      </c>
      <c r="K1" s="53" t="s">
        <v>114</v>
      </c>
      <c r="L1" s="53" t="s">
        <v>115</v>
      </c>
    </row>
    <row r="2" spans="1:12" x14ac:dyDescent="0.3">
      <c r="A2" s="59" t="s">
        <v>70</v>
      </c>
      <c r="B2" s="60">
        <v>1</v>
      </c>
      <c r="C2" s="61">
        <v>21.096692000000001</v>
      </c>
      <c r="D2" s="61">
        <v>18.181222987636126</v>
      </c>
      <c r="E2" s="61">
        <v>2.9154690123638751</v>
      </c>
      <c r="F2" s="61">
        <v>0.63602226016693153</v>
      </c>
      <c r="G2" s="61">
        <v>3.3414241580471931</v>
      </c>
      <c r="H2" s="61">
        <v>11.383044422883298</v>
      </c>
      <c r="I2" s="61">
        <v>24.979401552388953</v>
      </c>
      <c r="J2" s="61">
        <v>5.6725082083072973</v>
      </c>
      <c r="K2" s="61">
        <v>6.6404182630314832</v>
      </c>
      <c r="L2" s="61">
        <v>29.722027712240767</v>
      </c>
    </row>
    <row r="3" spans="1:12" x14ac:dyDescent="0.3">
      <c r="A3" s="51" t="s">
        <v>71</v>
      </c>
      <c r="B3" s="55">
        <v>1</v>
      </c>
      <c r="C3" s="57">
        <v>22.496896</v>
      </c>
      <c r="D3" s="57">
        <v>22.27404131697266</v>
      </c>
      <c r="E3" s="57">
        <v>0.22285468302733946</v>
      </c>
      <c r="F3" s="57">
        <v>4.8616719500959374E-2</v>
      </c>
      <c r="G3" s="57">
        <v>2.1843397569607177</v>
      </c>
      <c r="H3" s="57">
        <v>17.829968666649162</v>
      </c>
      <c r="I3" s="57">
        <v>26.718113967296159</v>
      </c>
      <c r="J3" s="57">
        <v>5.077752863538306</v>
      </c>
      <c r="K3" s="57">
        <v>11.943275439529435</v>
      </c>
      <c r="L3" s="57">
        <v>32.604807194415883</v>
      </c>
    </row>
    <row r="4" spans="1:12" x14ac:dyDescent="0.3">
      <c r="A4" s="51" t="s">
        <v>72</v>
      </c>
      <c r="B4" s="55">
        <v>1</v>
      </c>
      <c r="C4" s="57">
        <v>24.571154</v>
      </c>
      <c r="D4" s="57">
        <v>24.915124610037111</v>
      </c>
      <c r="E4" s="57">
        <v>-0.34397061003711116</v>
      </c>
      <c r="F4" s="57">
        <v>-7.5038686365395318E-2</v>
      </c>
      <c r="G4" s="57">
        <v>1.6400112938500579</v>
      </c>
      <c r="H4" s="57">
        <v>21.578496544739409</v>
      </c>
      <c r="I4" s="57">
        <v>28.251752675334814</v>
      </c>
      <c r="J4" s="57">
        <v>4.8684567383605257</v>
      </c>
      <c r="K4" s="57">
        <v>15.010174900961132</v>
      </c>
      <c r="L4" s="57">
        <v>34.82007431911309</v>
      </c>
    </row>
    <row r="5" spans="1:12" x14ac:dyDescent="0.3">
      <c r="A5" s="51" t="s">
        <v>73</v>
      </c>
      <c r="B5" s="55">
        <v>1</v>
      </c>
      <c r="C5" s="57">
        <v>27.744679999999999</v>
      </c>
      <c r="D5" s="57">
        <v>27.798071402756094</v>
      </c>
      <c r="E5" s="57">
        <v>-5.3391402756094664E-2</v>
      </c>
      <c r="F5" s="57">
        <v>-1.1647566998793402E-2</v>
      </c>
      <c r="G5" s="57">
        <v>1.3708833090651795</v>
      </c>
      <c r="H5" s="57">
        <v>25.008988339470029</v>
      </c>
      <c r="I5" s="57">
        <v>30.587154466042158</v>
      </c>
      <c r="J5" s="57">
        <v>4.7845119935481151</v>
      </c>
      <c r="K5" s="57">
        <v>18.063908561139915</v>
      </c>
      <c r="L5" s="57">
        <v>37.532234244372276</v>
      </c>
    </row>
    <row r="6" spans="1:12" x14ac:dyDescent="0.3">
      <c r="A6" s="51" t="s">
        <v>74</v>
      </c>
      <c r="B6" s="55">
        <v>1</v>
      </c>
      <c r="C6" s="57">
        <v>30.076087999999999</v>
      </c>
      <c r="D6" s="57">
        <v>31.455400864107848</v>
      </c>
      <c r="E6" s="57">
        <v>-1.3793128641078489</v>
      </c>
      <c r="F6" s="57">
        <v>-0.30090310738576515</v>
      </c>
      <c r="G6" s="57">
        <v>1.247672951361644</v>
      </c>
      <c r="H6" s="57">
        <v>28.91699115837158</v>
      </c>
      <c r="I6" s="57">
        <v>33.993810569844115</v>
      </c>
      <c r="J6" s="57">
        <v>4.7506759269488947</v>
      </c>
      <c r="K6" s="57">
        <v>21.790078017592677</v>
      </c>
      <c r="L6" s="57">
        <v>41.120723710623018</v>
      </c>
    </row>
    <row r="7" spans="1:12" x14ac:dyDescent="0.3">
      <c r="A7" s="51" t="s">
        <v>75</v>
      </c>
      <c r="B7" s="55">
        <v>1</v>
      </c>
      <c r="C7" s="57">
        <v>31.175163999999999</v>
      </c>
      <c r="D7" s="57">
        <v>34.250614056722711</v>
      </c>
      <c r="E7" s="57">
        <v>-3.0754500567227119</v>
      </c>
      <c r="F7" s="57">
        <v>-0.67092282161535277</v>
      </c>
      <c r="G7" s="57">
        <v>1.1996599970813486</v>
      </c>
      <c r="H7" s="57">
        <v>31.809887440944564</v>
      </c>
      <c r="I7" s="57">
        <v>36.691340672500857</v>
      </c>
      <c r="J7" s="57">
        <v>4.7382927387329588</v>
      </c>
      <c r="K7" s="57">
        <v>24.610484996063832</v>
      </c>
      <c r="L7" s="57">
        <v>43.890743117381589</v>
      </c>
    </row>
    <row r="8" spans="1:12" x14ac:dyDescent="0.3">
      <c r="A8" s="51" t="s">
        <v>76</v>
      </c>
      <c r="B8" s="55">
        <v>1</v>
      </c>
      <c r="C8" s="57">
        <v>33.880471999999997</v>
      </c>
      <c r="D8" s="57">
        <v>35.878264561620966</v>
      </c>
      <c r="E8" s="57">
        <v>-1.9977925616209689</v>
      </c>
      <c r="F8" s="57">
        <v>-0.43582714650656207</v>
      </c>
      <c r="G8" s="57">
        <v>1.2484550500298215</v>
      </c>
      <c r="H8" s="57">
        <v>33.338263664180189</v>
      </c>
      <c r="I8" s="57">
        <v>38.418265459061743</v>
      </c>
      <c r="J8" s="57">
        <v>4.7508813899398952</v>
      </c>
      <c r="K8" s="57">
        <v>26.21252369750755</v>
      </c>
      <c r="L8" s="57">
        <v>45.544005425734383</v>
      </c>
    </row>
    <row r="9" spans="1:12" x14ac:dyDescent="0.3">
      <c r="A9" s="51" t="s">
        <v>77</v>
      </c>
      <c r="B9" s="55">
        <v>1</v>
      </c>
      <c r="C9" s="57">
        <v>34.924703999999998</v>
      </c>
      <c r="D9" s="57">
        <v>38.856924384089538</v>
      </c>
      <c r="E9" s="57">
        <v>-3.9322203840895398</v>
      </c>
      <c r="F9" s="57">
        <v>-0.85783099925157613</v>
      </c>
      <c r="G9" s="57">
        <v>1.288841033049293</v>
      </c>
      <c r="H9" s="57">
        <v>36.234757586393854</v>
      </c>
      <c r="I9" s="57">
        <v>41.479091181785222</v>
      </c>
      <c r="J9" s="57">
        <v>4.7616536179990909</v>
      </c>
      <c r="K9" s="57">
        <v>29.169267257202272</v>
      </c>
      <c r="L9" s="57">
        <v>48.544581510976805</v>
      </c>
    </row>
    <row r="10" spans="1:12" x14ac:dyDescent="0.3">
      <c r="A10" s="51" t="s">
        <v>78</v>
      </c>
      <c r="B10" s="55">
        <v>1</v>
      </c>
      <c r="C10" s="57">
        <v>41.301887999999998</v>
      </c>
      <c r="D10" s="57">
        <v>40.328012975918931</v>
      </c>
      <c r="E10" s="57">
        <v>0.97387502408106741</v>
      </c>
      <c r="F10" s="57">
        <v>0.21245507714518569</v>
      </c>
      <c r="G10" s="57">
        <v>1.4607945815265533</v>
      </c>
      <c r="H10" s="57">
        <v>37.356004053398706</v>
      </c>
      <c r="I10" s="57">
        <v>43.300021898439155</v>
      </c>
      <c r="J10" s="57">
        <v>4.81104508176234</v>
      </c>
      <c r="K10" s="57">
        <v>30.539868160442822</v>
      </c>
      <c r="L10" s="57">
        <v>50.11615779139504</v>
      </c>
    </row>
    <row r="11" spans="1:12" x14ac:dyDescent="0.3">
      <c r="A11" s="51" t="s">
        <v>79</v>
      </c>
      <c r="B11" s="55">
        <v>1</v>
      </c>
      <c r="C11" s="57">
        <v>47.274360000000001</v>
      </c>
      <c r="D11" s="57">
        <v>46.451600216761435</v>
      </c>
      <c r="E11" s="57">
        <v>0.82275978323856691</v>
      </c>
      <c r="F11" s="57">
        <v>0.1794886293391125</v>
      </c>
      <c r="G11" s="57">
        <v>1.2860916346930822</v>
      </c>
      <c r="H11" s="57">
        <v>43.835027112080198</v>
      </c>
      <c r="I11" s="57">
        <v>49.068173321442671</v>
      </c>
      <c r="J11" s="57">
        <v>4.7609101716121245</v>
      </c>
      <c r="K11" s="57">
        <v>36.765455642921275</v>
      </c>
      <c r="L11" s="57">
        <v>56.137744790601595</v>
      </c>
    </row>
    <row r="12" spans="1:12" x14ac:dyDescent="0.3">
      <c r="A12" s="51" t="s">
        <v>80</v>
      </c>
      <c r="B12" s="55">
        <v>1</v>
      </c>
      <c r="C12" s="57">
        <v>51.564920000000001</v>
      </c>
      <c r="D12" s="57">
        <v>52.189367219257299</v>
      </c>
      <c r="E12" s="57">
        <v>-0.62444721925729851</v>
      </c>
      <c r="F12" s="57">
        <v>-0.13622587997426922</v>
      </c>
      <c r="G12" s="57">
        <v>1.1845550499071571</v>
      </c>
      <c r="H12" s="57">
        <v>49.779371849571938</v>
      </c>
      <c r="I12" s="57">
        <v>54.599362588942661</v>
      </c>
      <c r="J12" s="57">
        <v>4.7344909584445096</v>
      </c>
      <c r="K12" s="57">
        <v>42.556972938752743</v>
      </c>
      <c r="L12" s="57">
        <v>61.821761499761855</v>
      </c>
    </row>
    <row r="13" spans="1:12" x14ac:dyDescent="0.3">
      <c r="A13" s="51" t="s">
        <v>81</v>
      </c>
      <c r="B13" s="55">
        <v>1</v>
      </c>
      <c r="C13" s="57">
        <v>58.317276</v>
      </c>
      <c r="D13" s="57">
        <v>56.423432345903578</v>
      </c>
      <c r="E13" s="57">
        <v>1.8938436540964219</v>
      </c>
      <c r="F13" s="57">
        <v>0.41315023969490633</v>
      </c>
      <c r="G13" s="57">
        <v>1.1578939467783989</v>
      </c>
      <c r="H13" s="57">
        <v>54.067679398380058</v>
      </c>
      <c r="I13" s="57">
        <v>58.779185293427098</v>
      </c>
      <c r="J13" s="57">
        <v>4.7278908998958853</v>
      </c>
      <c r="K13" s="57">
        <v>46.804465985480135</v>
      </c>
      <c r="L13" s="57">
        <v>66.04239870632702</v>
      </c>
    </row>
    <row r="14" spans="1:12" x14ac:dyDescent="0.3">
      <c r="A14" s="51" t="s">
        <v>82</v>
      </c>
      <c r="B14" s="55">
        <v>1</v>
      </c>
      <c r="C14" s="57">
        <v>61.791823999999998</v>
      </c>
      <c r="D14" s="57">
        <v>62.801506253533915</v>
      </c>
      <c r="E14" s="57">
        <v>-1.0096822535339172</v>
      </c>
      <c r="F14" s="57">
        <v>-0.22026658016934303</v>
      </c>
      <c r="G14" s="57">
        <v>1.1201670176024412</v>
      </c>
      <c r="H14" s="57">
        <v>60.522509320543982</v>
      </c>
      <c r="I14" s="57">
        <v>65.080503186523842</v>
      </c>
      <c r="J14" s="57">
        <v>4.7187930783894956</v>
      </c>
      <c r="K14" s="57">
        <v>53.201049550138521</v>
      </c>
      <c r="L14" s="57">
        <v>72.40196295692931</v>
      </c>
    </row>
    <row r="15" spans="1:12" x14ac:dyDescent="0.3">
      <c r="A15" s="51" t="s">
        <v>83</v>
      </c>
      <c r="B15" s="55">
        <v>1</v>
      </c>
      <c r="C15" s="57">
        <v>65.738311999999993</v>
      </c>
      <c r="D15" s="57">
        <v>66.279577628416178</v>
      </c>
      <c r="E15" s="57">
        <v>-0.54126562841618409</v>
      </c>
      <c r="F15" s="57">
        <v>-0.11807945372631859</v>
      </c>
      <c r="G15" s="57">
        <v>1.0917175643068173</v>
      </c>
      <c r="H15" s="57">
        <v>64.058461543359741</v>
      </c>
      <c r="I15" s="57">
        <v>68.500693713472614</v>
      </c>
      <c r="J15" s="57">
        <v>4.7121206700962439</v>
      </c>
      <c r="K15" s="57">
        <v>56.692696041764108</v>
      </c>
      <c r="L15" s="57">
        <v>75.866459215068247</v>
      </c>
    </row>
    <row r="16" spans="1:12" x14ac:dyDescent="0.3">
      <c r="A16" s="51" t="s">
        <v>84</v>
      </c>
      <c r="B16" s="55">
        <v>1</v>
      </c>
      <c r="C16" s="57">
        <v>68.923552000000001</v>
      </c>
      <c r="D16" s="57">
        <v>70.157409707547941</v>
      </c>
      <c r="E16" s="57">
        <v>-1.2338577075479407</v>
      </c>
      <c r="F16" s="57">
        <v>-0.26917143161221335</v>
      </c>
      <c r="G16" s="57">
        <v>1.0647566648471176</v>
      </c>
      <c r="H16" s="57">
        <v>67.991145984874763</v>
      </c>
      <c r="I16" s="57">
        <v>72.32367343022112</v>
      </c>
      <c r="J16" s="57">
        <v>4.7059473780173766</v>
      </c>
      <c r="K16" s="57">
        <v>60.583087778065845</v>
      </c>
      <c r="L16" s="57">
        <v>79.731731637030038</v>
      </c>
    </row>
    <row r="17" spans="1:12" x14ac:dyDescent="0.3">
      <c r="A17" s="51" t="s">
        <v>85</v>
      </c>
      <c r="B17" s="55">
        <v>1</v>
      </c>
      <c r="C17" s="57">
        <v>72.821928</v>
      </c>
      <c r="D17" s="57">
        <v>73.352573260385398</v>
      </c>
      <c r="E17" s="57">
        <v>-0.53064526038539839</v>
      </c>
      <c r="F17" s="57">
        <v>-0.11576257419506672</v>
      </c>
      <c r="G17" s="57">
        <v>1.0338910479167682</v>
      </c>
      <c r="H17" s="57">
        <v>71.249106107521669</v>
      </c>
      <c r="I17" s="57">
        <v>75.456040413249127</v>
      </c>
      <c r="J17" s="57">
        <v>4.6990599770905987</v>
      </c>
      <c r="K17" s="57">
        <v>63.792263853448368</v>
      </c>
      <c r="L17" s="57">
        <v>82.912882667322421</v>
      </c>
    </row>
    <row r="18" spans="1:12" x14ac:dyDescent="0.3">
      <c r="A18" s="51" t="s">
        <v>86</v>
      </c>
      <c r="B18" s="55">
        <v>1</v>
      </c>
      <c r="C18" s="57">
        <v>73.609824000000003</v>
      </c>
      <c r="D18" s="57">
        <v>77.163170224530973</v>
      </c>
      <c r="E18" s="57">
        <v>-3.5533462245309693</v>
      </c>
      <c r="F18" s="57">
        <v>-0.77517795157404068</v>
      </c>
      <c r="G18" s="57">
        <v>1.0038887874747791</v>
      </c>
      <c r="H18" s="57">
        <v>75.120743129493988</v>
      </c>
      <c r="I18" s="57">
        <v>79.205597319567957</v>
      </c>
      <c r="J18" s="57">
        <v>4.6925501240743124</v>
      </c>
      <c r="K18" s="57">
        <v>67.616105213139605</v>
      </c>
      <c r="L18" s="57">
        <v>86.71023523592234</v>
      </c>
    </row>
    <row r="19" spans="1:12" x14ac:dyDescent="0.3">
      <c r="A19" s="51" t="s">
        <v>87</v>
      </c>
      <c r="B19" s="55">
        <v>1</v>
      </c>
      <c r="C19" s="57">
        <v>78.024503999999993</v>
      </c>
      <c r="D19" s="57">
        <v>78.228257139002025</v>
      </c>
      <c r="E19" s="57">
        <v>-0.20375313900203196</v>
      </c>
      <c r="F19" s="57">
        <v>-4.444963449606551E-2</v>
      </c>
      <c r="G19" s="57">
        <v>1.0682307514625167</v>
      </c>
      <c r="H19" s="57">
        <v>76.054925333965215</v>
      </c>
      <c r="I19" s="57">
        <v>80.401588944038835</v>
      </c>
      <c r="J19" s="57">
        <v>4.706734633235917</v>
      </c>
      <c r="K19" s="57">
        <v>68.652333526734822</v>
      </c>
      <c r="L19" s="57">
        <v>87.804180751269229</v>
      </c>
    </row>
    <row r="20" spans="1:12" x14ac:dyDescent="0.3">
      <c r="A20" s="51" t="s">
        <v>88</v>
      </c>
      <c r="B20" s="55">
        <v>1</v>
      </c>
      <c r="C20" s="57">
        <v>82.445192000000006</v>
      </c>
      <c r="D20" s="57">
        <v>82.473329613652155</v>
      </c>
      <c r="E20" s="57">
        <v>-2.813761365214873E-2</v>
      </c>
      <c r="F20" s="57">
        <v>-6.1383429406554621E-3</v>
      </c>
      <c r="G20" s="57">
        <v>1.0213131887718769</v>
      </c>
      <c r="H20" s="57">
        <v>80.395452307627636</v>
      </c>
      <c r="I20" s="57">
        <v>84.551206919676673</v>
      </c>
      <c r="J20" s="57">
        <v>4.6963086141023194</v>
      </c>
      <c r="K20" s="57">
        <v>72.918617896803568</v>
      </c>
      <c r="L20" s="57">
        <v>92.028041330500741</v>
      </c>
    </row>
    <row r="21" spans="1:12" x14ac:dyDescent="0.3">
      <c r="A21" s="51" t="s">
        <v>89</v>
      </c>
      <c r="B21" s="55">
        <v>1</v>
      </c>
      <c r="C21" s="57">
        <v>92.087096000000003</v>
      </c>
      <c r="D21" s="57">
        <v>86.715421975898437</v>
      </c>
      <c r="E21" s="57">
        <v>5.3716740241015657</v>
      </c>
      <c r="F21" s="57">
        <v>1.1718540787778626</v>
      </c>
      <c r="G21" s="57">
        <v>0.97880277077872002</v>
      </c>
      <c r="H21" s="57">
        <v>84.724032765581185</v>
      </c>
      <c r="I21" s="57">
        <v>88.706811186215688</v>
      </c>
      <c r="J21" s="57">
        <v>4.6872474687620631</v>
      </c>
      <c r="K21" s="57">
        <v>77.179145297856849</v>
      </c>
      <c r="L21" s="57">
        <v>96.251698653940025</v>
      </c>
    </row>
    <row r="22" spans="1:12" x14ac:dyDescent="0.3">
      <c r="A22" s="51" t="s">
        <v>90</v>
      </c>
      <c r="B22" s="55">
        <v>1</v>
      </c>
      <c r="C22" s="57">
        <v>102.296752</v>
      </c>
      <c r="D22" s="57">
        <v>95.54130725667747</v>
      </c>
      <c r="E22" s="57">
        <v>6.7554447433225278</v>
      </c>
      <c r="F22" s="57">
        <v>1.47372968666784</v>
      </c>
      <c r="G22" s="57">
        <v>0.96957426041789985</v>
      </c>
      <c r="H22" s="57">
        <v>93.568693591861816</v>
      </c>
      <c r="I22" s="57">
        <v>97.513920921493124</v>
      </c>
      <c r="J22" s="57">
        <v>4.6853290402913199</v>
      </c>
      <c r="K22" s="57">
        <v>86.008933650706638</v>
      </c>
      <c r="L22" s="57">
        <v>105.0736808626483</v>
      </c>
    </row>
    <row r="23" spans="1:12" x14ac:dyDescent="0.3">
      <c r="A23" s="51" t="s">
        <v>91</v>
      </c>
      <c r="B23" s="55">
        <v>1</v>
      </c>
      <c r="C23" s="57">
        <v>109.841544</v>
      </c>
      <c r="D23" s="57">
        <v>104.85967982417371</v>
      </c>
      <c r="E23" s="57">
        <v>4.9818641758262885</v>
      </c>
      <c r="F23" s="57">
        <v>1.0868153629884092</v>
      </c>
      <c r="G23" s="57">
        <v>1.4424481287211059</v>
      </c>
      <c r="H23" s="57">
        <v>101.92499704053976</v>
      </c>
      <c r="I23" s="57">
        <v>107.79436260780766</v>
      </c>
      <c r="J23" s="57">
        <v>4.8055062764898437</v>
      </c>
      <c r="K23" s="57">
        <v>95.082803792753992</v>
      </c>
      <c r="L23" s="57">
        <v>114.63655585559343</v>
      </c>
    </row>
    <row r="24" spans="1:12" x14ac:dyDescent="0.3">
      <c r="A24" s="51" t="s">
        <v>92</v>
      </c>
      <c r="B24" s="55">
        <v>1</v>
      </c>
      <c r="C24" s="57">
        <v>104.106168</v>
      </c>
      <c r="D24" s="57">
        <v>111.82855683246314</v>
      </c>
      <c r="E24" s="57">
        <v>-7.7223888324631389</v>
      </c>
      <c r="F24" s="57">
        <v>-1.6846727501756986</v>
      </c>
      <c r="G24" s="57">
        <v>1.8064660846314704</v>
      </c>
      <c r="H24" s="57">
        <v>108.15327394898996</v>
      </c>
      <c r="I24" s="57">
        <v>115.50383971593631</v>
      </c>
      <c r="J24" s="57">
        <v>4.9270228012721855</v>
      </c>
      <c r="K24" s="57">
        <v>101.80445357248307</v>
      </c>
      <c r="L24" s="57">
        <v>121.8526600924432</v>
      </c>
    </row>
    <row r="25" spans="1:12" x14ac:dyDescent="0.3">
      <c r="A25" s="51" t="s">
        <v>93</v>
      </c>
      <c r="B25" s="55">
        <v>1</v>
      </c>
      <c r="C25" s="57">
        <v>115.758448</v>
      </c>
      <c r="D25" s="57">
        <v>107.11394984923626</v>
      </c>
      <c r="E25" s="57">
        <v>8.644498150763738</v>
      </c>
      <c r="F25" s="57">
        <v>1.8858349131962595</v>
      </c>
      <c r="G25" s="57">
        <v>0.94603343569555642</v>
      </c>
      <c r="H25" s="57">
        <v>105.18923035243236</v>
      </c>
      <c r="I25" s="57">
        <v>109.03866934604017</v>
      </c>
      <c r="J25" s="57">
        <v>4.6805142058096783</v>
      </c>
      <c r="K25" s="57">
        <v>97.591372097672931</v>
      </c>
      <c r="L25" s="57">
        <v>116.6365276007996</v>
      </c>
    </row>
    <row r="26" spans="1:12" x14ac:dyDescent="0.3">
      <c r="A26" s="51" t="s">
        <v>94</v>
      </c>
      <c r="B26" s="55">
        <v>1</v>
      </c>
      <c r="C26" s="57">
        <v>113.89936</v>
      </c>
      <c r="D26" s="57">
        <v>117.68391265435055</v>
      </c>
      <c r="E26" s="57">
        <v>-3.7845526543505486</v>
      </c>
      <c r="F26" s="57">
        <v>-0.82561664100457766</v>
      </c>
      <c r="G26" s="57">
        <v>1.580265862284675</v>
      </c>
      <c r="H26" s="57">
        <v>114.46883758352423</v>
      </c>
      <c r="I26" s="57">
        <v>120.89898772517687</v>
      </c>
      <c r="J26" s="57">
        <v>4.8486569444367369</v>
      </c>
      <c r="K26" s="57">
        <v>107.81924592889851</v>
      </c>
      <c r="L26" s="57">
        <v>127.54857937980259</v>
      </c>
    </row>
    <row r="27" spans="1:12" x14ac:dyDescent="0.3">
      <c r="A27" s="51" t="s">
        <v>95</v>
      </c>
      <c r="B27" s="55">
        <v>1</v>
      </c>
      <c r="C27" s="57">
        <v>108.54347199999999</v>
      </c>
      <c r="D27" s="57">
        <v>116.36795339534895</v>
      </c>
      <c r="E27" s="57">
        <v>-7.824481395348954</v>
      </c>
      <c r="F27" s="57">
        <v>-1.7069446873211469</v>
      </c>
      <c r="G27" s="57">
        <v>1.0717290419045944</v>
      </c>
      <c r="H27" s="57">
        <v>114.18750426489288</v>
      </c>
      <c r="I27" s="57">
        <v>118.54840252580502</v>
      </c>
      <c r="J27" s="57">
        <v>4.7075298308766991</v>
      </c>
      <c r="K27" s="57">
        <v>106.79041194131709</v>
      </c>
      <c r="L27" s="57">
        <v>125.94549484938081</v>
      </c>
    </row>
    <row r="28" spans="1:12" x14ac:dyDescent="0.3">
      <c r="A28" s="51" t="s">
        <v>96</v>
      </c>
      <c r="B28" s="55">
        <v>1</v>
      </c>
      <c r="C28" s="57">
        <v>112.76907199999999</v>
      </c>
      <c r="D28" s="57">
        <v>111.97269112254438</v>
      </c>
      <c r="E28" s="57">
        <v>0.79638087745561847</v>
      </c>
      <c r="F28" s="57">
        <v>0.17373395617824153</v>
      </c>
      <c r="G28" s="57">
        <v>1.1261133366897946</v>
      </c>
      <c r="H28" s="57">
        <v>109.68159631240782</v>
      </c>
      <c r="I28" s="57">
        <v>114.26378593268093</v>
      </c>
      <c r="J28" s="57">
        <v>4.7202081751129246</v>
      </c>
      <c r="K28" s="57">
        <v>102.36935538321782</v>
      </c>
      <c r="L28" s="57">
        <v>121.57602686187093</v>
      </c>
    </row>
    <row r="29" spans="1:12" x14ac:dyDescent="0.3">
      <c r="A29" s="51" t="s">
        <v>97</v>
      </c>
      <c r="B29" s="55">
        <v>1</v>
      </c>
      <c r="C29" s="57">
        <v>120.25615999999999</v>
      </c>
      <c r="D29" s="57">
        <v>115.99877202036186</v>
      </c>
      <c r="E29" s="57">
        <v>4.2573879796381391</v>
      </c>
      <c r="F29" s="57">
        <v>0.92876772613044678</v>
      </c>
      <c r="G29" s="57">
        <v>1.1520810604326774</v>
      </c>
      <c r="H29" s="57">
        <v>113.65484547903094</v>
      </c>
      <c r="I29" s="57">
        <v>118.34269856169277</v>
      </c>
      <c r="J29" s="57">
        <v>4.7264706429999066</v>
      </c>
      <c r="K29" s="57">
        <v>106.38269519431957</v>
      </c>
      <c r="L29" s="57">
        <v>125.61484884640414</v>
      </c>
    </row>
    <row r="30" spans="1:12" x14ac:dyDescent="0.3">
      <c r="A30" s="51" t="s">
        <v>98</v>
      </c>
      <c r="B30" s="55">
        <v>1</v>
      </c>
      <c r="C30" s="57">
        <v>124.390192</v>
      </c>
      <c r="D30" s="57">
        <v>122.88902360608242</v>
      </c>
      <c r="E30" s="57">
        <v>1.5011683939175811</v>
      </c>
      <c r="F30" s="57">
        <v>0.32748642182153931</v>
      </c>
      <c r="G30" s="57">
        <v>1.0521142535243526</v>
      </c>
      <c r="H30" s="57">
        <v>120.74848106264183</v>
      </c>
      <c r="I30" s="57">
        <v>125.02956614952301</v>
      </c>
      <c r="J30" s="57">
        <v>4.7031030577482955</v>
      </c>
      <c r="K30" s="57">
        <v>113.32048848969856</v>
      </c>
      <c r="L30" s="57">
        <v>132.45755872246627</v>
      </c>
    </row>
    <row r="31" spans="1:12" x14ac:dyDescent="0.3">
      <c r="A31" s="51" t="s">
        <v>99</v>
      </c>
      <c r="B31" s="55">
        <v>1</v>
      </c>
      <c r="C31" s="57">
        <v>134.48022399999999</v>
      </c>
      <c r="D31" s="57">
        <v>126.82723844129239</v>
      </c>
      <c r="E31" s="57">
        <v>7.6529855587075986</v>
      </c>
      <c r="F31" s="57">
        <v>1.6695321237962768</v>
      </c>
      <c r="G31" s="57">
        <v>1.1118243116382862</v>
      </c>
      <c r="H31" s="57">
        <v>124.56521487120851</v>
      </c>
      <c r="I31" s="57">
        <v>129.08926201137629</v>
      </c>
      <c r="J31" s="57">
        <v>4.7168196138163063</v>
      </c>
      <c r="K31" s="57">
        <v>117.23079678176009</v>
      </c>
      <c r="L31" s="57">
        <v>136.4236801008247</v>
      </c>
    </row>
    <row r="32" spans="1:12" x14ac:dyDescent="0.3">
      <c r="A32" s="51" t="s">
        <v>100</v>
      </c>
      <c r="B32" s="55">
        <v>1</v>
      </c>
      <c r="C32" s="57">
        <v>147.52556799999999</v>
      </c>
      <c r="D32" s="57">
        <v>135.99951955822542</v>
      </c>
      <c r="E32" s="57">
        <v>11.526048441774577</v>
      </c>
      <c r="F32" s="57">
        <v>2.5144576566043289</v>
      </c>
      <c r="G32" s="57">
        <v>1.3101611419414778</v>
      </c>
      <c r="H32" s="57">
        <v>133.33397667284569</v>
      </c>
      <c r="I32" s="57">
        <v>138.66506244360514</v>
      </c>
      <c r="J32" s="57">
        <v>4.7674685302774327</v>
      </c>
      <c r="K32" s="57">
        <v>126.30003190335465</v>
      </c>
      <c r="L32" s="57">
        <v>145.69900721309619</v>
      </c>
    </row>
    <row r="33" spans="1:12" x14ac:dyDescent="0.3">
      <c r="A33" s="51" t="s">
        <v>101</v>
      </c>
      <c r="B33" s="55">
        <v>1</v>
      </c>
      <c r="C33" s="57">
        <v>145.602464</v>
      </c>
      <c r="D33" s="57">
        <v>147.76743770456437</v>
      </c>
      <c r="E33" s="57">
        <v>-2.1649737045643747</v>
      </c>
      <c r="F33" s="57">
        <v>-0.47229844081332006</v>
      </c>
      <c r="G33" s="57">
        <v>2.1181640479543575</v>
      </c>
      <c r="H33" s="57">
        <v>143.45800054653267</v>
      </c>
      <c r="I33" s="57">
        <v>152.07687486259607</v>
      </c>
      <c r="J33" s="57">
        <v>5.0496388884135719</v>
      </c>
      <c r="K33" s="57">
        <v>137.493870139584</v>
      </c>
      <c r="L33" s="57">
        <v>158.04100526954474</v>
      </c>
    </row>
    <row r="34" spans="1:12" x14ac:dyDescent="0.3">
      <c r="A34" s="51" t="s">
        <v>102</v>
      </c>
      <c r="B34" s="55">
        <v>1</v>
      </c>
      <c r="C34" s="57">
        <v>146.14614399999999</v>
      </c>
      <c r="D34" s="57">
        <v>146.37001752143158</v>
      </c>
      <c r="E34" s="57">
        <v>-0.22387352143158523</v>
      </c>
      <c r="F34" s="57">
        <v>-4.8838983535276055E-2</v>
      </c>
      <c r="G34" s="57">
        <v>1.6389947944600827</v>
      </c>
      <c r="H34" s="57">
        <v>143.0354575396926</v>
      </c>
      <c r="I34" s="57">
        <v>149.70457750317055</v>
      </c>
      <c r="J34" s="57">
        <v>4.8681144096661813</v>
      </c>
      <c r="K34" s="57">
        <v>136.465764285321</v>
      </c>
      <c r="L34" s="57">
        <v>156.27427075754215</v>
      </c>
    </row>
    <row r="35" spans="1:12" x14ac:dyDescent="0.3">
      <c r="A35" s="51" t="s">
        <v>103</v>
      </c>
      <c r="B35" s="55">
        <v>1</v>
      </c>
      <c r="C35" s="57">
        <v>140.54414399999999</v>
      </c>
      <c r="D35" s="57">
        <v>147.13901448325163</v>
      </c>
      <c r="E35" s="57">
        <v>-6.5948704832516398</v>
      </c>
      <c r="F35" s="57">
        <v>-1.438699712628736</v>
      </c>
      <c r="G35" s="57">
        <v>1.508001386213246</v>
      </c>
      <c r="H35" s="57">
        <v>144.07096259445348</v>
      </c>
      <c r="I35" s="57">
        <v>150.20706637204978</v>
      </c>
      <c r="J35" s="57">
        <v>4.8255882698540846</v>
      </c>
      <c r="K35" s="57">
        <v>137.32128132912945</v>
      </c>
      <c r="L35" s="57">
        <v>156.95674763737381</v>
      </c>
    </row>
    <row r="36" spans="1:12" x14ac:dyDescent="0.3">
      <c r="A36" s="51" t="s">
        <v>104</v>
      </c>
      <c r="B36" s="55">
        <v>1</v>
      </c>
      <c r="C36" s="57">
        <v>136.44758400000001</v>
      </c>
      <c r="D36" s="57">
        <v>142.50126130710458</v>
      </c>
      <c r="E36" s="57">
        <v>-6.0536773071045786</v>
      </c>
      <c r="F36" s="57">
        <v>-1.3206360646804129</v>
      </c>
      <c r="G36" s="57">
        <v>1.6664235098134088</v>
      </c>
      <c r="H36" s="57">
        <v>139.11089718439038</v>
      </c>
      <c r="I36" s="57">
        <v>145.89162542981879</v>
      </c>
      <c r="J36" s="57">
        <v>4.8774174809412312</v>
      </c>
      <c r="K36" s="57">
        <v>132.57808083017181</v>
      </c>
      <c r="L36" s="57">
        <v>152.42444178403736</v>
      </c>
    </row>
    <row r="37" spans="1:12" x14ac:dyDescent="0.3">
      <c r="A37" s="51" t="s">
        <v>105</v>
      </c>
      <c r="B37" s="55">
        <v>1</v>
      </c>
      <c r="C37" s="57">
        <v>138.832112</v>
      </c>
      <c r="D37" s="57">
        <v>139.18487632168276</v>
      </c>
      <c r="E37" s="57">
        <v>-0.35276432168276983</v>
      </c>
      <c r="F37" s="57">
        <v>-7.6957072852238226E-2</v>
      </c>
      <c r="G37" s="57">
        <v>2.362388360914685</v>
      </c>
      <c r="H37" s="57">
        <v>134.37856106292867</v>
      </c>
      <c r="I37" s="57">
        <v>143.99119158043686</v>
      </c>
      <c r="J37" s="57">
        <v>5.1568510485680541</v>
      </c>
      <c r="K37" s="57">
        <v>128.69318397679749</v>
      </c>
      <c r="L37" s="57">
        <v>149.67656866656804</v>
      </c>
    </row>
    <row r="38" spans="1:12" ht="15" thickBot="1" x14ac:dyDescent="0.35">
      <c r="A38" s="54" t="s">
        <v>106</v>
      </c>
      <c r="B38" s="56">
        <v>1</v>
      </c>
      <c r="C38" s="58">
        <v>136.477904</v>
      </c>
      <c r="D38" s="58">
        <v>141.56530335645763</v>
      </c>
      <c r="E38" s="58">
        <v>-5.0873993564576381</v>
      </c>
      <c r="F38" s="58">
        <v>-1.1098383221855823</v>
      </c>
      <c r="G38" s="58">
        <v>2.5907530415224027</v>
      </c>
      <c r="H38" s="58">
        <v>136.29437666161417</v>
      </c>
      <c r="I38" s="58">
        <v>146.8362300513011</v>
      </c>
      <c r="J38" s="58">
        <v>5.2653808306227807</v>
      </c>
      <c r="K38" s="58">
        <v>130.85280550975514</v>
      </c>
      <c r="L38" s="58">
        <v>152.27780120316012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L38"/>
  <sheetViews>
    <sheetView workbookViewId="0"/>
  </sheetViews>
  <sheetFormatPr defaultRowHeight="14.4" x14ac:dyDescent="0.3"/>
  <sheetData>
    <row r="1" spans="1:12" x14ac:dyDescent="0.3">
      <c r="A1" s="52" t="s">
        <v>68</v>
      </c>
      <c r="B1" s="53" t="s">
        <v>69</v>
      </c>
      <c r="C1" s="53" t="s">
        <v>48</v>
      </c>
      <c r="D1" s="53" t="s">
        <v>107</v>
      </c>
      <c r="E1" s="53" t="s">
        <v>108</v>
      </c>
      <c r="F1" s="53" t="s">
        <v>109</v>
      </c>
      <c r="G1" s="53" t="s">
        <v>110</v>
      </c>
      <c r="H1" s="53" t="s">
        <v>111</v>
      </c>
      <c r="I1" s="53" t="s">
        <v>112</v>
      </c>
      <c r="J1" s="53" t="s">
        <v>113</v>
      </c>
      <c r="K1" s="53" t="s">
        <v>114</v>
      </c>
      <c r="L1" s="53" t="s">
        <v>115</v>
      </c>
    </row>
    <row r="2" spans="1:12" x14ac:dyDescent="0.3">
      <c r="A2" s="59" t="s">
        <v>70</v>
      </c>
      <c r="B2" s="60">
        <v>1</v>
      </c>
      <c r="C2" s="61">
        <v>21.096692000000001</v>
      </c>
      <c r="D2" s="61">
        <v>18.435299829728521</v>
      </c>
      <c r="E2" s="61">
        <v>2.6613921702714798</v>
      </c>
      <c r="F2" s="61">
        <v>0.61014137449288108</v>
      </c>
      <c r="G2" s="61">
        <v>2.2455859931350584</v>
      </c>
      <c r="H2" s="61">
        <v>13.86662077499825</v>
      </c>
      <c r="I2" s="61">
        <v>23.003978884458792</v>
      </c>
      <c r="J2" s="61">
        <v>4.9060232477126151</v>
      </c>
      <c r="K2" s="61">
        <v>8.4539204827046284</v>
      </c>
      <c r="L2" s="61">
        <v>28.416679176752414</v>
      </c>
    </row>
    <row r="3" spans="1:12" x14ac:dyDescent="0.3">
      <c r="A3" s="51" t="s">
        <v>71</v>
      </c>
      <c r="B3" s="55">
        <v>1</v>
      </c>
      <c r="C3" s="57">
        <v>22.496896</v>
      </c>
      <c r="D3" s="57">
        <v>21.346920065405325</v>
      </c>
      <c r="E3" s="57">
        <v>1.149975934594675</v>
      </c>
      <c r="F3" s="57">
        <v>0.26363942345849678</v>
      </c>
      <c r="G3" s="57">
        <v>1.9602912244910136</v>
      </c>
      <c r="H3" s="57">
        <v>17.358677581758428</v>
      </c>
      <c r="I3" s="57">
        <v>25.335162549052221</v>
      </c>
      <c r="J3" s="57">
        <v>4.7821699404505429</v>
      </c>
      <c r="K3" s="57">
        <v>11.617522166643552</v>
      </c>
      <c r="L3" s="57">
        <v>31.076317964167096</v>
      </c>
    </row>
    <row r="4" spans="1:12" x14ac:dyDescent="0.3">
      <c r="A4" s="51" t="s">
        <v>72</v>
      </c>
      <c r="B4" s="55">
        <v>1</v>
      </c>
      <c r="C4" s="57">
        <v>24.571154</v>
      </c>
      <c r="D4" s="57">
        <v>23.664957654518062</v>
      </c>
      <c r="E4" s="57">
        <v>0.90619634548193773</v>
      </c>
      <c r="F4" s="57">
        <v>0.20775137537748709</v>
      </c>
      <c r="G4" s="57">
        <v>1.6835545395963687</v>
      </c>
      <c r="H4" s="57">
        <v>20.239740189649687</v>
      </c>
      <c r="I4" s="57">
        <v>27.090175119386437</v>
      </c>
      <c r="J4" s="57">
        <v>4.6755495444201864</v>
      </c>
      <c r="K4" s="57">
        <v>14.152480582498212</v>
      </c>
      <c r="L4" s="57">
        <v>33.177434726537911</v>
      </c>
    </row>
    <row r="5" spans="1:12" x14ac:dyDescent="0.3">
      <c r="A5" s="51" t="s">
        <v>73</v>
      </c>
      <c r="B5" s="55">
        <v>1</v>
      </c>
      <c r="C5" s="57">
        <v>27.744679999999999</v>
      </c>
      <c r="D5" s="57">
        <v>26.509225724510681</v>
      </c>
      <c r="E5" s="57">
        <v>1.2354542754893174</v>
      </c>
      <c r="F5" s="57">
        <v>0.28323588616151441</v>
      </c>
      <c r="G5" s="57">
        <v>1.4740768652021148</v>
      </c>
      <c r="H5" s="57">
        <v>23.510193792667707</v>
      </c>
      <c r="I5" s="57">
        <v>29.508257656353656</v>
      </c>
      <c r="J5" s="57">
        <v>4.6042708715991463</v>
      </c>
      <c r="K5" s="57">
        <v>17.141766202725822</v>
      </c>
      <c r="L5" s="57">
        <v>35.876685246295537</v>
      </c>
    </row>
    <row r="6" spans="1:12" x14ac:dyDescent="0.3">
      <c r="A6" s="51" t="s">
        <v>74</v>
      </c>
      <c r="B6" s="55">
        <v>1</v>
      </c>
      <c r="C6" s="57">
        <v>30.076087999999999</v>
      </c>
      <c r="D6" s="57">
        <v>30.232324806159387</v>
      </c>
      <c r="E6" s="57">
        <v>-0.15623680615938795</v>
      </c>
      <c r="F6" s="57">
        <v>-3.5818298678898887E-2</v>
      </c>
      <c r="G6" s="57">
        <v>1.3186413875289453</v>
      </c>
      <c r="H6" s="57">
        <v>27.549528731405985</v>
      </c>
      <c r="I6" s="57">
        <v>32.915120880912788</v>
      </c>
      <c r="J6" s="57">
        <v>4.5568873985908986</v>
      </c>
      <c r="K6" s="57">
        <v>20.961267685055219</v>
      </c>
      <c r="L6" s="57">
        <v>39.503381927263554</v>
      </c>
    </row>
    <row r="7" spans="1:12" x14ac:dyDescent="0.3">
      <c r="A7" s="51" t="s">
        <v>75</v>
      </c>
      <c r="B7" s="55">
        <v>1</v>
      </c>
      <c r="C7" s="57">
        <v>31.175163999999999</v>
      </c>
      <c r="D7" s="57">
        <v>33.224397900302549</v>
      </c>
      <c r="E7" s="57">
        <v>-2.0492339003025499</v>
      </c>
      <c r="F7" s="57">
        <v>-0.46980013038080898</v>
      </c>
      <c r="G7" s="57">
        <v>1.1993741377192475</v>
      </c>
      <c r="H7" s="57">
        <v>30.784252869769514</v>
      </c>
      <c r="I7" s="57">
        <v>35.664542930835587</v>
      </c>
      <c r="J7" s="57">
        <v>4.5238154224904061</v>
      </c>
      <c r="K7" s="57">
        <v>24.02062622049111</v>
      </c>
      <c r="L7" s="57">
        <v>42.428169580113988</v>
      </c>
    </row>
    <row r="8" spans="1:12" x14ac:dyDescent="0.3">
      <c r="A8" s="51" t="s">
        <v>76</v>
      </c>
      <c r="B8" s="55">
        <v>1</v>
      </c>
      <c r="C8" s="57">
        <v>33.880471999999997</v>
      </c>
      <c r="D8" s="57">
        <v>35.161867552960949</v>
      </c>
      <c r="E8" s="57">
        <v>-1.2813955529609515</v>
      </c>
      <c r="F8" s="57">
        <v>-0.29376822126628116</v>
      </c>
      <c r="G8" s="57">
        <v>1.1865124860654175</v>
      </c>
      <c r="H8" s="57">
        <v>32.747889749467859</v>
      </c>
      <c r="I8" s="57">
        <v>37.575845356454039</v>
      </c>
      <c r="J8" s="57">
        <v>4.5204224950906307</v>
      </c>
      <c r="K8" s="57">
        <v>25.964998835847428</v>
      </c>
      <c r="L8" s="57">
        <v>44.358736270074473</v>
      </c>
    </row>
    <row r="9" spans="1:12" x14ac:dyDescent="0.3">
      <c r="A9" s="51" t="s">
        <v>77</v>
      </c>
      <c r="B9" s="55">
        <v>1</v>
      </c>
      <c r="C9" s="57">
        <v>34.924703999999998</v>
      </c>
      <c r="D9" s="57">
        <v>38.398558363141845</v>
      </c>
      <c r="E9" s="57">
        <v>-3.4738543631418466</v>
      </c>
      <c r="F9" s="57">
        <v>-0.79640358891536489</v>
      </c>
      <c r="G9" s="57">
        <v>1.1906590830574153</v>
      </c>
      <c r="H9" s="57">
        <v>35.976144244636252</v>
      </c>
      <c r="I9" s="57">
        <v>40.820972481647438</v>
      </c>
      <c r="J9" s="57">
        <v>4.5215126569102289</v>
      </c>
      <c r="K9" s="57">
        <v>29.199471695129674</v>
      </c>
      <c r="L9" s="57">
        <v>47.597645031154016</v>
      </c>
    </row>
    <row r="10" spans="1:12" x14ac:dyDescent="0.3">
      <c r="A10" s="51" t="s">
        <v>78</v>
      </c>
      <c r="B10" s="55">
        <v>1</v>
      </c>
      <c r="C10" s="57">
        <v>41.301887999999998</v>
      </c>
      <c r="D10" s="57">
        <v>40.225118016459106</v>
      </c>
      <c r="E10" s="57">
        <v>1.0767699835408919</v>
      </c>
      <c r="F10" s="57">
        <v>0.24685648553001499</v>
      </c>
      <c r="G10" s="57">
        <v>1.3619441885353742</v>
      </c>
      <c r="H10" s="57">
        <v>37.454221730636512</v>
      </c>
      <c r="I10" s="57">
        <v>42.996014302281701</v>
      </c>
      <c r="J10" s="57">
        <v>4.5696060691505505</v>
      </c>
      <c r="K10" s="57">
        <v>30.928184565538345</v>
      </c>
      <c r="L10" s="57">
        <v>49.522051467379868</v>
      </c>
    </row>
    <row r="11" spans="1:12" x14ac:dyDescent="0.3">
      <c r="A11" s="51" t="s">
        <v>79</v>
      </c>
      <c r="B11" s="55">
        <v>1</v>
      </c>
      <c r="C11" s="57">
        <v>47.274360000000001</v>
      </c>
      <c r="D11" s="57">
        <v>46.441209706184196</v>
      </c>
      <c r="E11" s="57">
        <v>0.8331502938158053</v>
      </c>
      <c r="F11" s="57">
        <v>0.19100509541818828</v>
      </c>
      <c r="G11" s="57">
        <v>1.1694734048559601</v>
      </c>
      <c r="H11" s="57">
        <v>44.061898174065917</v>
      </c>
      <c r="I11" s="57">
        <v>48.820521238302476</v>
      </c>
      <c r="J11" s="57">
        <v>4.5159800375109791</v>
      </c>
      <c r="K11" s="57">
        <v>37.253379236974666</v>
      </c>
      <c r="L11" s="57">
        <v>55.629040175393726</v>
      </c>
    </row>
    <row r="12" spans="1:12" x14ac:dyDescent="0.3">
      <c r="A12" s="51" t="s">
        <v>80</v>
      </c>
      <c r="B12" s="55">
        <v>1</v>
      </c>
      <c r="C12" s="57">
        <v>51.564920000000001</v>
      </c>
      <c r="D12" s="57">
        <v>52.288985920674506</v>
      </c>
      <c r="E12" s="57">
        <v>-0.72406592067450504</v>
      </c>
      <c r="F12" s="57">
        <v>-0.16599679708937112</v>
      </c>
      <c r="G12" s="57">
        <v>1.0528068778398763</v>
      </c>
      <c r="H12" s="57">
        <v>50.147034222468605</v>
      </c>
      <c r="I12" s="57">
        <v>54.430937618880407</v>
      </c>
      <c r="J12" s="57">
        <v>4.4871828552622208</v>
      </c>
      <c r="K12" s="57">
        <v>43.159743759272985</v>
      </c>
      <c r="L12" s="57">
        <v>61.418228082076027</v>
      </c>
    </row>
    <row r="13" spans="1:12" x14ac:dyDescent="0.3">
      <c r="A13" s="51" t="s">
        <v>81</v>
      </c>
      <c r="B13" s="55">
        <v>1</v>
      </c>
      <c r="C13" s="57">
        <v>58.317276</v>
      </c>
      <c r="D13" s="57">
        <v>56.709353126068514</v>
      </c>
      <c r="E13" s="57">
        <v>1.6079228739314857</v>
      </c>
      <c r="F13" s="57">
        <v>0.36862672226131388</v>
      </c>
      <c r="G13" s="57">
        <v>1.0466679559372374</v>
      </c>
      <c r="H13" s="57">
        <v>54.579891158383269</v>
      </c>
      <c r="I13" s="57">
        <v>58.838815093753759</v>
      </c>
      <c r="J13" s="57">
        <v>4.4857464779586129</v>
      </c>
      <c r="K13" s="57">
        <v>47.583033296264063</v>
      </c>
      <c r="L13" s="57">
        <v>65.835672955872965</v>
      </c>
    </row>
    <row r="14" spans="1:12" x14ac:dyDescent="0.3">
      <c r="A14" s="51" t="s">
        <v>82</v>
      </c>
      <c r="B14" s="55">
        <v>1</v>
      </c>
      <c r="C14" s="57">
        <v>61.791823999999998</v>
      </c>
      <c r="D14" s="57">
        <v>63.138401479749731</v>
      </c>
      <c r="E14" s="57">
        <v>-1.3465774797497332</v>
      </c>
      <c r="F14" s="57">
        <v>-0.3087115997158183</v>
      </c>
      <c r="G14" s="57">
        <v>0.99107340592168003</v>
      </c>
      <c r="H14" s="57">
        <v>61.12204747452494</v>
      </c>
      <c r="I14" s="57">
        <v>65.15475548497453</v>
      </c>
      <c r="J14" s="57">
        <v>4.4731011782048329</v>
      </c>
      <c r="K14" s="57">
        <v>54.037808705734946</v>
      </c>
      <c r="L14" s="57">
        <v>72.238994253764517</v>
      </c>
    </row>
    <row r="15" spans="1:12" x14ac:dyDescent="0.3">
      <c r="A15" s="51" t="s">
        <v>83</v>
      </c>
      <c r="B15" s="55">
        <v>1</v>
      </c>
      <c r="C15" s="57">
        <v>65.738311999999993</v>
      </c>
      <c r="D15" s="57">
        <v>66.816674762390221</v>
      </c>
      <c r="E15" s="57">
        <v>-1.0783627623902277</v>
      </c>
      <c r="F15" s="57">
        <v>-0.24722164038665445</v>
      </c>
      <c r="G15" s="57">
        <v>1.0167996660087202</v>
      </c>
      <c r="H15" s="57">
        <v>64.747980287472657</v>
      </c>
      <c r="I15" s="57">
        <v>68.885369237307785</v>
      </c>
      <c r="J15" s="57">
        <v>4.4788714220579848</v>
      </c>
      <c r="K15" s="57">
        <v>57.704342338986294</v>
      </c>
      <c r="L15" s="57">
        <v>75.929007185794148</v>
      </c>
    </row>
    <row r="16" spans="1:12" x14ac:dyDescent="0.3">
      <c r="A16" s="51" t="s">
        <v>84</v>
      </c>
      <c r="B16" s="55">
        <v>1</v>
      </c>
      <c r="C16" s="57">
        <v>68.923552000000001</v>
      </c>
      <c r="D16" s="57">
        <v>70.853579378946193</v>
      </c>
      <c r="E16" s="57">
        <v>-1.9300273789461926</v>
      </c>
      <c r="F16" s="57">
        <v>-0.4424712640824372</v>
      </c>
      <c r="G16" s="57">
        <v>1.0376763865339342</v>
      </c>
      <c r="H16" s="57">
        <v>68.742410896759878</v>
      </c>
      <c r="I16" s="57">
        <v>72.964747861132508</v>
      </c>
      <c r="J16" s="57">
        <v>4.4836569826094399</v>
      </c>
      <c r="K16" s="57">
        <v>61.73151065939355</v>
      </c>
      <c r="L16" s="57">
        <v>79.975648098498837</v>
      </c>
    </row>
    <row r="17" spans="1:12" x14ac:dyDescent="0.3">
      <c r="A17" s="51" t="s">
        <v>85</v>
      </c>
      <c r="B17" s="55">
        <v>1</v>
      </c>
      <c r="C17" s="57">
        <v>72.821928</v>
      </c>
      <c r="D17" s="57">
        <v>74.226517900013079</v>
      </c>
      <c r="E17" s="57">
        <v>-1.4045899000130788</v>
      </c>
      <c r="F17" s="57">
        <v>-0.3220113224070163</v>
      </c>
      <c r="G17" s="57">
        <v>1.0698135481573088</v>
      </c>
      <c r="H17" s="57">
        <v>72.049965870888002</v>
      </c>
      <c r="I17" s="57">
        <v>76.403069929138155</v>
      </c>
      <c r="J17" s="57">
        <v>4.4912034781729941</v>
      </c>
      <c r="K17" s="57">
        <v>65.089095719794386</v>
      </c>
      <c r="L17" s="57">
        <v>83.363940080231771</v>
      </c>
    </row>
    <row r="18" spans="1:12" x14ac:dyDescent="0.3">
      <c r="A18" s="51" t="s">
        <v>86</v>
      </c>
      <c r="B18" s="55">
        <v>1</v>
      </c>
      <c r="C18" s="57">
        <v>73.609824000000003</v>
      </c>
      <c r="D18" s="57">
        <v>78.158094898742135</v>
      </c>
      <c r="E18" s="57">
        <v>-4.5482708987421319</v>
      </c>
      <c r="F18" s="57">
        <v>-1.0427205312779657</v>
      </c>
      <c r="G18" s="57">
        <v>1.0849546572542494</v>
      </c>
      <c r="H18" s="57">
        <v>75.950738051539261</v>
      </c>
      <c r="I18" s="57">
        <v>80.365451745945009</v>
      </c>
      <c r="J18" s="57">
        <v>4.4948341752316017</v>
      </c>
      <c r="K18" s="57">
        <v>69.013286009817364</v>
      </c>
      <c r="L18" s="57">
        <v>87.302903787666907</v>
      </c>
    </row>
    <row r="19" spans="1:12" x14ac:dyDescent="0.3">
      <c r="A19" s="51" t="s">
        <v>87</v>
      </c>
      <c r="B19" s="55">
        <v>1</v>
      </c>
      <c r="C19" s="57">
        <v>78.024503999999993</v>
      </c>
      <c r="D19" s="57">
        <v>79.477650351981637</v>
      </c>
      <c r="E19" s="57">
        <v>-1.4531463519816441</v>
      </c>
      <c r="F19" s="57">
        <v>-0.33314320318562995</v>
      </c>
      <c r="G19" s="57">
        <v>1.2189414408226857</v>
      </c>
      <c r="H19" s="57">
        <v>76.997695343955186</v>
      </c>
      <c r="I19" s="57">
        <v>81.957605360008088</v>
      </c>
      <c r="J19" s="57">
        <v>4.5290424915965577</v>
      </c>
      <c r="K19" s="57">
        <v>70.263244120113001</v>
      </c>
      <c r="L19" s="57">
        <v>88.692056583850274</v>
      </c>
    </row>
    <row r="20" spans="1:12" x14ac:dyDescent="0.3">
      <c r="A20" s="51" t="s">
        <v>88</v>
      </c>
      <c r="B20" s="55">
        <v>1</v>
      </c>
      <c r="C20" s="57">
        <v>82.445192000000006</v>
      </c>
      <c r="D20" s="57">
        <v>83.771930844697096</v>
      </c>
      <c r="E20" s="57">
        <v>-1.3267388446970898</v>
      </c>
      <c r="F20" s="57">
        <v>-0.30416346427216145</v>
      </c>
      <c r="G20" s="57">
        <v>1.1958220540940825</v>
      </c>
      <c r="H20" s="57">
        <v>81.33901258263721</v>
      </c>
      <c r="I20" s="57">
        <v>86.204849106756981</v>
      </c>
      <c r="J20" s="57">
        <v>4.5228749750120283</v>
      </c>
      <c r="K20" s="57">
        <v>74.570072519666851</v>
      </c>
      <c r="L20" s="57">
        <v>92.97378916972734</v>
      </c>
    </row>
    <row r="21" spans="1:12" x14ac:dyDescent="0.3">
      <c r="A21" s="51" t="s">
        <v>89</v>
      </c>
      <c r="B21" s="55">
        <v>1</v>
      </c>
      <c r="C21" s="57">
        <v>92.087096000000003</v>
      </c>
      <c r="D21" s="57">
        <v>88.038477522236946</v>
      </c>
      <c r="E21" s="57">
        <v>4.0486184777630569</v>
      </c>
      <c r="F21" s="57">
        <v>0.92817198097026321</v>
      </c>
      <c r="G21" s="57">
        <v>1.1687102597470962</v>
      </c>
      <c r="H21" s="57">
        <v>85.660718620516818</v>
      </c>
      <c r="I21" s="57">
        <v>90.416236423957073</v>
      </c>
      <c r="J21" s="57">
        <v>4.515782471042022</v>
      </c>
      <c r="K21" s="57">
        <v>78.851049005030774</v>
      </c>
      <c r="L21" s="57">
        <v>97.225906039443117</v>
      </c>
    </row>
    <row r="22" spans="1:12" x14ac:dyDescent="0.3">
      <c r="A22" s="51" t="s">
        <v>90</v>
      </c>
      <c r="B22" s="55">
        <v>1</v>
      </c>
      <c r="C22" s="57">
        <v>102.296752</v>
      </c>
      <c r="D22" s="57">
        <v>96.601901307356314</v>
      </c>
      <c r="E22" s="57">
        <v>5.6948506926436835</v>
      </c>
      <c r="F22" s="57">
        <v>1.3055813675092138</v>
      </c>
      <c r="G22" s="57">
        <v>1.0832969811965627</v>
      </c>
      <c r="H22" s="57">
        <v>94.397917027450987</v>
      </c>
      <c r="I22" s="57">
        <v>98.805885587261642</v>
      </c>
      <c r="J22" s="57">
        <v>4.4944343363766981</v>
      </c>
      <c r="K22" s="57">
        <v>87.45790589669835</v>
      </c>
      <c r="L22" s="57">
        <v>105.74589671801428</v>
      </c>
    </row>
    <row r="23" spans="1:12" x14ac:dyDescent="0.3">
      <c r="A23" s="51" t="s">
        <v>91</v>
      </c>
      <c r="B23" s="55">
        <v>1</v>
      </c>
      <c r="C23" s="57">
        <v>109.841544</v>
      </c>
      <c r="D23" s="57">
        <v>105.60340668450765</v>
      </c>
      <c r="E23" s="57">
        <v>4.2381373154923523</v>
      </c>
      <c r="F23" s="57">
        <v>0.971620400724444</v>
      </c>
      <c r="G23" s="57">
        <v>1.4067952088216253</v>
      </c>
      <c r="H23" s="57">
        <v>102.74126031180728</v>
      </c>
      <c r="I23" s="57">
        <v>108.46555305720801</v>
      </c>
      <c r="J23" s="57">
        <v>4.583173618148864</v>
      </c>
      <c r="K23" s="57">
        <v>96.278869847601172</v>
      </c>
      <c r="L23" s="57">
        <v>114.92794352141412</v>
      </c>
    </row>
    <row r="24" spans="1:12" x14ac:dyDescent="0.3">
      <c r="A24" s="51" t="s">
        <v>92</v>
      </c>
      <c r="B24" s="55">
        <v>1</v>
      </c>
      <c r="C24" s="57">
        <v>104.106168</v>
      </c>
      <c r="D24" s="57">
        <v>112.362409013026</v>
      </c>
      <c r="E24" s="57">
        <v>-8.2562410130259991</v>
      </c>
      <c r="F24" s="57">
        <v>-1.8927966708936113</v>
      </c>
      <c r="G24" s="57">
        <v>1.7070485361782077</v>
      </c>
      <c r="H24" s="57">
        <v>108.88939265271408</v>
      </c>
      <c r="I24" s="57">
        <v>115.83542537333791</v>
      </c>
      <c r="J24" s="57">
        <v>4.6840604564203083</v>
      </c>
      <c r="K24" s="57">
        <v>102.8326163603468</v>
      </c>
      <c r="L24" s="57">
        <v>121.89220166570519</v>
      </c>
    </row>
    <row r="25" spans="1:12" x14ac:dyDescent="0.3">
      <c r="A25" s="51" t="s">
        <v>93</v>
      </c>
      <c r="B25" s="55">
        <v>1</v>
      </c>
      <c r="C25" s="57">
        <v>115.758448</v>
      </c>
      <c r="D25" s="57">
        <v>108.07637162960557</v>
      </c>
      <c r="E25" s="57">
        <v>7.6820763703944266</v>
      </c>
      <c r="F25" s="57">
        <v>1.7611657116709776</v>
      </c>
      <c r="G25" s="57">
        <v>1.0379088484513632</v>
      </c>
      <c r="H25" s="57">
        <v>105.96473020009219</v>
      </c>
      <c r="I25" s="57">
        <v>110.18801305911896</v>
      </c>
      <c r="J25" s="57">
        <v>4.4837107882005398</v>
      </c>
      <c r="K25" s="57">
        <v>98.954193441754754</v>
      </c>
      <c r="L25" s="57">
        <v>117.1985498174564</v>
      </c>
    </row>
    <row r="26" spans="1:12" x14ac:dyDescent="0.3">
      <c r="A26" s="51" t="s">
        <v>94</v>
      </c>
      <c r="B26" s="55">
        <v>1</v>
      </c>
      <c r="C26" s="57">
        <v>113.89936</v>
      </c>
      <c r="D26" s="57">
        <v>118.17599770994535</v>
      </c>
      <c r="E26" s="57">
        <v>-4.2766377099453479</v>
      </c>
      <c r="F26" s="57">
        <v>-0.98044686525397351</v>
      </c>
      <c r="G26" s="57">
        <v>1.511622032334357</v>
      </c>
      <c r="H26" s="57">
        <v>115.10057956122722</v>
      </c>
      <c r="I26" s="57">
        <v>121.25141585866348</v>
      </c>
      <c r="J26" s="57">
        <v>4.6164281455656733</v>
      </c>
      <c r="K26" s="57">
        <v>108.78380402830052</v>
      </c>
      <c r="L26" s="57">
        <v>127.56819139159018</v>
      </c>
    </row>
    <row r="27" spans="1:12" x14ac:dyDescent="0.3">
      <c r="A27" s="51" t="s">
        <v>95</v>
      </c>
      <c r="B27" s="55">
        <v>1</v>
      </c>
      <c r="C27" s="57">
        <v>108.54347199999999</v>
      </c>
      <c r="D27" s="57">
        <v>117.03886592533291</v>
      </c>
      <c r="E27" s="57">
        <v>-8.4953939253329196</v>
      </c>
      <c r="F27" s="57">
        <v>-1.9476240233818525</v>
      </c>
      <c r="G27" s="57">
        <v>1.0817467893213002</v>
      </c>
      <c r="H27" s="57">
        <v>114.83803553451176</v>
      </c>
      <c r="I27" s="57">
        <v>119.23969631615407</v>
      </c>
      <c r="J27" s="57">
        <v>4.4940609442617943</v>
      </c>
      <c r="K27" s="57">
        <v>107.89563018664467</v>
      </c>
      <c r="L27" s="57">
        <v>126.18210166402116</v>
      </c>
    </row>
    <row r="28" spans="1:12" x14ac:dyDescent="0.3">
      <c r="A28" s="51" t="s">
        <v>96</v>
      </c>
      <c r="B28" s="55">
        <v>1</v>
      </c>
      <c r="C28" s="57">
        <v>112.76907199999999</v>
      </c>
      <c r="D28" s="57">
        <v>112.96936416585307</v>
      </c>
      <c r="E28" s="57">
        <v>-0.20029216585307097</v>
      </c>
      <c r="F28" s="57">
        <v>-4.5918274931004602E-2</v>
      </c>
      <c r="G28" s="57">
        <v>1.134187620904644</v>
      </c>
      <c r="H28" s="57">
        <v>110.66184210096559</v>
      </c>
      <c r="I28" s="57">
        <v>115.27688623074054</v>
      </c>
      <c r="J28" s="57">
        <v>4.5069711796222531</v>
      </c>
      <c r="K28" s="57">
        <v>103.79986235583053</v>
      </c>
      <c r="L28" s="57">
        <v>122.1388659758756</v>
      </c>
    </row>
    <row r="29" spans="1:12" x14ac:dyDescent="0.3">
      <c r="A29" s="51" t="s">
        <v>97</v>
      </c>
      <c r="B29" s="55">
        <v>1</v>
      </c>
      <c r="C29" s="57">
        <v>120.25615999999999</v>
      </c>
      <c r="D29" s="57">
        <v>116.8124112028639</v>
      </c>
      <c r="E29" s="57">
        <v>3.4437487971360952</v>
      </c>
      <c r="F29" s="57">
        <v>0.78950169312269725</v>
      </c>
      <c r="G29" s="57">
        <v>1.1160653726096006</v>
      </c>
      <c r="H29" s="57">
        <v>114.54175912935654</v>
      </c>
      <c r="I29" s="57">
        <v>119.08306327637126</v>
      </c>
      <c r="J29" s="57">
        <v>4.502444843689978</v>
      </c>
      <c r="K29" s="57">
        <v>107.65211829253688</v>
      </c>
      <c r="L29" s="57">
        <v>125.97270411319091</v>
      </c>
    </row>
    <row r="30" spans="1:12" x14ac:dyDescent="0.3">
      <c r="A30" s="51" t="s">
        <v>98</v>
      </c>
      <c r="B30" s="55">
        <v>1</v>
      </c>
      <c r="C30" s="57">
        <v>124.390192</v>
      </c>
      <c r="D30" s="57">
        <v>123.32726859758947</v>
      </c>
      <c r="E30" s="57">
        <v>1.062923402410533</v>
      </c>
      <c r="F30" s="57">
        <v>0.2436820672171954</v>
      </c>
      <c r="G30" s="57">
        <v>0.99694413798559045</v>
      </c>
      <c r="H30" s="57">
        <v>121.29897049817353</v>
      </c>
      <c r="I30" s="57">
        <v>125.3555666970054</v>
      </c>
      <c r="J30" s="57">
        <v>4.4744055771460971</v>
      </c>
      <c r="K30" s="57">
        <v>114.22402200397472</v>
      </c>
      <c r="L30" s="57">
        <v>132.43051519120419</v>
      </c>
    </row>
    <row r="31" spans="1:12" x14ac:dyDescent="0.3">
      <c r="A31" s="51" t="s">
        <v>99</v>
      </c>
      <c r="B31" s="55">
        <v>1</v>
      </c>
      <c r="C31" s="57">
        <v>134.48022399999999</v>
      </c>
      <c r="D31" s="57">
        <v>127.02895296462219</v>
      </c>
      <c r="E31" s="57">
        <v>7.4512710353778004</v>
      </c>
      <c r="F31" s="57">
        <v>1.708252095286148</v>
      </c>
      <c r="G31" s="57">
        <v>1.0361583149733236</v>
      </c>
      <c r="H31" s="57">
        <v>124.92087302224854</v>
      </c>
      <c r="I31" s="57">
        <v>129.13703290699584</v>
      </c>
      <c r="J31" s="57">
        <v>4.4833058905478023</v>
      </c>
      <c r="K31" s="57">
        <v>117.90759854723976</v>
      </c>
      <c r="L31" s="57">
        <v>136.15030738200463</v>
      </c>
    </row>
    <row r="32" spans="1:12" x14ac:dyDescent="0.3">
      <c r="A32" s="51" t="s">
        <v>100</v>
      </c>
      <c r="B32" s="55">
        <v>1</v>
      </c>
      <c r="C32" s="57">
        <v>147.52556799999999</v>
      </c>
      <c r="D32" s="57">
        <v>135.63681993812645</v>
      </c>
      <c r="E32" s="57">
        <v>11.888748061873542</v>
      </c>
      <c r="F32" s="57">
        <v>2.7255724145048346</v>
      </c>
      <c r="G32" s="57">
        <v>1.2619303364655332</v>
      </c>
      <c r="H32" s="57">
        <v>133.06940336429494</v>
      </c>
      <c r="I32" s="57">
        <v>138.20423651195796</v>
      </c>
      <c r="J32" s="57">
        <v>4.5408012320100823</v>
      </c>
      <c r="K32" s="57">
        <v>126.39849036900799</v>
      </c>
      <c r="L32" s="57">
        <v>144.87514950724491</v>
      </c>
    </row>
    <row r="33" spans="1:12" x14ac:dyDescent="0.3">
      <c r="A33" s="51" t="s">
        <v>101</v>
      </c>
      <c r="B33" s="55">
        <v>1</v>
      </c>
      <c r="C33" s="57">
        <v>145.602464</v>
      </c>
      <c r="D33" s="57">
        <v>146.66260671044816</v>
      </c>
      <c r="E33" s="57">
        <v>-1.0601427104481616</v>
      </c>
      <c r="F33" s="57">
        <v>-0.24304457559348272</v>
      </c>
      <c r="G33" s="57">
        <v>2.0691851559042926</v>
      </c>
      <c r="H33" s="57">
        <v>142.45281785754352</v>
      </c>
      <c r="I33" s="57">
        <v>150.8723955633528</v>
      </c>
      <c r="J33" s="57">
        <v>4.8278292082412095</v>
      </c>
      <c r="K33" s="57">
        <v>136.84031433289678</v>
      </c>
      <c r="L33" s="57">
        <v>156.48489908799954</v>
      </c>
    </row>
    <row r="34" spans="1:12" x14ac:dyDescent="0.3">
      <c r="A34" s="51" t="s">
        <v>102</v>
      </c>
      <c r="B34" s="55">
        <v>1</v>
      </c>
      <c r="C34" s="57">
        <v>146.14614399999999</v>
      </c>
      <c r="D34" s="57">
        <v>145.24338005383473</v>
      </c>
      <c r="E34" s="57">
        <v>0.90276394616526545</v>
      </c>
      <c r="F34" s="57">
        <v>0.20696447562619291</v>
      </c>
      <c r="G34" s="57">
        <v>1.6641406773831875</v>
      </c>
      <c r="H34" s="57">
        <v>141.8576603886213</v>
      </c>
      <c r="I34" s="57">
        <v>148.62909971904816</v>
      </c>
      <c r="J34" s="57">
        <v>4.6685942047530373</v>
      </c>
      <c r="K34" s="57">
        <v>135.74505372676651</v>
      </c>
      <c r="L34" s="57">
        <v>154.74170638090294</v>
      </c>
    </row>
    <row r="35" spans="1:12" x14ac:dyDescent="0.3">
      <c r="A35" s="51" t="s">
        <v>103</v>
      </c>
      <c r="B35" s="55">
        <v>1</v>
      </c>
      <c r="C35" s="57">
        <v>140.54414399999999</v>
      </c>
      <c r="D35" s="57">
        <v>145.83697074856747</v>
      </c>
      <c r="E35" s="57">
        <v>-5.292826748567478</v>
      </c>
      <c r="F35" s="57">
        <v>-1.2134147771969399</v>
      </c>
      <c r="G35" s="57">
        <v>1.5948680452549835</v>
      </c>
      <c r="H35" s="57">
        <v>142.59218731311216</v>
      </c>
      <c r="I35" s="57">
        <v>149.08175418402277</v>
      </c>
      <c r="J35" s="57">
        <v>4.6443526713964909</v>
      </c>
      <c r="K35" s="57">
        <v>136.38796419194634</v>
      </c>
      <c r="L35" s="57">
        <v>155.2859773051886</v>
      </c>
    </row>
    <row r="36" spans="1:12" x14ac:dyDescent="0.3">
      <c r="A36" s="51" t="s">
        <v>104</v>
      </c>
      <c r="B36" s="55">
        <v>1</v>
      </c>
      <c r="C36" s="57">
        <v>136.44758400000001</v>
      </c>
      <c r="D36" s="57">
        <v>141.30165867797317</v>
      </c>
      <c r="E36" s="57">
        <v>-4.8540746779731592</v>
      </c>
      <c r="F36" s="57">
        <v>-1.1128280262459487</v>
      </c>
      <c r="G36" s="57">
        <v>1.697707980267493</v>
      </c>
      <c r="H36" s="57">
        <v>137.8476458215481</v>
      </c>
      <c r="I36" s="57">
        <v>144.75567153439823</v>
      </c>
      <c r="J36" s="57">
        <v>4.6806644870996896</v>
      </c>
      <c r="K36" s="57">
        <v>131.77877517682637</v>
      </c>
      <c r="L36" s="57">
        <v>150.82454217911996</v>
      </c>
    </row>
    <row r="37" spans="1:12" x14ac:dyDescent="0.3">
      <c r="A37" s="51" t="s">
        <v>105</v>
      </c>
      <c r="B37" s="55">
        <v>1</v>
      </c>
      <c r="C37" s="57">
        <v>138.832112</v>
      </c>
      <c r="D37" s="57">
        <v>137.98198793757209</v>
      </c>
      <c r="E37" s="57">
        <v>0.85012406242790917</v>
      </c>
      <c r="F37" s="57">
        <v>0.19489644169439557</v>
      </c>
      <c r="G37" s="57">
        <v>2.2916712579132645</v>
      </c>
      <c r="H37" s="57">
        <v>133.31954770666439</v>
      </c>
      <c r="I37" s="57">
        <v>142.64442816847978</v>
      </c>
      <c r="J37" s="57">
        <v>4.9272877741083922</v>
      </c>
      <c r="K37" s="57">
        <v>127.95734558630336</v>
      </c>
      <c r="L37" s="57">
        <v>148.00663028884082</v>
      </c>
    </row>
    <row r="38" spans="1:12" ht="15" thickBot="1" x14ac:dyDescent="0.35">
      <c r="A38" s="54" t="s">
        <v>106</v>
      </c>
      <c r="B38" s="56">
        <v>1</v>
      </c>
      <c r="C38" s="58">
        <v>136.477904</v>
      </c>
      <c r="D38" s="58">
        <v>140.00391892790515</v>
      </c>
      <c r="E38" s="58">
        <v>-3.5260149279051518</v>
      </c>
      <c r="F38" s="58">
        <v>-0.80836173587112203</v>
      </c>
      <c r="G38" s="58">
        <v>2.5628134906890718</v>
      </c>
      <c r="H38" s="58">
        <v>134.78983567663545</v>
      </c>
      <c r="I38" s="58">
        <v>145.21800217917485</v>
      </c>
      <c r="J38" s="58">
        <v>5.0590928675593778</v>
      </c>
      <c r="K38" s="58">
        <v>129.71111709773106</v>
      </c>
      <c r="L38" s="58">
        <v>150.29672075807923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22"/>
  <sheetViews>
    <sheetView topLeftCell="A2" workbookViewId="0">
      <selection activeCell="B33" sqref="B33"/>
    </sheetView>
  </sheetViews>
  <sheetFormatPr defaultColWidth="9.109375" defaultRowHeight="13.8" x14ac:dyDescent="0.25"/>
  <cols>
    <col min="1" max="1" width="27.6640625" style="7" bestFit="1" customWidth="1"/>
    <col min="2" max="2" width="17.5546875" style="7" bestFit="1" customWidth="1"/>
    <col min="3" max="10" width="8" style="7" bestFit="1" customWidth="1"/>
    <col min="11" max="11" width="9.44140625" style="7" bestFit="1" customWidth="1"/>
    <col min="12" max="12" width="8" style="7" customWidth="1"/>
    <col min="13" max="13" width="12.21875" style="7" bestFit="1" customWidth="1"/>
    <col min="14" max="14" width="7.5546875" style="7" bestFit="1" customWidth="1"/>
    <col min="15" max="15" width="16.5546875" style="7" bestFit="1" customWidth="1"/>
    <col min="16" max="16" width="16.6640625" style="7" bestFit="1" customWidth="1"/>
    <col min="17" max="16384" width="9.109375" style="7"/>
  </cols>
  <sheetData>
    <row r="1" spans="1:16" ht="15.6" x14ac:dyDescent="0.25">
      <c r="A1" s="64" t="s">
        <v>8</v>
      </c>
      <c r="B1" s="64"/>
      <c r="C1" s="64"/>
      <c r="D1" s="64"/>
      <c r="E1" s="64"/>
      <c r="F1" s="64"/>
    </row>
    <row r="2" spans="1:16" ht="15.6" x14ac:dyDescent="0.25">
      <c r="A2" s="65" t="s">
        <v>9</v>
      </c>
      <c r="B2" s="65"/>
      <c r="C2" s="65"/>
      <c r="D2" s="65"/>
      <c r="E2" s="65"/>
      <c r="F2" s="65"/>
      <c r="P2" s="44"/>
    </row>
    <row r="3" spans="1:16" ht="15.6" x14ac:dyDescent="0.25">
      <c r="A3" s="64" t="s">
        <v>10</v>
      </c>
      <c r="B3" s="64"/>
      <c r="C3" s="64"/>
      <c r="D3" s="64"/>
      <c r="E3" s="64"/>
      <c r="F3" s="64"/>
    </row>
    <row r="4" spans="1:16" x14ac:dyDescent="0.25">
      <c r="P4" s="45"/>
    </row>
    <row r="6" spans="1:16" ht="14.4" x14ac:dyDescent="0.3">
      <c r="A6" s="6" t="s">
        <v>11</v>
      </c>
      <c r="B6" s="12"/>
      <c r="C6" s="12"/>
      <c r="D6" s="6" t="s">
        <v>12</v>
      </c>
      <c r="E6" s="12"/>
      <c r="F6" s="12"/>
      <c r="G6" s="12"/>
      <c r="H6" s="12"/>
      <c r="I6" s="12"/>
      <c r="J6" s="12"/>
      <c r="K6" s="12"/>
      <c r="L6" s="12"/>
      <c r="M6" s="6" t="s">
        <v>6</v>
      </c>
    </row>
    <row r="7" spans="1:16" x14ac:dyDescent="0.25">
      <c r="A7" s="7" t="s">
        <v>13</v>
      </c>
      <c r="B7" s="13">
        <f>'Growth Rates'!F6</f>
        <v>1.5184757357995959E-2</v>
      </c>
      <c r="D7" s="7" t="s">
        <v>14</v>
      </c>
      <c r="M7" s="8"/>
      <c r="N7" s="9" t="s">
        <v>7</v>
      </c>
      <c r="O7" s="9" t="s">
        <v>0</v>
      </c>
    </row>
    <row r="8" spans="1:16" x14ac:dyDescent="0.25">
      <c r="A8" s="7" t="s">
        <v>15</v>
      </c>
      <c r="B8" s="13">
        <v>0.01</v>
      </c>
      <c r="D8" s="7" t="s">
        <v>62</v>
      </c>
      <c r="M8" s="8">
        <v>1</v>
      </c>
      <c r="N8" s="10">
        <v>41426</v>
      </c>
      <c r="O8" s="11">
        <f>'Raw Data'!C40*(1+B7)/1000000</f>
        <v>138.55028785696786</v>
      </c>
    </row>
    <row r="9" spans="1:16" x14ac:dyDescent="0.25">
      <c r="A9" s="7" t="s">
        <v>16</v>
      </c>
      <c r="B9" s="14">
        <v>2</v>
      </c>
      <c r="D9" s="7" t="s">
        <v>17</v>
      </c>
      <c r="M9" s="8">
        <v>2</v>
      </c>
      <c r="N9" s="10">
        <v>41456</v>
      </c>
      <c r="O9" s="11">
        <f>O8*(1+$B$7)</f>
        <v>140.65414035995641</v>
      </c>
    </row>
    <row r="10" spans="1:16" x14ac:dyDescent="0.25">
      <c r="A10" s="7" t="s">
        <v>18</v>
      </c>
      <c r="B10" s="15">
        <v>0.3</v>
      </c>
      <c r="D10" s="7" t="s">
        <v>19</v>
      </c>
      <c r="M10" s="8">
        <v>3</v>
      </c>
      <c r="N10" s="10">
        <v>41487</v>
      </c>
      <c r="O10" s="11">
        <f t="shared" ref="O10:O73" si="0">O9*(1+$B$7)</f>
        <v>142.78993935271987</v>
      </c>
    </row>
    <row r="11" spans="1:16" x14ac:dyDescent="0.25">
      <c r="A11" s="7" t="s">
        <v>20</v>
      </c>
      <c r="B11" s="15">
        <v>0.03</v>
      </c>
      <c r="D11" s="7" t="s">
        <v>21</v>
      </c>
      <c r="M11" s="8">
        <v>4</v>
      </c>
      <c r="N11" s="10">
        <v>41518</v>
      </c>
      <c r="O11" s="11">
        <f>O10*(1+$B$7)</f>
        <v>144.95816993495387</v>
      </c>
    </row>
    <row r="12" spans="1:16" x14ac:dyDescent="0.25">
      <c r="A12" s="7" t="s">
        <v>22</v>
      </c>
      <c r="B12" s="16">
        <f>1612000/5089000</f>
        <v>0.31676164275889174</v>
      </c>
      <c r="D12" s="7" t="s">
        <v>23</v>
      </c>
      <c r="M12" s="8">
        <v>5</v>
      </c>
      <c r="N12" s="10">
        <v>41548</v>
      </c>
      <c r="O12" s="11">
        <f t="shared" si="0"/>
        <v>147.1593245724753</v>
      </c>
    </row>
    <row r="13" spans="1:16" ht="15" customHeight="1" x14ac:dyDescent="0.25">
      <c r="A13" s="7" t="s">
        <v>24</v>
      </c>
      <c r="B13" s="14">
        <f>6.75/1.5</f>
        <v>4.5</v>
      </c>
      <c r="D13" s="7" t="s">
        <v>25</v>
      </c>
      <c r="M13" s="8">
        <v>6</v>
      </c>
      <c r="N13" s="10">
        <v>41579</v>
      </c>
      <c r="O13" s="11">
        <f t="shared" si="0"/>
        <v>149.39390320907492</v>
      </c>
    </row>
    <row r="14" spans="1:16" ht="15.75" customHeight="1" x14ac:dyDescent="0.25">
      <c r="A14" s="7" t="s">
        <v>26</v>
      </c>
      <c r="B14" s="17">
        <v>0.1</v>
      </c>
      <c r="D14" s="7" t="s">
        <v>27</v>
      </c>
      <c r="M14" s="8">
        <v>7</v>
      </c>
      <c r="N14" s="10">
        <v>41609</v>
      </c>
      <c r="O14" s="11">
        <f t="shared" si="0"/>
        <v>151.66241338006867</v>
      </c>
    </row>
    <row r="15" spans="1:16" ht="15.75" customHeight="1" x14ac:dyDescent="0.25">
      <c r="A15" s="12" t="s">
        <v>28</v>
      </c>
      <c r="B15" s="18">
        <v>0</v>
      </c>
      <c r="C15" s="12"/>
      <c r="D15" s="12" t="s">
        <v>29</v>
      </c>
      <c r="E15" s="12"/>
      <c r="F15" s="12"/>
      <c r="G15" s="12"/>
      <c r="H15" s="12"/>
      <c r="I15" s="12"/>
      <c r="J15" s="12"/>
      <c r="K15" s="12"/>
      <c r="L15" s="12"/>
      <c r="M15" s="8">
        <v>8</v>
      </c>
      <c r="N15" s="10">
        <v>41640</v>
      </c>
      <c r="O15" s="11">
        <f t="shared" si="0"/>
        <v>153.96537032757308</v>
      </c>
    </row>
    <row r="16" spans="1:16" ht="15.75" customHeight="1" x14ac:dyDescent="0.25">
      <c r="M16" s="8">
        <v>9</v>
      </c>
      <c r="N16" s="10">
        <v>41671</v>
      </c>
      <c r="O16" s="11">
        <f t="shared" si="0"/>
        <v>156.30329711753126</v>
      </c>
    </row>
    <row r="17" spans="1:15" ht="14.4" x14ac:dyDescent="0.3">
      <c r="A17" s="19" t="s">
        <v>30</v>
      </c>
      <c r="M17" s="8">
        <v>10</v>
      </c>
      <c r="N17" s="10">
        <v>41699</v>
      </c>
      <c r="O17" s="11">
        <f t="shared" si="0"/>
        <v>158.67672475851572</v>
      </c>
    </row>
    <row r="18" spans="1:15" x14ac:dyDescent="0.25">
      <c r="B18" s="20">
        <v>2013</v>
      </c>
      <c r="C18" s="20">
        <v>2014</v>
      </c>
      <c r="D18" s="20">
        <v>2015</v>
      </c>
      <c r="E18" s="20">
        <v>2016</v>
      </c>
      <c r="F18" s="20">
        <v>2017</v>
      </c>
      <c r="G18" s="20">
        <v>2018</v>
      </c>
      <c r="H18" s="20">
        <v>2019</v>
      </c>
      <c r="I18" s="20">
        <v>2020</v>
      </c>
      <c r="J18" s="20">
        <v>2021</v>
      </c>
      <c r="K18" s="20">
        <v>2022</v>
      </c>
      <c r="L18" s="21"/>
      <c r="M18" s="8">
        <v>11</v>
      </c>
      <c r="N18" s="10">
        <v>41730</v>
      </c>
      <c r="O18" s="11">
        <f t="shared" si="0"/>
        <v>161.08619232233528</v>
      </c>
    </row>
    <row r="19" spans="1:15" x14ac:dyDescent="0.25">
      <c r="A19" s="7" t="s">
        <v>31</v>
      </c>
      <c r="B19" s="1">
        <f>AVERAGE(O8:O14)</f>
        <v>145.02402552374525</v>
      </c>
      <c r="C19" s="1">
        <f>AVERAGE(O15:O26)</f>
        <v>167.49760327113054</v>
      </c>
      <c r="D19" s="1">
        <f>AVERAGE(O27:O38)</f>
        <v>200.70105590994908</v>
      </c>
      <c r="E19" s="1">
        <f>AVERAGE(O39:O50)</f>
        <v>240.48650880195146</v>
      </c>
      <c r="F19" s="1">
        <f>AVERAGE(O51:O62)</f>
        <v>288.15872768352568</v>
      </c>
      <c r="G19" s="1">
        <f>AVERAGE(O63:O74)</f>
        <v>345.28112514024951</v>
      </c>
      <c r="H19" s="1">
        <f>AVERAGE(O75:O86)</f>
        <v>413.72703279371302</v>
      </c>
      <c r="I19" s="1">
        <f>AVERAGE(O87:O98)</f>
        <v>495.74113729721722</v>
      </c>
      <c r="J19" s="1">
        <f>AVERAGE(O99:O110)</f>
        <v>594.01309493662109</v>
      </c>
      <c r="K19" s="1">
        <f>AVERAGE(O111:O122)</f>
        <v>711.76573903051803</v>
      </c>
      <c r="L19" s="1"/>
      <c r="M19" s="8">
        <v>12</v>
      </c>
      <c r="N19" s="10">
        <v>41760</v>
      </c>
      <c r="O19" s="11">
        <f t="shared" si="0"/>
        <v>163.53224706647342</v>
      </c>
    </row>
    <row r="20" spans="1:15" x14ac:dyDescent="0.25">
      <c r="A20" s="7" t="s">
        <v>32</v>
      </c>
      <c r="B20" s="17">
        <v>0.33</v>
      </c>
      <c r="C20" s="17">
        <f>B20-$B$8</f>
        <v>0.32</v>
      </c>
      <c r="D20" s="17">
        <f t="shared" ref="D20:K20" si="1">C20-$B$8</f>
        <v>0.31</v>
      </c>
      <c r="E20" s="17">
        <f t="shared" si="1"/>
        <v>0.3</v>
      </c>
      <c r="F20" s="17">
        <f t="shared" si="1"/>
        <v>0.28999999999999998</v>
      </c>
      <c r="G20" s="17">
        <f t="shared" si="1"/>
        <v>0.27999999999999997</v>
      </c>
      <c r="H20" s="17">
        <f t="shared" si="1"/>
        <v>0.26999999999999996</v>
      </c>
      <c r="I20" s="17">
        <f t="shared" si="1"/>
        <v>0.25999999999999995</v>
      </c>
      <c r="J20" s="17">
        <f t="shared" si="1"/>
        <v>0.24999999999999994</v>
      </c>
      <c r="K20" s="17">
        <f t="shared" si="1"/>
        <v>0.23999999999999994</v>
      </c>
      <c r="L20" s="17"/>
      <c r="M20" s="8">
        <v>13</v>
      </c>
      <c r="N20" s="10">
        <v>41791</v>
      </c>
      <c r="O20" s="11">
        <f t="shared" si="0"/>
        <v>166.01544455838567</v>
      </c>
    </row>
    <row r="21" spans="1:15" x14ac:dyDescent="0.25">
      <c r="A21" s="7" t="s">
        <v>33</v>
      </c>
      <c r="B21" s="22">
        <f t="shared" ref="B21:K21" si="2">B19*B20</f>
        <v>47.857928422835933</v>
      </c>
      <c r="C21" s="22">
        <f t="shared" si="2"/>
        <v>53.599233046761775</v>
      </c>
      <c r="D21" s="22">
        <f t="shared" si="2"/>
        <v>62.21732733208421</v>
      </c>
      <c r="E21" s="22">
        <f t="shared" si="2"/>
        <v>72.145952640585435</v>
      </c>
      <c r="F21" s="22">
        <f t="shared" si="2"/>
        <v>83.56603102822244</v>
      </c>
      <c r="G21" s="22">
        <f t="shared" si="2"/>
        <v>96.678715039269861</v>
      </c>
      <c r="H21" s="22">
        <f t="shared" si="2"/>
        <v>111.7062988543025</v>
      </c>
      <c r="I21" s="22">
        <f t="shared" si="2"/>
        <v>128.89269569727645</v>
      </c>
      <c r="J21" s="22">
        <f t="shared" si="2"/>
        <v>148.50327373415524</v>
      </c>
      <c r="K21" s="22">
        <f t="shared" si="2"/>
        <v>170.82377736732428</v>
      </c>
      <c r="L21" s="22"/>
      <c r="M21" s="8">
        <v>14</v>
      </c>
      <c r="N21" s="10">
        <v>41821</v>
      </c>
      <c r="O21" s="11">
        <f t="shared" si="0"/>
        <v>168.5363488016846</v>
      </c>
    </row>
    <row r="22" spans="1:15" x14ac:dyDescent="0.25">
      <c r="A22" s="7" t="s">
        <v>34</v>
      </c>
      <c r="B22" s="22">
        <f t="shared" ref="B22:K22" si="3">B19-B21</f>
        <v>97.166097100909326</v>
      </c>
      <c r="C22" s="22">
        <f t="shared" si="3"/>
        <v>113.89837022436876</v>
      </c>
      <c r="D22" s="22">
        <f t="shared" si="3"/>
        <v>138.48372857786487</v>
      </c>
      <c r="E22" s="22">
        <f t="shared" si="3"/>
        <v>168.34055616136601</v>
      </c>
      <c r="F22" s="22">
        <f t="shared" si="3"/>
        <v>204.59269665530326</v>
      </c>
      <c r="G22" s="22">
        <f t="shared" si="3"/>
        <v>248.60241010097965</v>
      </c>
      <c r="H22" s="22">
        <f t="shared" si="3"/>
        <v>302.02073393941055</v>
      </c>
      <c r="I22" s="22">
        <f t="shared" si="3"/>
        <v>366.84844159994077</v>
      </c>
      <c r="J22" s="22">
        <f t="shared" si="3"/>
        <v>445.50982120246584</v>
      </c>
      <c r="K22" s="22">
        <f t="shared" si="3"/>
        <v>540.94196166319375</v>
      </c>
      <c r="L22" s="22"/>
      <c r="M22" s="8">
        <v>15</v>
      </c>
      <c r="N22" s="10">
        <v>41852</v>
      </c>
      <c r="O22" s="11">
        <f t="shared" si="0"/>
        <v>171.09553236424074</v>
      </c>
    </row>
    <row r="23" spans="1:15" x14ac:dyDescent="0.25">
      <c r="A23" s="7" t="s">
        <v>35</v>
      </c>
      <c r="B23" s="22">
        <f t="shared" ref="B23:K24" si="4">B21/$B$9</f>
        <v>23.928964211417966</v>
      </c>
      <c r="C23" s="22">
        <f t="shared" si="4"/>
        <v>26.799616523380887</v>
      </c>
      <c r="D23" s="22">
        <f t="shared" si="4"/>
        <v>31.108663666042105</v>
      </c>
      <c r="E23" s="22">
        <f t="shared" si="4"/>
        <v>36.072976320292717</v>
      </c>
      <c r="F23" s="22">
        <f t="shared" si="4"/>
        <v>41.78301551411122</v>
      </c>
      <c r="G23" s="22">
        <f t="shared" si="4"/>
        <v>48.33935751963493</v>
      </c>
      <c r="H23" s="22">
        <f t="shared" si="4"/>
        <v>55.853149427151251</v>
      </c>
      <c r="I23" s="22">
        <f t="shared" si="4"/>
        <v>64.446347848638226</v>
      </c>
      <c r="J23" s="22">
        <f t="shared" si="4"/>
        <v>74.251636867077622</v>
      </c>
      <c r="K23" s="22">
        <f t="shared" si="4"/>
        <v>85.411888683662141</v>
      </c>
      <c r="L23" s="22"/>
      <c r="M23" s="8">
        <v>16</v>
      </c>
      <c r="N23" s="10">
        <v>41883</v>
      </c>
      <c r="O23" s="11">
        <f t="shared" si="0"/>
        <v>173.69357650822889</v>
      </c>
    </row>
    <row r="24" spans="1:15" x14ac:dyDescent="0.25">
      <c r="A24" s="7" t="s">
        <v>36</v>
      </c>
      <c r="B24" s="22">
        <f t="shared" si="4"/>
        <v>48.583048550454663</v>
      </c>
      <c r="C24" s="22">
        <f t="shared" si="4"/>
        <v>56.949185112184381</v>
      </c>
      <c r="D24" s="22">
        <f t="shared" si="4"/>
        <v>69.241864288932433</v>
      </c>
      <c r="E24" s="22">
        <f t="shared" si="4"/>
        <v>84.170278080683005</v>
      </c>
      <c r="F24" s="22">
        <f t="shared" si="4"/>
        <v>102.29634832765163</v>
      </c>
      <c r="G24" s="22">
        <f t="shared" si="4"/>
        <v>124.30120505048983</v>
      </c>
      <c r="H24" s="22">
        <f t="shared" si="4"/>
        <v>151.01036696970527</v>
      </c>
      <c r="I24" s="22">
        <f t="shared" si="4"/>
        <v>183.42422079997039</v>
      </c>
      <c r="J24" s="22">
        <f t="shared" si="4"/>
        <v>222.75491060123292</v>
      </c>
      <c r="K24" s="22">
        <f t="shared" si="4"/>
        <v>270.47098083159688</v>
      </c>
      <c r="L24" s="22"/>
      <c r="M24" s="8">
        <v>17</v>
      </c>
      <c r="N24" s="10">
        <v>41913</v>
      </c>
      <c r="O24" s="11">
        <f t="shared" si="0"/>
        <v>176.33107132214886</v>
      </c>
    </row>
    <row r="25" spans="1:15" x14ac:dyDescent="0.25">
      <c r="A25" s="7" t="s">
        <v>37</v>
      </c>
      <c r="B25" s="15">
        <v>13.579487431348817</v>
      </c>
      <c r="C25" s="23">
        <f>B25+$B$10</f>
        <v>13.879487431348817</v>
      </c>
      <c r="D25" s="23">
        <f t="shared" ref="D25:K25" si="5">C25+$B$10</f>
        <v>14.179487431348818</v>
      </c>
      <c r="E25" s="23">
        <f t="shared" si="5"/>
        <v>14.479487431348819</v>
      </c>
      <c r="F25" s="23">
        <f t="shared" si="5"/>
        <v>14.779487431348819</v>
      </c>
      <c r="G25" s="23">
        <f t="shared" si="5"/>
        <v>15.07948743134882</v>
      </c>
      <c r="H25" s="23">
        <f t="shared" si="5"/>
        <v>15.379487431348821</v>
      </c>
      <c r="I25" s="23">
        <f t="shared" si="5"/>
        <v>15.679487431348822</v>
      </c>
      <c r="J25" s="23">
        <f t="shared" si="5"/>
        <v>15.979487431348822</v>
      </c>
      <c r="K25" s="23">
        <f t="shared" si="5"/>
        <v>16.279487431348823</v>
      </c>
      <c r="L25" s="23"/>
      <c r="M25" s="8">
        <v>18</v>
      </c>
      <c r="N25" s="10">
        <v>41944</v>
      </c>
      <c r="O25" s="11">
        <f t="shared" si="0"/>
        <v>179.00861585485117</v>
      </c>
    </row>
    <row r="26" spans="1:15" x14ac:dyDescent="0.25">
      <c r="A26" s="7" t="s">
        <v>38</v>
      </c>
      <c r="B26" s="24">
        <v>3.2116228261038078</v>
      </c>
      <c r="C26" s="23">
        <f>B26+$B$11</f>
        <v>3.2416228261038076</v>
      </c>
      <c r="D26" s="23">
        <f t="shared" ref="D26:K26" si="6">C26+$B$11</f>
        <v>3.2716228261038074</v>
      </c>
      <c r="E26" s="23">
        <f t="shared" si="6"/>
        <v>3.3016228261038072</v>
      </c>
      <c r="F26" s="23">
        <f t="shared" si="6"/>
        <v>3.331622826103807</v>
      </c>
      <c r="G26" s="23">
        <f t="shared" si="6"/>
        <v>3.3616228261038068</v>
      </c>
      <c r="H26" s="23">
        <f t="shared" si="6"/>
        <v>3.3916228261038066</v>
      </c>
      <c r="I26" s="23">
        <f t="shared" si="6"/>
        <v>3.4216228261038064</v>
      </c>
      <c r="J26" s="23">
        <f t="shared" si="6"/>
        <v>3.4516228261038062</v>
      </c>
      <c r="K26" s="23">
        <f t="shared" si="6"/>
        <v>3.481622826103806</v>
      </c>
      <c r="L26" s="23"/>
      <c r="M26" s="8">
        <v>19</v>
      </c>
      <c r="N26" s="10">
        <v>41974</v>
      </c>
      <c r="O26" s="11">
        <f t="shared" si="0"/>
        <v>181.72681825159779</v>
      </c>
    </row>
    <row r="27" spans="1:15" x14ac:dyDescent="0.25">
      <c r="M27" s="8">
        <v>20</v>
      </c>
      <c r="N27" s="10">
        <v>42005</v>
      </c>
      <c r="O27" s="11">
        <f t="shared" si="0"/>
        <v>184.48629589218893</v>
      </c>
    </row>
    <row r="28" spans="1:15" x14ac:dyDescent="0.25">
      <c r="A28" s="7" t="s">
        <v>39</v>
      </c>
      <c r="B28" s="47">
        <f>(B23*B25+B24*B26)/$B$13*7/12</f>
        <v>62.348416205249428</v>
      </c>
      <c r="C28" s="47">
        <f t="shared" ref="C28:K28" si="7">(C23*C25+C24*C26)/$B$13</f>
        <v>123.68282646420023</v>
      </c>
      <c r="D28" s="47">
        <f t="shared" si="7"/>
        <v>148.36403759741222</v>
      </c>
      <c r="E28" s="47">
        <f t="shared" si="7"/>
        <v>177.82593747371331</v>
      </c>
      <c r="F28" s="47">
        <f t="shared" si="7"/>
        <v>212.96542261113993</v>
      </c>
      <c r="G28" s="47">
        <f t="shared" si="7"/>
        <v>254.84144497038855</v>
      </c>
      <c r="H28" s="47">
        <f t="shared" si="7"/>
        <v>304.70289271308553</v>
      </c>
      <c r="I28" s="47">
        <f t="shared" si="7"/>
        <v>364.02093374189786</v>
      </c>
      <c r="J28" s="47">
        <f t="shared" si="7"/>
        <v>434.52645158499377</v>
      </c>
      <c r="K28" s="47">
        <f t="shared" si="7"/>
        <v>518.25326866120349</v>
      </c>
      <c r="L28" s="25"/>
      <c r="M28" s="8">
        <v>21</v>
      </c>
      <c r="N28" s="10">
        <v>42036</v>
      </c>
      <c r="O28" s="11">
        <f t="shared" si="0"/>
        <v>187.28767553118726</v>
      </c>
    </row>
    <row r="29" spans="1:15" x14ac:dyDescent="0.25">
      <c r="A29" s="7" t="s">
        <v>40</v>
      </c>
      <c r="B29" s="48">
        <f>B28*$B$12</f>
        <v>19.749586740589915</v>
      </c>
      <c r="C29" s="48">
        <f t="shared" ref="C29:K29" si="8">C28*$B$12</f>
        <v>39.177975291862992</v>
      </c>
      <c r="D29" s="48">
        <f t="shared" si="8"/>
        <v>46.996036275698273</v>
      </c>
      <c r="E29" s="48">
        <f t="shared" si="8"/>
        <v>56.328436079313391</v>
      </c>
      <c r="F29" s="48">
        <f t="shared" si="8"/>
        <v>67.459277117146314</v>
      </c>
      <c r="G29" s="48">
        <f t="shared" si="8"/>
        <v>80.723994751869981</v>
      </c>
      <c r="H29" s="48">
        <f t="shared" si="8"/>
        <v>96.518188849183318</v>
      </c>
      <c r="I29" s="48">
        <f t="shared" si="8"/>
        <v>115.30786897070925</v>
      </c>
      <c r="J29" s="48">
        <f t="shared" si="8"/>
        <v>137.64131262625466</v>
      </c>
      <c r="K29" s="48">
        <f t="shared" si="8"/>
        <v>164.1627567462881</v>
      </c>
      <c r="L29" s="26"/>
      <c r="M29" s="8">
        <v>22</v>
      </c>
      <c r="N29" s="10">
        <v>42064</v>
      </c>
      <c r="O29" s="11">
        <f t="shared" si="0"/>
        <v>190.13159344027142</v>
      </c>
    </row>
    <row r="30" spans="1:15" x14ac:dyDescent="0.25">
      <c r="A30" s="7" t="s">
        <v>41</v>
      </c>
      <c r="K30" s="25">
        <f>K29*(1+B15)/(B14-B15)</f>
        <v>1641.627567462881</v>
      </c>
      <c r="L30" s="25"/>
      <c r="M30" s="8">
        <v>23</v>
      </c>
      <c r="N30" s="10">
        <v>42095</v>
      </c>
      <c r="O30" s="11">
        <f t="shared" si="0"/>
        <v>193.01869555275107</v>
      </c>
    </row>
    <row r="31" spans="1:15" ht="14.4" thickBot="1" x14ac:dyDescent="0.3">
      <c r="A31" s="7" t="s">
        <v>42</v>
      </c>
      <c r="B31" s="27">
        <f>B29</f>
        <v>19.749586740589915</v>
      </c>
      <c r="C31" s="27">
        <f t="shared" ref="C31:K31" si="9">C29</f>
        <v>39.177975291862992</v>
      </c>
      <c r="D31" s="27">
        <f t="shared" si="9"/>
        <v>46.996036275698273</v>
      </c>
      <c r="E31" s="27">
        <f t="shared" si="9"/>
        <v>56.328436079313391</v>
      </c>
      <c r="F31" s="27">
        <f t="shared" si="9"/>
        <v>67.459277117146314</v>
      </c>
      <c r="G31" s="27">
        <f t="shared" si="9"/>
        <v>80.723994751869981</v>
      </c>
      <c r="H31" s="27">
        <f t="shared" si="9"/>
        <v>96.518188849183318</v>
      </c>
      <c r="I31" s="27">
        <f t="shared" si="9"/>
        <v>115.30786897070925</v>
      </c>
      <c r="J31" s="27">
        <f t="shared" si="9"/>
        <v>137.64131262625466</v>
      </c>
      <c r="K31" s="27">
        <f t="shared" si="9"/>
        <v>164.1627567462881</v>
      </c>
      <c r="L31" s="28"/>
      <c r="M31" s="8">
        <v>24</v>
      </c>
      <c r="N31" s="10">
        <v>42125</v>
      </c>
      <c r="O31" s="11">
        <f t="shared" si="0"/>
        <v>195.94963761027648</v>
      </c>
    </row>
    <row r="32" spans="1:15" ht="14.4" thickTop="1" x14ac:dyDescent="0.25">
      <c r="M32" s="8">
        <v>25</v>
      </c>
      <c r="N32" s="10">
        <v>42156</v>
      </c>
      <c r="O32" s="11">
        <f t="shared" si="0"/>
        <v>198.92508531177577</v>
      </c>
    </row>
    <row r="33" spans="1:15" x14ac:dyDescent="0.25">
      <c r="A33" s="12" t="s">
        <v>43</v>
      </c>
      <c r="B33" s="66">
        <f>NPV(B14,B31:K31)+K30</f>
        <v>2078.1818869189196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8">
        <v>26</v>
      </c>
      <c r="N33" s="10">
        <v>42186</v>
      </c>
      <c r="O33" s="11">
        <f t="shared" si="0"/>
        <v>201.94571446465375</v>
      </c>
    </row>
    <row r="34" spans="1:15" x14ac:dyDescent="0.25">
      <c r="M34" s="8">
        <v>27</v>
      </c>
      <c r="N34" s="10">
        <v>42217</v>
      </c>
      <c r="O34" s="11">
        <f t="shared" si="0"/>
        <v>205.01221113828666</v>
      </c>
    </row>
    <row r="35" spans="1:15" x14ac:dyDescent="0.25">
      <c r="A35" s="7" t="s">
        <v>44</v>
      </c>
      <c r="M35" s="8">
        <v>28</v>
      </c>
      <c r="N35" s="10">
        <v>42248</v>
      </c>
      <c r="O35" s="11">
        <f t="shared" si="0"/>
        <v>208.12527181984777</v>
      </c>
    </row>
    <row r="36" spans="1:15" x14ac:dyDescent="0.25">
      <c r="M36" s="8">
        <v>29</v>
      </c>
      <c r="N36" s="10">
        <v>42278</v>
      </c>
      <c r="O36" s="11">
        <f t="shared" si="0"/>
        <v>211.2856035724991</v>
      </c>
    </row>
    <row r="37" spans="1:15" ht="16.8" x14ac:dyDescent="0.25">
      <c r="A37" s="7" t="s">
        <v>45</v>
      </c>
      <c r="M37" s="8">
        <v>30</v>
      </c>
      <c r="N37" s="10">
        <v>42309</v>
      </c>
      <c r="O37" s="11">
        <f t="shared" si="0"/>
        <v>214.49392419598522</v>
      </c>
    </row>
    <row r="38" spans="1:15" x14ac:dyDescent="0.25">
      <c r="A38" s="7" t="s">
        <v>46</v>
      </c>
      <c r="M38" s="8">
        <v>31</v>
      </c>
      <c r="N38" s="10">
        <v>42339</v>
      </c>
      <c r="O38" s="11">
        <f t="shared" si="0"/>
        <v>217.75096238966563</v>
      </c>
    </row>
    <row r="39" spans="1:15" x14ac:dyDescent="0.25">
      <c r="M39" s="8">
        <v>32</v>
      </c>
      <c r="N39" s="10">
        <v>42370</v>
      </c>
      <c r="O39" s="11">
        <f t="shared" si="0"/>
        <v>221.05745791802281</v>
      </c>
    </row>
    <row r="40" spans="1:15" x14ac:dyDescent="0.25">
      <c r="A40" s="7" t="s">
        <v>47</v>
      </c>
      <c r="M40" s="8">
        <v>33</v>
      </c>
      <c r="N40" s="10">
        <v>42401</v>
      </c>
      <c r="O40" s="11">
        <f t="shared" si="0"/>
        <v>224.41416177868339</v>
      </c>
    </row>
    <row r="41" spans="1:15" x14ac:dyDescent="0.25">
      <c r="M41" s="8">
        <v>34</v>
      </c>
      <c r="N41" s="10">
        <v>42430</v>
      </c>
      <c r="O41" s="11">
        <f t="shared" si="0"/>
        <v>227.82183637299076</v>
      </c>
    </row>
    <row r="42" spans="1:15" x14ac:dyDescent="0.25">
      <c r="M42" s="8">
        <v>35</v>
      </c>
      <c r="N42" s="10">
        <v>42461</v>
      </c>
      <c r="O42" s="11">
        <f t="shared" si="0"/>
        <v>231.28125567916769</v>
      </c>
    </row>
    <row r="43" spans="1:15" x14ac:dyDescent="0.25">
      <c r="M43" s="8">
        <v>36</v>
      </c>
      <c r="N43" s="10">
        <v>42491</v>
      </c>
      <c r="O43" s="11">
        <f t="shared" si="0"/>
        <v>234.79320542810848</v>
      </c>
    </row>
    <row r="44" spans="1:15" x14ac:dyDescent="0.25">
      <c r="M44" s="8">
        <v>37</v>
      </c>
      <c r="N44" s="10">
        <v>42522</v>
      </c>
      <c r="O44" s="11">
        <f t="shared" si="0"/>
        <v>238.35848328184039</v>
      </c>
    </row>
    <row r="45" spans="1:15" x14ac:dyDescent="0.25">
      <c r="M45" s="8">
        <v>38</v>
      </c>
      <c r="N45" s="10">
        <v>42552</v>
      </c>
      <c r="O45" s="11">
        <f t="shared" si="0"/>
        <v>241.97789901469508</v>
      </c>
    </row>
    <row r="46" spans="1:15" x14ac:dyDescent="0.25">
      <c r="M46" s="8">
        <v>39</v>
      </c>
      <c r="N46" s="10">
        <v>42583</v>
      </c>
      <c r="O46" s="11">
        <f t="shared" si="0"/>
        <v>245.65227469723087</v>
      </c>
    </row>
    <row r="47" spans="1:15" x14ac:dyDescent="0.25">
      <c r="M47" s="8">
        <v>40</v>
      </c>
      <c r="N47" s="10">
        <v>42614</v>
      </c>
      <c r="O47" s="11">
        <f t="shared" si="0"/>
        <v>249.38244488294808</v>
      </c>
    </row>
    <row r="48" spans="1:15" x14ac:dyDescent="0.25">
      <c r="M48" s="8">
        <v>41</v>
      </c>
      <c r="N48" s="10">
        <v>42644</v>
      </c>
      <c r="O48" s="11">
        <f t="shared" si="0"/>
        <v>253.16925679783944</v>
      </c>
    </row>
    <row r="49" spans="13:15" x14ac:dyDescent="0.25">
      <c r="M49" s="8">
        <v>42</v>
      </c>
      <c r="N49" s="10">
        <v>42675</v>
      </c>
      <c r="O49" s="11">
        <f t="shared" si="0"/>
        <v>257.01357053281879</v>
      </c>
    </row>
    <row r="50" spans="13:15" x14ac:dyDescent="0.25">
      <c r="M50" s="8">
        <v>43</v>
      </c>
      <c r="N50" s="10">
        <v>42705</v>
      </c>
      <c r="O50" s="11">
        <f t="shared" si="0"/>
        <v>260.91625923907185</v>
      </c>
    </row>
    <row r="51" spans="13:15" x14ac:dyDescent="0.25">
      <c r="M51" s="8">
        <v>44</v>
      </c>
      <c r="N51" s="10">
        <v>42736</v>
      </c>
      <c r="O51" s="11">
        <f t="shared" si="0"/>
        <v>264.87820932637311</v>
      </c>
    </row>
    <row r="52" spans="13:15" x14ac:dyDescent="0.25">
      <c r="M52" s="8">
        <v>45</v>
      </c>
      <c r="N52" s="10">
        <v>42767</v>
      </c>
      <c r="O52" s="11">
        <f t="shared" si="0"/>
        <v>268.90032066441455</v>
      </c>
    </row>
    <row r="53" spans="13:15" x14ac:dyDescent="0.25">
      <c r="M53" s="8">
        <v>46</v>
      </c>
      <c r="N53" s="10">
        <v>42795</v>
      </c>
      <c r="O53" s="11">
        <f t="shared" si="0"/>
        <v>272.983506787191</v>
      </c>
    </row>
    <row r="54" spans="13:15" x14ac:dyDescent="0.25">
      <c r="M54" s="8">
        <v>47</v>
      </c>
      <c r="N54" s="10">
        <v>42826</v>
      </c>
      <c r="O54" s="11">
        <f t="shared" si="0"/>
        <v>277.12869510048932</v>
      </c>
    </row>
    <row r="55" spans="13:15" x14ac:dyDescent="0.25">
      <c r="M55" s="8">
        <v>48</v>
      </c>
      <c r="N55" s="10">
        <v>42856</v>
      </c>
      <c r="O55" s="11">
        <f t="shared" si="0"/>
        <v>281.33682709252832</v>
      </c>
    </row>
    <row r="56" spans="13:15" x14ac:dyDescent="0.25">
      <c r="M56" s="8">
        <v>49</v>
      </c>
      <c r="N56" s="10">
        <v>42887</v>
      </c>
      <c r="O56" s="11">
        <f t="shared" si="0"/>
        <v>285.60885854779684</v>
      </c>
    </row>
    <row r="57" spans="13:15" x14ac:dyDescent="0.25">
      <c r="M57" s="8">
        <v>50</v>
      </c>
      <c r="N57" s="10">
        <v>42917</v>
      </c>
      <c r="O57" s="11">
        <f t="shared" si="0"/>
        <v>289.94575976413932</v>
      </c>
    </row>
    <row r="58" spans="13:15" x14ac:dyDescent="0.25">
      <c r="M58" s="8">
        <v>51</v>
      </c>
      <c r="N58" s="10">
        <v>42948</v>
      </c>
      <c r="O58" s="11">
        <f t="shared" si="0"/>
        <v>294.34851577313759</v>
      </c>
    </row>
    <row r="59" spans="13:15" x14ac:dyDescent="0.25">
      <c r="M59" s="8">
        <v>52</v>
      </c>
      <c r="N59" s="10">
        <v>42979</v>
      </c>
      <c r="O59" s="11">
        <f t="shared" si="0"/>
        <v>298.81812656383892</v>
      </c>
    </row>
    <row r="60" spans="13:15" x14ac:dyDescent="0.25">
      <c r="M60" s="8">
        <v>53</v>
      </c>
      <c r="N60" s="10">
        <v>43009</v>
      </c>
      <c r="O60" s="11">
        <f t="shared" si="0"/>
        <v>303.35560730988175</v>
      </c>
    </row>
    <row r="61" spans="13:15" x14ac:dyDescent="0.25">
      <c r="M61" s="8">
        <v>54</v>
      </c>
      <c r="N61" s="10">
        <v>43040</v>
      </c>
      <c r="O61" s="11">
        <f t="shared" si="0"/>
        <v>307.96198860006979</v>
      </c>
    </row>
    <row r="62" spans="13:15" x14ac:dyDescent="0.25">
      <c r="M62" s="8">
        <v>55</v>
      </c>
      <c r="N62" s="10">
        <v>43070</v>
      </c>
      <c r="O62" s="11">
        <f t="shared" si="0"/>
        <v>312.63831667244779</v>
      </c>
    </row>
    <row r="63" spans="13:15" x14ac:dyDescent="0.25">
      <c r="M63" s="8">
        <v>56</v>
      </c>
      <c r="N63" s="10">
        <v>43101</v>
      </c>
      <c r="O63" s="11">
        <f t="shared" si="0"/>
        <v>317.38565365193119</v>
      </c>
    </row>
    <row r="64" spans="13:15" x14ac:dyDescent="0.25">
      <c r="M64" s="8">
        <v>57</v>
      </c>
      <c r="N64" s="10">
        <v>43132</v>
      </c>
      <c r="O64" s="11">
        <f t="shared" si="0"/>
        <v>322.20507779154474</v>
      </c>
    </row>
    <row r="65" spans="13:15" x14ac:dyDescent="0.25">
      <c r="M65" s="8">
        <v>58</v>
      </c>
      <c r="N65" s="10">
        <v>43160</v>
      </c>
      <c r="O65" s="11">
        <f t="shared" si="0"/>
        <v>327.09768371732355</v>
      </c>
    </row>
    <row r="66" spans="13:15" x14ac:dyDescent="0.25">
      <c r="M66" s="8">
        <v>59</v>
      </c>
      <c r="N66" s="10">
        <v>43191</v>
      </c>
      <c r="O66" s="11">
        <f t="shared" si="0"/>
        <v>332.06458267693364</v>
      </c>
    </row>
    <row r="67" spans="13:15" x14ac:dyDescent="0.25">
      <c r="M67" s="8">
        <v>60</v>
      </c>
      <c r="N67" s="10">
        <v>43221</v>
      </c>
      <c r="O67" s="11">
        <f t="shared" si="0"/>
        <v>337.10690279206705</v>
      </c>
    </row>
    <row r="68" spans="13:15" x14ac:dyDescent="0.25">
      <c r="M68" s="8">
        <v>61</v>
      </c>
      <c r="N68" s="10">
        <v>43252</v>
      </c>
      <c r="O68" s="11">
        <f t="shared" si="0"/>
        <v>342.22578931467012</v>
      </c>
    </row>
    <row r="69" spans="13:15" x14ac:dyDescent="0.25">
      <c r="M69" s="8">
        <v>62</v>
      </c>
      <c r="N69" s="10">
        <v>43282</v>
      </c>
      <c r="O69" s="11">
        <f t="shared" si="0"/>
        <v>347.42240488706204</v>
      </c>
    </row>
    <row r="70" spans="13:15" x14ac:dyDescent="0.25">
      <c r="M70" s="8">
        <v>63</v>
      </c>
      <c r="N70" s="10">
        <v>43313</v>
      </c>
      <c r="O70" s="11">
        <f t="shared" si="0"/>
        <v>352.69792980600351</v>
      </c>
    </row>
    <row r="71" spans="13:15" x14ac:dyDescent="0.25">
      <c r="M71" s="8">
        <v>64</v>
      </c>
      <c r="N71" s="10">
        <v>43344</v>
      </c>
      <c r="O71" s="11">
        <f t="shared" si="0"/>
        <v>358.05356229077518</v>
      </c>
    </row>
    <row r="72" spans="13:15" x14ac:dyDescent="0.25">
      <c r="M72" s="8">
        <v>65</v>
      </c>
      <c r="N72" s="10">
        <v>43374</v>
      </c>
      <c r="O72" s="11">
        <f t="shared" si="0"/>
        <v>363.49051875532666</v>
      </c>
    </row>
    <row r="73" spans="13:15" x14ac:dyDescent="0.25">
      <c r="M73" s="8">
        <v>66</v>
      </c>
      <c r="N73" s="10">
        <v>43405</v>
      </c>
      <c r="O73" s="11">
        <f t="shared" si="0"/>
        <v>369.01003408455836</v>
      </c>
    </row>
    <row r="74" spans="13:15" x14ac:dyDescent="0.25">
      <c r="M74" s="8">
        <v>67</v>
      </c>
      <c r="N74" s="10">
        <v>43435</v>
      </c>
      <c r="O74" s="11">
        <f t="shared" ref="O74:O122" si="10">O73*(1+$B$7)</f>
        <v>374.61336191479819</v>
      </c>
    </row>
    <row r="75" spans="13:15" x14ac:dyDescent="0.25">
      <c r="M75" s="8">
        <v>68</v>
      </c>
      <c r="N75" s="10">
        <v>43466</v>
      </c>
      <c r="O75" s="11">
        <f t="shared" si="10"/>
        <v>380.30177491853755</v>
      </c>
    </row>
    <row r="76" spans="13:15" x14ac:dyDescent="0.25">
      <c r="M76" s="8">
        <v>69</v>
      </c>
      <c r="N76" s="10">
        <v>43497</v>
      </c>
      <c r="O76" s="11">
        <f t="shared" si="10"/>
        <v>386.07656509349073</v>
      </c>
    </row>
    <row r="77" spans="13:15" x14ac:dyDescent="0.25">
      <c r="M77" s="8">
        <v>70</v>
      </c>
      <c r="N77" s="10">
        <v>43525</v>
      </c>
      <c r="O77" s="11">
        <f t="shared" si="10"/>
        <v>391.93904405604394</v>
      </c>
    </row>
    <row r="78" spans="13:15" x14ac:dyDescent="0.25">
      <c r="M78" s="8">
        <v>71</v>
      </c>
      <c r="N78" s="10">
        <v>43556</v>
      </c>
      <c r="O78" s="11">
        <f t="shared" si="10"/>
        <v>397.89054333915988</v>
      </c>
    </row>
    <row r="79" spans="13:15" x14ac:dyDescent="0.25">
      <c r="M79" s="8">
        <v>72</v>
      </c>
      <c r="N79" s="10">
        <v>43586</v>
      </c>
      <c r="O79" s="11">
        <f t="shared" si="10"/>
        <v>403.9324146948062</v>
      </c>
    </row>
    <row r="80" spans="13:15" x14ac:dyDescent="0.25">
      <c r="M80" s="8">
        <v>73</v>
      </c>
      <c r="N80" s="10">
        <v>43617</v>
      </c>
      <c r="O80" s="11">
        <f t="shared" si="10"/>
        <v>410.06603040097622</v>
      </c>
    </row>
    <row r="81" spans="13:15" x14ac:dyDescent="0.25">
      <c r="M81" s="8">
        <v>74</v>
      </c>
      <c r="N81" s="10">
        <v>43647</v>
      </c>
      <c r="O81" s="11">
        <f t="shared" si="10"/>
        <v>416.29278357337165</v>
      </c>
    </row>
    <row r="82" spans="13:15" x14ac:dyDescent="0.25">
      <c r="M82" s="8">
        <v>75</v>
      </c>
      <c r="N82" s="10">
        <v>43678</v>
      </c>
      <c r="O82" s="11">
        <f t="shared" si="10"/>
        <v>422.61408848181804</v>
      </c>
    </row>
    <row r="83" spans="13:15" x14ac:dyDescent="0.25">
      <c r="M83" s="8">
        <v>76</v>
      </c>
      <c r="N83" s="10">
        <v>43709</v>
      </c>
      <c r="O83" s="11">
        <f t="shared" si="10"/>
        <v>429.03138087148511</v>
      </c>
    </row>
    <row r="84" spans="13:15" x14ac:dyDescent="0.25">
      <c r="M84" s="8">
        <v>77</v>
      </c>
      <c r="N84" s="10">
        <v>43739</v>
      </c>
      <c r="O84" s="11">
        <f t="shared" si="10"/>
        <v>435.54611828898459</v>
      </c>
    </row>
    <row r="85" spans="13:15" x14ac:dyDescent="0.25">
      <c r="M85" s="8">
        <v>78</v>
      </c>
      <c r="N85" s="10">
        <v>43770</v>
      </c>
      <c r="O85" s="11">
        <f t="shared" si="10"/>
        <v>442.15978041341981</v>
      </c>
    </row>
    <row r="86" spans="13:15" x14ac:dyDescent="0.25">
      <c r="M86" s="8">
        <v>79</v>
      </c>
      <c r="N86" s="10">
        <v>43800</v>
      </c>
      <c r="O86" s="11">
        <f t="shared" si="10"/>
        <v>448.87386939246238</v>
      </c>
    </row>
    <row r="87" spans="13:15" x14ac:dyDescent="0.25">
      <c r="M87" s="8">
        <v>80</v>
      </c>
      <c r="N87" s="10">
        <v>43831</v>
      </c>
      <c r="O87" s="11">
        <f t="shared" si="10"/>
        <v>455.68991018353171</v>
      </c>
    </row>
    <row r="88" spans="13:15" x14ac:dyDescent="0.25">
      <c r="M88" s="8">
        <v>81</v>
      </c>
      <c r="N88" s="10">
        <v>43862</v>
      </c>
      <c r="O88" s="11">
        <f t="shared" si="10"/>
        <v>462.60945090015559</v>
      </c>
    </row>
    <row r="89" spans="13:15" x14ac:dyDescent="0.25">
      <c r="M89" s="8">
        <v>82</v>
      </c>
      <c r="N89" s="10">
        <v>43891</v>
      </c>
      <c r="O89" s="11">
        <f t="shared" si="10"/>
        <v>469.63406316359021</v>
      </c>
    </row>
    <row r="90" spans="13:15" x14ac:dyDescent="0.25">
      <c r="M90" s="8">
        <v>83</v>
      </c>
      <c r="N90" s="10">
        <v>43922</v>
      </c>
      <c r="O90" s="11">
        <f t="shared" si="10"/>
        <v>476.76534245977911</v>
      </c>
    </row>
    <row r="91" spans="13:15" x14ac:dyDescent="0.25">
      <c r="M91" s="8">
        <v>84</v>
      </c>
      <c r="N91" s="10">
        <v>43952</v>
      </c>
      <c r="O91" s="11">
        <f t="shared" si="10"/>
        <v>484.0049085017327</v>
      </c>
    </row>
    <row r="92" spans="13:15" x14ac:dyDescent="0.25">
      <c r="M92" s="8">
        <v>85</v>
      </c>
      <c r="N92" s="10">
        <v>43983</v>
      </c>
      <c r="O92" s="11">
        <f t="shared" si="10"/>
        <v>491.35440559741056</v>
      </c>
    </row>
    <row r="93" spans="13:15" x14ac:dyDescent="0.25">
      <c r="M93" s="8">
        <v>86</v>
      </c>
      <c r="N93" s="10">
        <v>44013</v>
      </c>
      <c r="O93" s="11">
        <f t="shared" si="10"/>
        <v>498.81550302318959</v>
      </c>
    </row>
    <row r="94" spans="13:15" x14ac:dyDescent="0.25">
      <c r="M94" s="8">
        <v>87</v>
      </c>
      <c r="N94" s="10">
        <v>44044</v>
      </c>
      <c r="O94" s="11">
        <f t="shared" si="10"/>
        <v>506.38989540300344</v>
      </c>
    </row>
    <row r="95" spans="13:15" x14ac:dyDescent="0.25">
      <c r="M95" s="8">
        <v>88</v>
      </c>
      <c r="N95" s="10">
        <v>44075</v>
      </c>
      <c r="O95" s="11">
        <f t="shared" si="10"/>
        <v>514.07930309323899</v>
      </c>
    </row>
    <row r="96" spans="13:15" x14ac:dyDescent="0.25">
      <c r="M96" s="8">
        <v>89</v>
      </c>
      <c r="N96" s="10">
        <v>44105</v>
      </c>
      <c r="O96" s="11">
        <f t="shared" si="10"/>
        <v>521.8854725734775</v>
      </c>
    </row>
    <row r="97" spans="13:15" x14ac:dyDescent="0.25">
      <c r="M97" s="8">
        <v>90</v>
      </c>
      <c r="N97" s="10">
        <v>44136</v>
      </c>
      <c r="O97" s="11">
        <f t="shared" si="10"/>
        <v>529.81017684316885</v>
      </c>
    </row>
    <row r="98" spans="13:15" x14ac:dyDescent="0.25">
      <c r="M98" s="8">
        <v>91</v>
      </c>
      <c r="N98" s="10">
        <v>44166</v>
      </c>
      <c r="O98" s="11">
        <f t="shared" si="10"/>
        <v>537.85521582432932</v>
      </c>
    </row>
    <row r="99" spans="13:15" x14ac:dyDescent="0.25">
      <c r="M99" s="8">
        <v>92</v>
      </c>
      <c r="N99" s="10">
        <v>44197</v>
      </c>
      <c r="O99" s="11">
        <f t="shared" si="10"/>
        <v>546.02241677035431</v>
      </c>
    </row>
    <row r="100" spans="13:15" x14ac:dyDescent="0.25">
      <c r="M100" s="8">
        <v>93</v>
      </c>
      <c r="N100" s="10">
        <v>44228</v>
      </c>
      <c r="O100" s="11">
        <f t="shared" si="10"/>
        <v>554.31363468103871</v>
      </c>
    </row>
    <row r="101" spans="13:15" x14ac:dyDescent="0.25">
      <c r="M101" s="8">
        <v>94</v>
      </c>
      <c r="N101" s="10">
        <v>44256</v>
      </c>
      <c r="O101" s="11">
        <f t="shared" si="10"/>
        <v>562.73075272389906</v>
      </c>
    </row>
    <row r="102" spans="13:15" x14ac:dyDescent="0.25">
      <c r="M102" s="8">
        <v>95</v>
      </c>
      <c r="N102" s="10">
        <v>44287</v>
      </c>
      <c r="O102" s="11">
        <f t="shared" si="10"/>
        <v>571.27568266189394</v>
      </c>
    </row>
    <row r="103" spans="13:15" x14ac:dyDescent="0.25">
      <c r="M103" s="8">
        <v>96</v>
      </c>
      <c r="N103" s="10">
        <v>44317</v>
      </c>
      <c r="O103" s="11">
        <f t="shared" si="10"/>
        <v>579.95036528763831</v>
      </c>
    </row>
    <row r="104" spans="13:15" x14ac:dyDescent="0.25">
      <c r="M104" s="8">
        <v>97</v>
      </c>
      <c r="N104" s="10">
        <v>44348</v>
      </c>
      <c r="O104" s="11">
        <f t="shared" si="10"/>
        <v>588.75677086421217</v>
      </c>
    </row>
    <row r="105" spans="13:15" x14ac:dyDescent="0.25">
      <c r="M105" s="8">
        <v>98</v>
      </c>
      <c r="N105" s="10">
        <v>44378</v>
      </c>
      <c r="O105" s="11">
        <f t="shared" si="10"/>
        <v>597.69689957266246</v>
      </c>
    </row>
    <row r="106" spans="13:15" x14ac:dyDescent="0.25">
      <c r="M106" s="8">
        <v>99</v>
      </c>
      <c r="N106" s="10">
        <v>44409</v>
      </c>
      <c r="O106" s="11">
        <f t="shared" si="10"/>
        <v>606.77278196629982</v>
      </c>
    </row>
    <row r="107" spans="13:15" x14ac:dyDescent="0.25">
      <c r="M107" s="8">
        <v>100</v>
      </c>
      <c r="N107" s="10">
        <v>44440</v>
      </c>
      <c r="O107" s="11">
        <f t="shared" si="10"/>
        <v>615.98647943189428</v>
      </c>
    </row>
    <row r="108" spans="13:15" x14ac:dyDescent="0.25">
      <c r="M108" s="8">
        <v>101</v>
      </c>
      <c r="N108" s="10">
        <v>44470</v>
      </c>
      <c r="O108" s="11">
        <f t="shared" si="10"/>
        <v>625.34008465787372</v>
      </c>
    </row>
    <row r="109" spans="13:15" x14ac:dyDescent="0.25">
      <c r="M109" s="8">
        <v>102</v>
      </c>
      <c r="N109" s="10">
        <v>44501</v>
      </c>
      <c r="O109" s="11">
        <f t="shared" si="10"/>
        <v>634.83572210963223</v>
      </c>
    </row>
    <row r="110" spans="13:15" x14ac:dyDescent="0.25">
      <c r="M110" s="8">
        <v>103</v>
      </c>
      <c r="N110" s="10">
        <v>44531</v>
      </c>
      <c r="O110" s="11">
        <f t="shared" si="10"/>
        <v>644.47554851205518</v>
      </c>
    </row>
    <row r="111" spans="13:15" x14ac:dyDescent="0.25">
      <c r="M111" s="8">
        <v>104</v>
      </c>
      <c r="N111" s="10">
        <v>44562</v>
      </c>
      <c r="O111" s="11">
        <f t="shared" si="10"/>
        <v>654.26175333937215</v>
      </c>
    </row>
    <row r="112" spans="13:15" x14ac:dyDescent="0.25">
      <c r="M112" s="8">
        <v>105</v>
      </c>
      <c r="N112" s="10">
        <v>44593</v>
      </c>
      <c r="O112" s="11">
        <f t="shared" si="10"/>
        <v>664.19655931244756</v>
      </c>
    </row>
    <row r="113" spans="13:15" x14ac:dyDescent="0.25">
      <c r="M113" s="8">
        <v>106</v>
      </c>
      <c r="N113" s="10">
        <v>44621</v>
      </c>
      <c r="O113" s="11">
        <f t="shared" si="10"/>
        <v>674.28222290362282</v>
      </c>
    </row>
    <row r="114" spans="13:15" x14ac:dyDescent="0.25">
      <c r="M114" s="8">
        <v>107</v>
      </c>
      <c r="N114" s="10">
        <v>44652</v>
      </c>
      <c r="O114" s="11">
        <f t="shared" si="10"/>
        <v>684.52103484922452</v>
      </c>
    </row>
    <row r="115" spans="13:15" x14ac:dyDescent="0.25">
      <c r="M115" s="8">
        <v>108</v>
      </c>
      <c r="N115" s="10">
        <v>44682</v>
      </c>
      <c r="O115" s="11">
        <f t="shared" si="10"/>
        <v>694.91532066985428</v>
      </c>
    </row>
    <row r="116" spans="13:15" x14ac:dyDescent="0.25">
      <c r="M116" s="8">
        <v>109</v>
      </c>
      <c r="N116" s="10">
        <v>44713</v>
      </c>
      <c r="O116" s="11">
        <f t="shared" si="10"/>
        <v>705.46744119857999</v>
      </c>
    </row>
    <row r="117" spans="13:15" x14ac:dyDescent="0.25">
      <c r="M117" s="8">
        <v>110</v>
      </c>
      <c r="N117" s="10">
        <v>44743</v>
      </c>
      <c r="O117" s="11">
        <f t="shared" si="10"/>
        <v>716.17979311714669</v>
      </c>
    </row>
    <row r="118" spans="13:15" x14ac:dyDescent="0.25">
      <c r="M118" s="8">
        <v>111</v>
      </c>
      <c r="N118" s="10">
        <v>44774</v>
      </c>
      <c r="O118" s="11">
        <f t="shared" si="10"/>
        <v>727.05480950033029</v>
      </c>
    </row>
    <row r="119" spans="13:15" x14ac:dyDescent="0.25">
      <c r="M119" s="8">
        <v>112</v>
      </c>
      <c r="N119" s="10">
        <v>44805</v>
      </c>
      <c r="O119" s="11">
        <f t="shared" si="10"/>
        <v>738.09496036855683</v>
      </c>
    </row>
    <row r="120" spans="13:15" x14ac:dyDescent="0.25">
      <c r="M120" s="8">
        <v>113</v>
      </c>
      <c r="N120" s="10">
        <v>44835</v>
      </c>
      <c r="O120" s="11">
        <f t="shared" si="10"/>
        <v>749.30275324891295</v>
      </c>
    </row>
    <row r="121" spans="13:15" x14ac:dyDescent="0.25">
      <c r="M121" s="8">
        <v>114</v>
      </c>
      <c r="N121" s="10">
        <v>44866</v>
      </c>
      <c r="O121" s="11">
        <f t="shared" si="10"/>
        <v>760.68073374467599</v>
      </c>
    </row>
    <row r="122" spans="13:15" x14ac:dyDescent="0.25">
      <c r="M122" s="8">
        <v>115</v>
      </c>
      <c r="N122" s="10">
        <v>44896</v>
      </c>
      <c r="O122" s="11">
        <f t="shared" si="10"/>
        <v>772.2314861134912</v>
      </c>
    </row>
  </sheetData>
  <mergeCells count="3">
    <mergeCell ref="A1:F1"/>
    <mergeCell ref="A2:F2"/>
    <mergeCell ref="A3:F3"/>
  </mergeCells>
  <hyperlinks>
    <hyperlink ref="A38" r:id="rId1" display="http://mashable.com/2013/04/17/users-stay-longer-on-tumblr-than-facebook/, accessed August 25, 2014.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40"/>
  <sheetViews>
    <sheetView workbookViewId="0">
      <selection activeCell="H1" sqref="H1:H1048576"/>
    </sheetView>
  </sheetViews>
  <sheetFormatPr defaultRowHeight="14.4" x14ac:dyDescent="0.3"/>
  <sheetData>
    <row r="2" spans="5:8" x14ac:dyDescent="0.3">
      <c r="E2" t="s">
        <v>57</v>
      </c>
      <c r="F2" t="s">
        <v>57</v>
      </c>
      <c r="G2" t="s">
        <v>57</v>
      </c>
      <c r="H2" t="s">
        <v>57</v>
      </c>
    </row>
    <row r="3" spans="5:8" x14ac:dyDescent="0.3">
      <c r="E3" s="41">
        <v>19.020118</v>
      </c>
      <c r="F3" s="41">
        <v>19.020118</v>
      </c>
      <c r="G3" s="41">
        <v>19.020118</v>
      </c>
      <c r="H3" s="41">
        <v>19.020118</v>
      </c>
    </row>
    <row r="4" spans="5:8" x14ac:dyDescent="0.3">
      <c r="E4" s="41">
        <v>21.096692000000001</v>
      </c>
      <c r="F4" s="41">
        <v>21.096692000000001</v>
      </c>
      <c r="G4" s="41">
        <v>21.096692000000001</v>
      </c>
      <c r="H4" s="41">
        <v>21.096692000000001</v>
      </c>
    </row>
    <row r="5" spans="5:8" x14ac:dyDescent="0.3">
      <c r="E5" s="41">
        <v>22.496896</v>
      </c>
      <c r="F5" s="41">
        <v>22.496896</v>
      </c>
      <c r="G5" s="41">
        <v>22.496896</v>
      </c>
      <c r="H5" s="41">
        <v>22.496896</v>
      </c>
    </row>
    <row r="6" spans="5:8" x14ac:dyDescent="0.3">
      <c r="E6" s="41">
        <v>24.571154</v>
      </c>
      <c r="F6" s="41">
        <v>24.571154</v>
      </c>
      <c r="G6" s="41">
        <v>24.571154</v>
      </c>
      <c r="H6" s="41">
        <v>24.571154</v>
      </c>
    </row>
    <row r="7" spans="5:8" x14ac:dyDescent="0.3">
      <c r="E7" s="41">
        <v>27.744679999999999</v>
      </c>
      <c r="F7" s="41">
        <v>27.744679999999999</v>
      </c>
      <c r="G7" s="41">
        <v>27.744679999999999</v>
      </c>
      <c r="H7" s="41">
        <v>27.744679999999999</v>
      </c>
    </row>
    <row r="8" spans="5:8" x14ac:dyDescent="0.3">
      <c r="E8" s="41">
        <v>30.076087999999999</v>
      </c>
      <c r="F8" s="41">
        <v>30.076087999999999</v>
      </c>
      <c r="G8" s="41">
        <v>30.076087999999999</v>
      </c>
      <c r="H8" s="41">
        <v>30.076087999999999</v>
      </c>
    </row>
    <row r="9" spans="5:8" x14ac:dyDescent="0.3">
      <c r="E9" s="41">
        <v>31.175163999999999</v>
      </c>
      <c r="F9" s="41">
        <v>31.175163999999999</v>
      </c>
      <c r="G9" s="41">
        <v>31.175163999999999</v>
      </c>
      <c r="H9" s="41">
        <v>31.175163999999999</v>
      </c>
    </row>
    <row r="10" spans="5:8" x14ac:dyDescent="0.3">
      <c r="E10" s="41">
        <v>33.880471999999997</v>
      </c>
      <c r="F10" s="41">
        <v>33.880471999999997</v>
      </c>
      <c r="G10" s="41">
        <v>33.880471999999997</v>
      </c>
      <c r="H10" s="41">
        <v>33.880471999999997</v>
      </c>
    </row>
    <row r="11" spans="5:8" x14ac:dyDescent="0.3">
      <c r="E11" s="41">
        <v>34.924703999999998</v>
      </c>
      <c r="F11" s="41">
        <v>34.924703999999998</v>
      </c>
      <c r="G11" s="41">
        <v>34.924703999999998</v>
      </c>
      <c r="H11" s="41">
        <v>34.924703999999998</v>
      </c>
    </row>
    <row r="12" spans="5:8" x14ac:dyDescent="0.3">
      <c r="E12" s="41">
        <v>41.301887999999998</v>
      </c>
      <c r="F12" s="41">
        <v>41.301887999999998</v>
      </c>
      <c r="G12" s="41">
        <v>41.301887999999998</v>
      </c>
      <c r="H12" s="41">
        <v>41.301887999999998</v>
      </c>
    </row>
    <row r="13" spans="5:8" x14ac:dyDescent="0.3">
      <c r="E13" s="41">
        <v>47.274360000000001</v>
      </c>
      <c r="F13" s="41">
        <v>47.274360000000001</v>
      </c>
      <c r="G13" s="41">
        <v>47.274360000000001</v>
      </c>
      <c r="H13" s="41">
        <v>47.274360000000001</v>
      </c>
    </row>
    <row r="14" spans="5:8" x14ac:dyDescent="0.3">
      <c r="E14" s="41">
        <v>51.564920000000001</v>
      </c>
      <c r="F14" s="41">
        <v>51.564920000000001</v>
      </c>
      <c r="G14" s="41">
        <v>51.564920000000001</v>
      </c>
      <c r="H14" s="41">
        <v>51.564920000000001</v>
      </c>
    </row>
    <row r="15" spans="5:8" x14ac:dyDescent="0.3">
      <c r="E15" s="41">
        <v>58.317276</v>
      </c>
      <c r="F15" s="41">
        <v>58.317276</v>
      </c>
      <c r="G15" s="41">
        <v>58.317276</v>
      </c>
      <c r="H15" s="41">
        <v>58.317276</v>
      </c>
    </row>
    <row r="16" spans="5:8" x14ac:dyDescent="0.3">
      <c r="E16" s="41">
        <v>61.791823999999998</v>
      </c>
      <c r="F16" s="41">
        <v>61.791823999999998</v>
      </c>
      <c r="G16" s="41">
        <v>61.791823999999998</v>
      </c>
      <c r="H16" s="41">
        <v>61.791823999999998</v>
      </c>
    </row>
    <row r="17" spans="5:8" x14ac:dyDescent="0.3">
      <c r="E17" s="41">
        <v>65.738311999999993</v>
      </c>
      <c r="F17" s="41">
        <v>65.738311999999993</v>
      </c>
      <c r="G17" s="41">
        <v>65.738311999999993</v>
      </c>
      <c r="H17" s="41">
        <v>65.738311999999993</v>
      </c>
    </row>
    <row r="18" spans="5:8" x14ac:dyDescent="0.3">
      <c r="E18" s="41">
        <v>68.923552000000001</v>
      </c>
      <c r="F18" s="41">
        <v>68.923552000000001</v>
      </c>
      <c r="G18" s="41">
        <v>68.923552000000001</v>
      </c>
      <c r="H18" s="41">
        <v>68.923552000000001</v>
      </c>
    </row>
    <row r="19" spans="5:8" x14ac:dyDescent="0.3">
      <c r="E19" s="41">
        <v>72.821928</v>
      </c>
      <c r="F19" s="41">
        <v>72.821928</v>
      </c>
      <c r="G19" s="41">
        <v>72.821928</v>
      </c>
      <c r="H19" s="41">
        <v>72.821928</v>
      </c>
    </row>
    <row r="20" spans="5:8" x14ac:dyDescent="0.3">
      <c r="E20" s="41">
        <v>73.609824000000003</v>
      </c>
      <c r="F20" s="41">
        <v>73.609824000000003</v>
      </c>
      <c r="G20" s="41">
        <v>73.609824000000003</v>
      </c>
      <c r="H20" s="41">
        <v>73.609824000000003</v>
      </c>
    </row>
    <row r="21" spans="5:8" x14ac:dyDescent="0.3">
      <c r="E21" s="41">
        <v>78.024503999999993</v>
      </c>
      <c r="F21" s="41">
        <v>78.024503999999993</v>
      </c>
      <c r="G21" s="41">
        <v>78.024503999999993</v>
      </c>
      <c r="H21" s="41">
        <v>78.024503999999993</v>
      </c>
    </row>
    <row r="22" spans="5:8" x14ac:dyDescent="0.3">
      <c r="E22" s="41">
        <v>82.445192000000006</v>
      </c>
      <c r="F22" s="41">
        <v>82.445192000000006</v>
      </c>
      <c r="G22" s="41">
        <v>82.445192000000006</v>
      </c>
      <c r="H22" s="41">
        <v>82.445192000000006</v>
      </c>
    </row>
    <row r="23" spans="5:8" x14ac:dyDescent="0.3">
      <c r="E23" s="41">
        <v>92.087096000000003</v>
      </c>
      <c r="F23" s="41">
        <v>92.087096000000003</v>
      </c>
      <c r="G23" s="41">
        <v>92.087096000000003</v>
      </c>
      <c r="H23" s="41">
        <v>92.087096000000003</v>
      </c>
    </row>
    <row r="24" spans="5:8" x14ac:dyDescent="0.3">
      <c r="E24" s="41">
        <v>102.296752</v>
      </c>
      <c r="F24" s="41">
        <v>102.296752</v>
      </c>
      <c r="G24" s="41">
        <v>102.296752</v>
      </c>
      <c r="H24" s="41">
        <v>102.296752</v>
      </c>
    </row>
    <row r="25" spans="5:8" x14ac:dyDescent="0.3">
      <c r="E25" s="41">
        <v>109.841544</v>
      </c>
      <c r="F25" s="41">
        <v>109.841544</v>
      </c>
      <c r="G25" s="41">
        <v>109.841544</v>
      </c>
      <c r="H25" s="41">
        <v>109.841544</v>
      </c>
    </row>
    <row r="26" spans="5:8" x14ac:dyDescent="0.3">
      <c r="E26" s="41">
        <v>104.106168</v>
      </c>
      <c r="F26" s="41">
        <v>104.106168</v>
      </c>
      <c r="G26" s="41">
        <v>104.106168</v>
      </c>
      <c r="H26" s="41">
        <v>104.106168</v>
      </c>
    </row>
    <row r="27" spans="5:8" x14ac:dyDescent="0.3">
      <c r="E27" s="41">
        <v>115.758448</v>
      </c>
      <c r="F27" s="41">
        <v>115.758448</v>
      </c>
      <c r="G27" s="41">
        <v>115.758448</v>
      </c>
      <c r="H27" s="41">
        <v>115.758448</v>
      </c>
    </row>
    <row r="28" spans="5:8" x14ac:dyDescent="0.3">
      <c r="E28" s="41">
        <v>113.89936</v>
      </c>
      <c r="F28" s="41">
        <v>113.89936</v>
      </c>
      <c r="G28" s="41">
        <v>113.89936</v>
      </c>
      <c r="H28" s="41">
        <v>113.89936</v>
      </c>
    </row>
    <row r="29" spans="5:8" x14ac:dyDescent="0.3">
      <c r="E29" s="41">
        <v>108.54347199999999</v>
      </c>
      <c r="F29" s="41">
        <v>108.54347199999999</v>
      </c>
      <c r="G29" s="41">
        <v>108.54347199999999</v>
      </c>
      <c r="H29" s="41">
        <v>108.54347199999999</v>
      </c>
    </row>
    <row r="30" spans="5:8" x14ac:dyDescent="0.3">
      <c r="E30" s="41">
        <v>112.76907199999999</v>
      </c>
      <c r="F30" s="41">
        <v>112.76907199999999</v>
      </c>
      <c r="G30" s="41">
        <v>112.76907199999999</v>
      </c>
      <c r="H30" s="41">
        <v>112.76907199999999</v>
      </c>
    </row>
    <row r="31" spans="5:8" x14ac:dyDescent="0.3">
      <c r="E31" s="41">
        <v>120.25615999999999</v>
      </c>
      <c r="F31" s="41">
        <v>120.25615999999999</v>
      </c>
      <c r="G31" s="41">
        <v>120.25615999999999</v>
      </c>
      <c r="H31" s="41">
        <v>120.25615999999999</v>
      </c>
    </row>
    <row r="32" spans="5:8" x14ac:dyDescent="0.3">
      <c r="E32" s="41">
        <v>124.390192</v>
      </c>
      <c r="F32" s="41">
        <v>124.390192</v>
      </c>
      <c r="G32" s="41">
        <v>124.390192</v>
      </c>
      <c r="H32" s="41">
        <v>124.390192</v>
      </c>
    </row>
    <row r="33" spans="5:8" x14ac:dyDescent="0.3">
      <c r="E33" s="41">
        <v>134.48022399999999</v>
      </c>
      <c r="F33" s="41">
        <v>134.48022399999999</v>
      </c>
      <c r="G33" s="41">
        <v>134.48022399999999</v>
      </c>
      <c r="H33" s="41">
        <v>134.48022399999999</v>
      </c>
    </row>
    <row r="34" spans="5:8" x14ac:dyDescent="0.3">
      <c r="E34" s="41">
        <v>147.52556799999999</v>
      </c>
      <c r="F34" s="41">
        <v>147.52556799999999</v>
      </c>
      <c r="G34" s="41">
        <v>147.52556799999999</v>
      </c>
      <c r="H34" s="41">
        <v>147.52556799999999</v>
      </c>
    </row>
    <row r="35" spans="5:8" x14ac:dyDescent="0.3">
      <c r="E35" s="41">
        <v>145.602464</v>
      </c>
      <c r="F35" s="41">
        <v>145.602464</v>
      </c>
      <c r="G35" s="41">
        <v>145.602464</v>
      </c>
      <c r="H35" s="41">
        <v>145.602464</v>
      </c>
    </row>
    <row r="36" spans="5:8" x14ac:dyDescent="0.3">
      <c r="E36" s="41">
        <v>146.14614399999999</v>
      </c>
      <c r="F36" s="41">
        <v>146.14614399999999</v>
      </c>
      <c r="G36" s="41">
        <v>146.14614399999999</v>
      </c>
      <c r="H36" s="41">
        <v>146.14614399999999</v>
      </c>
    </row>
    <row r="37" spans="5:8" x14ac:dyDescent="0.3">
      <c r="E37" s="41">
        <v>140.54414399999999</v>
      </c>
      <c r="F37" s="41">
        <v>140.54414399999999</v>
      </c>
      <c r="G37" s="41">
        <v>140.54414399999999</v>
      </c>
      <c r="H37" s="41">
        <v>140.54414399999999</v>
      </c>
    </row>
    <row r="38" spans="5:8" x14ac:dyDescent="0.3">
      <c r="E38" s="41">
        <v>136.44758400000001</v>
      </c>
      <c r="F38" s="41">
        <v>136.44758400000001</v>
      </c>
      <c r="G38" s="41">
        <v>136.44758400000001</v>
      </c>
      <c r="H38" s="41">
        <v>136.44758400000001</v>
      </c>
    </row>
    <row r="39" spans="5:8" x14ac:dyDescent="0.3">
      <c r="E39" s="41">
        <v>138.832112</v>
      </c>
      <c r="F39" s="41">
        <v>138.832112</v>
      </c>
      <c r="G39" s="41">
        <v>138.832112</v>
      </c>
      <c r="H39" s="41">
        <v>138.832112</v>
      </c>
    </row>
    <row r="40" spans="5:8" x14ac:dyDescent="0.3">
      <c r="E40" s="41">
        <v>136.477904</v>
      </c>
      <c r="F40" s="41">
        <v>136.477904</v>
      </c>
      <c r="G40" s="41">
        <v>136.477904</v>
      </c>
      <c r="H40" s="41">
        <v>136.477904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K46"/>
  <sheetViews>
    <sheetView workbookViewId="0">
      <pane ySplit="1" topLeftCell="A2" activePane="bottomLeft" state="frozen"/>
      <selection pane="bottomLeft" activeCell="C2" sqref="C2:C39"/>
    </sheetView>
  </sheetViews>
  <sheetFormatPr defaultRowHeight="14.4" x14ac:dyDescent="0.3"/>
  <cols>
    <col min="1" max="1" width="8.88671875" style="32"/>
    <col min="2" max="2" width="9" style="35" bestFit="1" customWidth="1"/>
    <col min="3" max="3" width="13.77734375" style="35" bestFit="1" customWidth="1"/>
    <col min="4" max="4" width="15.6640625" customWidth="1"/>
    <col min="5" max="5" width="13.88671875" customWidth="1"/>
    <col min="6" max="6" width="14" customWidth="1"/>
    <col min="9" max="9" width="13.77734375" style="35" bestFit="1" customWidth="1"/>
    <col min="10" max="10" width="11.6640625" bestFit="1" customWidth="1"/>
    <col min="11" max="11" width="12" bestFit="1" customWidth="1"/>
  </cols>
  <sheetData>
    <row r="1" spans="1:11" ht="28.8" x14ac:dyDescent="0.3">
      <c r="A1" s="31" t="s">
        <v>2</v>
      </c>
      <c r="B1" s="29" t="s">
        <v>1</v>
      </c>
      <c r="C1" s="29" t="s">
        <v>48</v>
      </c>
      <c r="D1" s="36" t="s">
        <v>49</v>
      </c>
      <c r="E1" s="29" t="s">
        <v>50</v>
      </c>
      <c r="F1" s="29" t="s">
        <v>51</v>
      </c>
      <c r="I1" s="29" t="s">
        <v>48</v>
      </c>
      <c r="J1" t="s">
        <v>50</v>
      </c>
      <c r="K1" t="s">
        <v>51</v>
      </c>
    </row>
    <row r="2" spans="1:11" x14ac:dyDescent="0.3">
      <c r="A2" s="32">
        <v>1</v>
      </c>
      <c r="B2" s="33">
        <v>40269</v>
      </c>
      <c r="C2" s="34">
        <v>19020118</v>
      </c>
      <c r="I2" s="34">
        <v>19020118</v>
      </c>
    </row>
    <row r="3" spans="1:11" x14ac:dyDescent="0.3">
      <c r="A3" s="32">
        <v>2</v>
      </c>
      <c r="B3" s="33">
        <v>40299</v>
      </c>
      <c r="C3" s="34">
        <v>21096692</v>
      </c>
      <c r="D3" s="30">
        <f>AVERAGE($C$2:C3)</f>
        <v>20058405</v>
      </c>
      <c r="F3" s="30">
        <f>C2</f>
        <v>19020118</v>
      </c>
      <c r="I3" s="34">
        <v>21096692</v>
      </c>
      <c r="K3" s="30">
        <v>19020118</v>
      </c>
    </row>
    <row r="4" spans="1:11" x14ac:dyDescent="0.3">
      <c r="A4" s="32">
        <v>3</v>
      </c>
      <c r="B4" s="33">
        <v>40330</v>
      </c>
      <c r="C4" s="34">
        <v>22496896</v>
      </c>
      <c r="D4" s="30">
        <f>AVERAGE($C$2:C4)</f>
        <v>20871235.333333332</v>
      </c>
      <c r="E4" s="30">
        <f>D3</f>
        <v>20058405</v>
      </c>
      <c r="F4" s="30">
        <f>C3</f>
        <v>21096692</v>
      </c>
      <c r="I4" s="34">
        <v>22496896</v>
      </c>
      <c r="J4" s="30">
        <v>20058405</v>
      </c>
      <c r="K4" s="30">
        <v>21096692</v>
      </c>
    </row>
    <row r="5" spans="1:11" x14ac:dyDescent="0.3">
      <c r="A5" s="32">
        <v>4</v>
      </c>
      <c r="B5" s="33">
        <v>40360</v>
      </c>
      <c r="C5" s="34">
        <v>24571154</v>
      </c>
      <c r="D5" s="30">
        <f>AVERAGE($C$2:C5)</f>
        <v>21796215</v>
      </c>
      <c r="E5" s="30">
        <f t="shared" ref="E5:E40" si="0">D4</f>
        <v>20871235.333333332</v>
      </c>
      <c r="F5" s="30">
        <f t="shared" ref="F5:F40" si="1">C4</f>
        <v>22496896</v>
      </c>
      <c r="I5" s="34">
        <v>24571154</v>
      </c>
      <c r="J5" s="30">
        <v>20871235.333333332</v>
      </c>
      <c r="K5" s="30">
        <v>22496896</v>
      </c>
    </row>
    <row r="6" spans="1:11" x14ac:dyDescent="0.3">
      <c r="A6" s="32">
        <v>5</v>
      </c>
      <c r="B6" s="33">
        <v>40391</v>
      </c>
      <c r="C6" s="34">
        <v>27744680</v>
      </c>
      <c r="D6" s="30">
        <f>AVERAGE($C$2:C6)</f>
        <v>22985908</v>
      </c>
      <c r="E6" s="30">
        <f t="shared" si="0"/>
        <v>21796215</v>
      </c>
      <c r="F6" s="30">
        <f t="shared" si="1"/>
        <v>24571154</v>
      </c>
      <c r="I6" s="34">
        <v>27744680</v>
      </c>
      <c r="J6" s="30">
        <v>21796215</v>
      </c>
      <c r="K6" s="30">
        <v>24571154</v>
      </c>
    </row>
    <row r="7" spans="1:11" x14ac:dyDescent="0.3">
      <c r="A7" s="32">
        <v>6</v>
      </c>
      <c r="B7" s="33">
        <v>40422</v>
      </c>
      <c r="C7" s="34">
        <v>30076088</v>
      </c>
      <c r="D7" s="30">
        <f>AVERAGE($C$2:C7)</f>
        <v>24167604.666666668</v>
      </c>
      <c r="E7" s="30">
        <f t="shared" si="0"/>
        <v>22985908</v>
      </c>
      <c r="F7" s="30">
        <f t="shared" si="1"/>
        <v>27744680</v>
      </c>
      <c r="I7" s="34">
        <v>30076088</v>
      </c>
      <c r="J7" s="30">
        <v>22985908</v>
      </c>
      <c r="K7" s="30">
        <v>27744680</v>
      </c>
    </row>
    <row r="8" spans="1:11" x14ac:dyDescent="0.3">
      <c r="A8" s="32">
        <v>7</v>
      </c>
      <c r="B8" s="33">
        <v>40452</v>
      </c>
      <c r="C8" s="34">
        <v>31175164</v>
      </c>
      <c r="D8" s="30">
        <f>AVERAGE($C$2:C8)</f>
        <v>25168684.571428571</v>
      </c>
      <c r="E8" s="30">
        <f t="shared" si="0"/>
        <v>24167604.666666668</v>
      </c>
      <c r="F8" s="30">
        <f t="shared" si="1"/>
        <v>30076088</v>
      </c>
      <c r="I8" s="34">
        <v>31175164</v>
      </c>
      <c r="J8" s="30">
        <v>24167604.666666668</v>
      </c>
      <c r="K8" s="30">
        <v>30076088</v>
      </c>
    </row>
    <row r="9" spans="1:11" x14ac:dyDescent="0.3">
      <c r="A9" s="32">
        <v>8</v>
      </c>
      <c r="B9" s="33">
        <v>40483</v>
      </c>
      <c r="C9" s="34">
        <v>33880472</v>
      </c>
      <c r="D9" s="30">
        <f>AVERAGE($C$2:C9)</f>
        <v>26257658</v>
      </c>
      <c r="E9" s="30">
        <f t="shared" si="0"/>
        <v>25168684.571428571</v>
      </c>
      <c r="F9" s="30">
        <f t="shared" si="1"/>
        <v>31175164</v>
      </c>
      <c r="I9" s="34">
        <v>33880472</v>
      </c>
      <c r="J9" s="30">
        <v>25168684.571428571</v>
      </c>
      <c r="K9" s="30">
        <v>31175164</v>
      </c>
    </row>
    <row r="10" spans="1:11" x14ac:dyDescent="0.3">
      <c r="A10" s="32">
        <v>9</v>
      </c>
      <c r="B10" s="33">
        <v>40513</v>
      </c>
      <c r="C10" s="34">
        <v>34924704</v>
      </c>
      <c r="D10" s="30">
        <f>AVERAGE($C$2:C10)</f>
        <v>27220663.111111112</v>
      </c>
      <c r="E10" s="30">
        <f t="shared" si="0"/>
        <v>26257658</v>
      </c>
      <c r="F10" s="30">
        <f t="shared" si="1"/>
        <v>33880472</v>
      </c>
      <c r="I10" s="34">
        <v>34924704</v>
      </c>
      <c r="J10" s="30">
        <v>26257658</v>
      </c>
      <c r="K10" s="30">
        <v>33880472</v>
      </c>
    </row>
    <row r="11" spans="1:11" x14ac:dyDescent="0.3">
      <c r="A11" s="32">
        <v>10</v>
      </c>
      <c r="B11" s="33">
        <v>40544</v>
      </c>
      <c r="C11" s="34">
        <v>41301888</v>
      </c>
      <c r="D11" s="30">
        <f>AVERAGE($C$2:C11)</f>
        <v>28628785.600000001</v>
      </c>
      <c r="E11" s="30">
        <f t="shared" si="0"/>
        <v>27220663.111111112</v>
      </c>
      <c r="F11" s="30">
        <f t="shared" si="1"/>
        <v>34924704</v>
      </c>
      <c r="I11" s="34">
        <v>41301888</v>
      </c>
      <c r="J11" s="30">
        <v>27220663.111111112</v>
      </c>
      <c r="K11" s="30">
        <v>34924704</v>
      </c>
    </row>
    <row r="12" spans="1:11" x14ac:dyDescent="0.3">
      <c r="A12" s="32">
        <v>11</v>
      </c>
      <c r="B12" s="33">
        <v>40575</v>
      </c>
      <c r="C12" s="34">
        <v>47274360</v>
      </c>
      <c r="D12" s="30">
        <f>AVERAGE($C$2:C12)</f>
        <v>30323837.818181816</v>
      </c>
      <c r="E12" s="30">
        <f t="shared" si="0"/>
        <v>28628785.600000001</v>
      </c>
      <c r="F12" s="30">
        <f t="shared" si="1"/>
        <v>41301888</v>
      </c>
      <c r="I12" s="34">
        <v>47274360</v>
      </c>
      <c r="J12" s="30">
        <v>28628785.600000001</v>
      </c>
      <c r="K12" s="30">
        <v>41301888</v>
      </c>
    </row>
    <row r="13" spans="1:11" x14ac:dyDescent="0.3">
      <c r="A13" s="32">
        <v>12</v>
      </c>
      <c r="B13" s="33">
        <v>40603</v>
      </c>
      <c r="C13" s="34">
        <v>51564920</v>
      </c>
      <c r="D13" s="30">
        <f>AVERAGE($C$2:C13)</f>
        <v>32093928</v>
      </c>
      <c r="E13" s="30">
        <f t="shared" si="0"/>
        <v>30323837.818181816</v>
      </c>
      <c r="F13" s="30">
        <f t="shared" si="1"/>
        <v>47274360</v>
      </c>
      <c r="I13" s="34">
        <v>51564920</v>
      </c>
      <c r="J13" s="30">
        <v>30323837.818181816</v>
      </c>
      <c r="K13" s="30">
        <v>47274360</v>
      </c>
    </row>
    <row r="14" spans="1:11" x14ac:dyDescent="0.3">
      <c r="A14" s="32">
        <v>13</v>
      </c>
      <c r="B14" s="33">
        <v>40634</v>
      </c>
      <c r="C14" s="34">
        <v>58317276</v>
      </c>
      <c r="D14" s="30">
        <f>AVERAGE($C$2:C14)</f>
        <v>34111108.615384616</v>
      </c>
      <c r="E14" s="30">
        <f t="shared" si="0"/>
        <v>32093928</v>
      </c>
      <c r="F14" s="30">
        <f t="shared" si="1"/>
        <v>51564920</v>
      </c>
      <c r="I14" s="34">
        <v>58317276</v>
      </c>
      <c r="J14" s="30">
        <v>32093928</v>
      </c>
      <c r="K14" s="30">
        <v>51564920</v>
      </c>
    </row>
    <row r="15" spans="1:11" x14ac:dyDescent="0.3">
      <c r="A15" s="32">
        <v>14</v>
      </c>
      <c r="B15" s="33">
        <v>40664</v>
      </c>
      <c r="C15" s="34">
        <v>61791824</v>
      </c>
      <c r="D15" s="30">
        <f>AVERAGE($C$2:C15)</f>
        <v>36088302.571428575</v>
      </c>
      <c r="E15" s="30">
        <f t="shared" si="0"/>
        <v>34111108.615384616</v>
      </c>
      <c r="F15" s="30">
        <f t="shared" si="1"/>
        <v>58317276</v>
      </c>
      <c r="I15" s="34">
        <v>61791824</v>
      </c>
      <c r="J15" s="30">
        <v>34111108.615384616</v>
      </c>
      <c r="K15" s="30">
        <v>58317276</v>
      </c>
    </row>
    <row r="16" spans="1:11" x14ac:dyDescent="0.3">
      <c r="A16" s="32">
        <v>15</v>
      </c>
      <c r="B16" s="33">
        <v>40695</v>
      </c>
      <c r="C16" s="34">
        <v>65738312</v>
      </c>
      <c r="D16" s="30">
        <f>AVERAGE($C$2:C16)</f>
        <v>38064969.866666667</v>
      </c>
      <c r="E16" s="30">
        <f t="shared" si="0"/>
        <v>36088302.571428575</v>
      </c>
      <c r="F16" s="30">
        <f t="shared" si="1"/>
        <v>61791824</v>
      </c>
      <c r="I16" s="34">
        <v>65738312</v>
      </c>
      <c r="J16" s="30">
        <v>36088302.571428575</v>
      </c>
      <c r="K16" s="30">
        <v>61791824</v>
      </c>
    </row>
    <row r="17" spans="1:11" x14ac:dyDescent="0.3">
      <c r="A17" s="32">
        <v>16</v>
      </c>
      <c r="B17" s="33">
        <v>40725</v>
      </c>
      <c r="C17" s="34">
        <v>68923552</v>
      </c>
      <c r="D17" s="30">
        <f>AVERAGE($C$2:C17)</f>
        <v>39993631.25</v>
      </c>
      <c r="E17" s="30">
        <f t="shared" si="0"/>
        <v>38064969.866666667</v>
      </c>
      <c r="F17" s="30">
        <f t="shared" si="1"/>
        <v>65738312</v>
      </c>
      <c r="I17" s="34">
        <v>68923552</v>
      </c>
      <c r="J17" s="30">
        <v>38064969.866666667</v>
      </c>
      <c r="K17" s="30">
        <v>65738312</v>
      </c>
    </row>
    <row r="18" spans="1:11" x14ac:dyDescent="0.3">
      <c r="A18" s="32">
        <v>17</v>
      </c>
      <c r="B18" s="33">
        <v>40756</v>
      </c>
      <c r="C18" s="34">
        <v>72821928</v>
      </c>
      <c r="D18" s="30">
        <f>AVERAGE($C$2:C18)</f>
        <v>41924707.529411763</v>
      </c>
      <c r="E18" s="30">
        <f t="shared" si="0"/>
        <v>39993631.25</v>
      </c>
      <c r="F18" s="30">
        <f t="shared" si="1"/>
        <v>68923552</v>
      </c>
      <c r="I18" s="34">
        <v>72821928</v>
      </c>
      <c r="J18" s="30">
        <v>39993631.25</v>
      </c>
      <c r="K18" s="30">
        <v>68923552</v>
      </c>
    </row>
    <row r="19" spans="1:11" x14ac:dyDescent="0.3">
      <c r="A19" s="32">
        <v>18</v>
      </c>
      <c r="B19" s="33">
        <v>40787</v>
      </c>
      <c r="C19" s="34">
        <v>73609824</v>
      </c>
      <c r="D19" s="30">
        <f>AVERAGE($C$2:C19)</f>
        <v>43684991.777777776</v>
      </c>
      <c r="E19" s="30">
        <f t="shared" si="0"/>
        <v>41924707.529411763</v>
      </c>
      <c r="F19" s="30">
        <f t="shared" si="1"/>
        <v>72821928</v>
      </c>
      <c r="I19" s="34">
        <v>73609824</v>
      </c>
      <c r="J19" s="30">
        <v>41924707.529411763</v>
      </c>
      <c r="K19" s="30">
        <v>72821928</v>
      </c>
    </row>
    <row r="20" spans="1:11" x14ac:dyDescent="0.3">
      <c r="A20" s="32">
        <v>19</v>
      </c>
      <c r="B20" s="33">
        <v>40817</v>
      </c>
      <c r="C20" s="34">
        <v>78024504</v>
      </c>
      <c r="D20" s="30">
        <f>AVERAGE($C$2:C20)</f>
        <v>45492334.526315786</v>
      </c>
      <c r="E20" s="30">
        <f t="shared" si="0"/>
        <v>43684991.777777776</v>
      </c>
      <c r="F20" s="30">
        <f t="shared" si="1"/>
        <v>73609824</v>
      </c>
      <c r="I20" s="34">
        <v>78024504</v>
      </c>
      <c r="J20" s="30">
        <v>43684991.777777776</v>
      </c>
      <c r="K20" s="30">
        <v>73609824</v>
      </c>
    </row>
    <row r="21" spans="1:11" x14ac:dyDescent="0.3">
      <c r="A21" s="32">
        <v>20</v>
      </c>
      <c r="B21" s="33">
        <v>40848</v>
      </c>
      <c r="C21" s="34">
        <v>82445192</v>
      </c>
      <c r="D21" s="30">
        <f>AVERAGE($C$2:C21)</f>
        <v>47339977.399999999</v>
      </c>
      <c r="E21" s="30">
        <f t="shared" si="0"/>
        <v>45492334.526315786</v>
      </c>
      <c r="F21" s="30">
        <f t="shared" si="1"/>
        <v>78024504</v>
      </c>
      <c r="I21" s="34">
        <v>82445192</v>
      </c>
      <c r="J21" s="30">
        <v>45492334.526315786</v>
      </c>
      <c r="K21" s="30">
        <v>78024504</v>
      </c>
    </row>
    <row r="22" spans="1:11" x14ac:dyDescent="0.3">
      <c r="A22" s="32">
        <v>21</v>
      </c>
      <c r="B22" s="33">
        <v>40878</v>
      </c>
      <c r="C22" s="34">
        <v>92087096</v>
      </c>
      <c r="D22" s="30">
        <f>AVERAGE($C$2:C22)</f>
        <v>49470792.571428575</v>
      </c>
      <c r="E22" s="30">
        <f t="shared" si="0"/>
        <v>47339977.399999999</v>
      </c>
      <c r="F22" s="30">
        <f t="shared" si="1"/>
        <v>82445192</v>
      </c>
      <c r="I22" s="34">
        <v>92087096</v>
      </c>
      <c r="J22" s="30">
        <v>47339977.399999999</v>
      </c>
      <c r="K22" s="30">
        <v>82445192</v>
      </c>
    </row>
    <row r="23" spans="1:11" x14ac:dyDescent="0.3">
      <c r="A23" s="32">
        <v>22</v>
      </c>
      <c r="B23" s="33">
        <v>40909</v>
      </c>
      <c r="C23" s="34">
        <v>102296752</v>
      </c>
      <c r="D23" s="30">
        <f>AVERAGE($C$2:C23)</f>
        <v>51871972.545454547</v>
      </c>
      <c r="E23" s="30">
        <f t="shared" si="0"/>
        <v>49470792.571428575</v>
      </c>
      <c r="F23" s="30">
        <f t="shared" si="1"/>
        <v>92087096</v>
      </c>
      <c r="I23" s="34">
        <v>102296752</v>
      </c>
      <c r="J23" s="30">
        <v>49470792.571428575</v>
      </c>
      <c r="K23" s="30">
        <v>92087096</v>
      </c>
    </row>
    <row r="24" spans="1:11" x14ac:dyDescent="0.3">
      <c r="A24" s="32">
        <v>23</v>
      </c>
      <c r="B24" s="33">
        <v>40940</v>
      </c>
      <c r="C24" s="34">
        <v>109841544</v>
      </c>
      <c r="D24" s="30">
        <f>AVERAGE($C$2:C24)</f>
        <v>54392388.695652172</v>
      </c>
      <c r="E24" s="30">
        <f t="shared" si="0"/>
        <v>51871972.545454547</v>
      </c>
      <c r="F24" s="30">
        <f t="shared" si="1"/>
        <v>102296752</v>
      </c>
      <c r="I24" s="34">
        <v>109841544</v>
      </c>
      <c r="J24" s="30">
        <v>51871972.545454547</v>
      </c>
      <c r="K24" s="30">
        <v>102296752</v>
      </c>
    </row>
    <row r="25" spans="1:11" x14ac:dyDescent="0.3">
      <c r="A25" s="32">
        <v>24</v>
      </c>
      <c r="B25" s="33">
        <v>40969</v>
      </c>
      <c r="C25" s="34">
        <v>104106168</v>
      </c>
      <c r="D25" s="30">
        <f>AVERAGE($C$2:C25)</f>
        <v>56463796.166666664</v>
      </c>
      <c r="E25" s="30">
        <f t="shared" si="0"/>
        <v>54392388.695652172</v>
      </c>
      <c r="F25" s="30">
        <f t="shared" si="1"/>
        <v>109841544</v>
      </c>
      <c r="I25" s="34">
        <v>104106168</v>
      </c>
      <c r="J25" s="30">
        <v>54392388.695652172</v>
      </c>
      <c r="K25" s="30">
        <v>109841544</v>
      </c>
    </row>
    <row r="26" spans="1:11" x14ac:dyDescent="0.3">
      <c r="A26" s="32">
        <v>25</v>
      </c>
      <c r="B26" s="33">
        <v>41000</v>
      </c>
      <c r="C26" s="34">
        <v>115758448</v>
      </c>
      <c r="D26" s="30">
        <f>AVERAGE($C$2:C26)</f>
        <v>58835582.240000002</v>
      </c>
      <c r="E26" s="30">
        <f t="shared" si="0"/>
        <v>56463796.166666664</v>
      </c>
      <c r="F26" s="30">
        <f t="shared" si="1"/>
        <v>104106168</v>
      </c>
      <c r="I26" s="34">
        <v>115758448</v>
      </c>
      <c r="J26" s="30">
        <v>56463796.166666664</v>
      </c>
      <c r="K26" s="30">
        <v>104106168</v>
      </c>
    </row>
    <row r="27" spans="1:11" x14ac:dyDescent="0.3">
      <c r="A27" s="32">
        <v>26</v>
      </c>
      <c r="B27" s="33">
        <v>41030</v>
      </c>
      <c r="C27" s="34">
        <v>113899360</v>
      </c>
      <c r="D27" s="30">
        <f>AVERAGE($C$2:C27)</f>
        <v>60953419.846153848</v>
      </c>
      <c r="E27" s="30">
        <f t="shared" si="0"/>
        <v>58835582.240000002</v>
      </c>
      <c r="F27" s="30">
        <f t="shared" si="1"/>
        <v>115758448</v>
      </c>
      <c r="I27" s="34">
        <v>113899360</v>
      </c>
      <c r="J27" s="30">
        <v>58835582.240000002</v>
      </c>
      <c r="K27" s="30">
        <v>115758448</v>
      </c>
    </row>
    <row r="28" spans="1:11" x14ac:dyDescent="0.3">
      <c r="A28" s="32">
        <v>27</v>
      </c>
      <c r="B28" s="33">
        <v>41061</v>
      </c>
      <c r="C28" s="34">
        <v>108543472</v>
      </c>
      <c r="D28" s="30">
        <f>AVERAGE($C$2:C28)</f>
        <v>62716014.370370373</v>
      </c>
      <c r="E28" s="30">
        <f t="shared" si="0"/>
        <v>60953419.846153848</v>
      </c>
      <c r="F28" s="30">
        <f t="shared" si="1"/>
        <v>113899360</v>
      </c>
      <c r="I28" s="34">
        <v>108543472</v>
      </c>
      <c r="J28" s="30">
        <v>60953419.846153848</v>
      </c>
      <c r="K28" s="30">
        <v>113899360</v>
      </c>
    </row>
    <row r="29" spans="1:11" x14ac:dyDescent="0.3">
      <c r="A29" s="32">
        <v>28</v>
      </c>
      <c r="B29" s="33">
        <v>41091</v>
      </c>
      <c r="C29" s="34">
        <v>112769072</v>
      </c>
      <c r="D29" s="30">
        <f>AVERAGE($C$2:C29)</f>
        <v>64503623.571428575</v>
      </c>
      <c r="E29" s="30">
        <f t="shared" si="0"/>
        <v>62716014.370370373</v>
      </c>
      <c r="F29" s="30">
        <f t="shared" si="1"/>
        <v>108543472</v>
      </c>
      <c r="I29" s="34">
        <v>112769072</v>
      </c>
      <c r="J29" s="30">
        <v>62716014.370370373</v>
      </c>
      <c r="K29" s="30">
        <v>108543472</v>
      </c>
    </row>
    <row r="30" spans="1:11" x14ac:dyDescent="0.3">
      <c r="A30" s="32">
        <v>29</v>
      </c>
      <c r="B30" s="33">
        <v>41122</v>
      </c>
      <c r="C30" s="34">
        <v>120256160</v>
      </c>
      <c r="D30" s="30">
        <f>AVERAGE($C$2:C30)</f>
        <v>66426124.827586204</v>
      </c>
      <c r="E30" s="30">
        <f t="shared" si="0"/>
        <v>64503623.571428575</v>
      </c>
      <c r="F30" s="30">
        <f t="shared" si="1"/>
        <v>112769072</v>
      </c>
      <c r="I30" s="34">
        <v>120256160</v>
      </c>
      <c r="J30" s="30">
        <v>64503623.571428575</v>
      </c>
      <c r="K30" s="30">
        <v>112769072</v>
      </c>
    </row>
    <row r="31" spans="1:11" x14ac:dyDescent="0.3">
      <c r="A31" s="32">
        <v>30</v>
      </c>
      <c r="B31" s="33">
        <v>41153</v>
      </c>
      <c r="C31" s="34">
        <v>124390192</v>
      </c>
      <c r="D31" s="30">
        <f>AVERAGE($C$2:C31)</f>
        <v>68358260.400000006</v>
      </c>
      <c r="E31" s="30">
        <f t="shared" si="0"/>
        <v>66426124.827586204</v>
      </c>
      <c r="F31" s="30">
        <f t="shared" si="1"/>
        <v>120256160</v>
      </c>
      <c r="I31" s="34">
        <v>124390192</v>
      </c>
      <c r="J31" s="30">
        <v>66426124.827586204</v>
      </c>
      <c r="K31" s="30">
        <v>120256160</v>
      </c>
    </row>
    <row r="32" spans="1:11" x14ac:dyDescent="0.3">
      <c r="A32" s="32">
        <v>31</v>
      </c>
      <c r="B32" s="33">
        <v>41183</v>
      </c>
      <c r="C32" s="34">
        <v>134480224</v>
      </c>
      <c r="D32" s="30">
        <f>AVERAGE($C$2:C32)</f>
        <v>70491226.967741936</v>
      </c>
      <c r="E32" s="30">
        <f t="shared" si="0"/>
        <v>68358260.400000006</v>
      </c>
      <c r="F32" s="30">
        <f t="shared" si="1"/>
        <v>124390192</v>
      </c>
      <c r="I32" s="34">
        <v>134480224</v>
      </c>
      <c r="J32" s="30">
        <v>68358260.400000006</v>
      </c>
      <c r="K32" s="30">
        <v>124390192</v>
      </c>
    </row>
    <row r="33" spans="1:11" x14ac:dyDescent="0.3">
      <c r="A33" s="32">
        <v>32</v>
      </c>
      <c r="B33" s="33">
        <v>41214</v>
      </c>
      <c r="C33" s="34">
        <v>147525568</v>
      </c>
      <c r="D33" s="30">
        <f>AVERAGE($C$2:C33)</f>
        <v>72898550.125</v>
      </c>
      <c r="E33" s="30">
        <f t="shared" si="0"/>
        <v>70491226.967741936</v>
      </c>
      <c r="F33" s="30">
        <f t="shared" si="1"/>
        <v>134480224</v>
      </c>
      <c r="I33" s="34">
        <v>147525568</v>
      </c>
      <c r="J33" s="30">
        <v>70491226.967741936</v>
      </c>
      <c r="K33" s="30">
        <v>134480224</v>
      </c>
    </row>
    <row r="34" spans="1:11" x14ac:dyDescent="0.3">
      <c r="A34" s="32">
        <v>33</v>
      </c>
      <c r="B34" s="33">
        <v>41244</v>
      </c>
      <c r="C34" s="34">
        <v>145602464</v>
      </c>
      <c r="D34" s="30">
        <f>AVERAGE($C$2:C34)</f>
        <v>75101699.030303031</v>
      </c>
      <c r="E34" s="30">
        <f t="shared" si="0"/>
        <v>72898550.125</v>
      </c>
      <c r="F34" s="30">
        <f t="shared" si="1"/>
        <v>147525568</v>
      </c>
      <c r="I34" s="34">
        <v>145602464</v>
      </c>
      <c r="J34" s="30">
        <v>72898550.125</v>
      </c>
      <c r="K34" s="30">
        <v>147525568</v>
      </c>
    </row>
    <row r="35" spans="1:11" x14ac:dyDescent="0.3">
      <c r="A35" s="32">
        <v>34</v>
      </c>
      <c r="B35" s="33">
        <v>41275</v>
      </c>
      <c r="C35" s="34">
        <v>146146144</v>
      </c>
      <c r="D35" s="30">
        <f>AVERAGE($C$2:C35)</f>
        <v>77191241.529411763</v>
      </c>
      <c r="E35" s="30">
        <f t="shared" si="0"/>
        <v>75101699.030303031</v>
      </c>
      <c r="F35" s="30">
        <f t="shared" si="1"/>
        <v>145602464</v>
      </c>
      <c r="I35" s="34">
        <v>146146144</v>
      </c>
      <c r="J35" s="30">
        <v>75101699.030303031</v>
      </c>
      <c r="K35" s="30">
        <v>145602464</v>
      </c>
    </row>
    <row r="36" spans="1:11" x14ac:dyDescent="0.3">
      <c r="A36" s="32">
        <v>35</v>
      </c>
      <c r="B36" s="33">
        <v>41306</v>
      </c>
      <c r="C36" s="34">
        <v>140544144</v>
      </c>
      <c r="D36" s="30">
        <f>AVERAGE($C$2:C36)</f>
        <v>79001324.45714286</v>
      </c>
      <c r="E36" s="30">
        <f t="shared" si="0"/>
        <v>77191241.529411763</v>
      </c>
      <c r="F36" s="30">
        <f t="shared" si="1"/>
        <v>146146144</v>
      </c>
      <c r="I36" s="34">
        <v>140544144</v>
      </c>
      <c r="J36" s="30">
        <v>77191241.529411763</v>
      </c>
      <c r="K36" s="30">
        <v>146146144</v>
      </c>
    </row>
    <row r="37" spans="1:11" x14ac:dyDescent="0.3">
      <c r="A37" s="32">
        <v>36</v>
      </c>
      <c r="B37" s="33">
        <v>41334</v>
      </c>
      <c r="C37" s="34">
        <v>136447584</v>
      </c>
      <c r="D37" s="30">
        <f>AVERAGE($C$2:C37)</f>
        <v>80597053.888888896</v>
      </c>
      <c r="E37" s="30">
        <f t="shared" si="0"/>
        <v>79001324.45714286</v>
      </c>
      <c r="F37" s="30">
        <f t="shared" si="1"/>
        <v>140544144</v>
      </c>
      <c r="I37" s="34">
        <v>136447584</v>
      </c>
      <c r="J37" s="30">
        <v>79001324.45714286</v>
      </c>
      <c r="K37" s="30">
        <v>140544144</v>
      </c>
    </row>
    <row r="38" spans="1:11" x14ac:dyDescent="0.3">
      <c r="A38" s="32">
        <v>37</v>
      </c>
      <c r="B38" s="33">
        <v>41365</v>
      </c>
      <c r="C38" s="34">
        <v>138832112</v>
      </c>
      <c r="D38" s="30">
        <f>AVERAGE($C$2:C38)</f>
        <v>82170974.378378376</v>
      </c>
      <c r="E38" s="30">
        <f t="shared" si="0"/>
        <v>80597053.888888896</v>
      </c>
      <c r="F38" s="30">
        <f t="shared" si="1"/>
        <v>136447584</v>
      </c>
      <c r="I38" s="34">
        <v>138832112</v>
      </c>
      <c r="J38" s="30">
        <v>80597053.888888896</v>
      </c>
      <c r="K38" s="30">
        <v>136447584</v>
      </c>
    </row>
    <row r="39" spans="1:11" x14ac:dyDescent="0.3">
      <c r="A39" s="32">
        <v>38</v>
      </c>
      <c r="B39" s="33">
        <v>41395</v>
      </c>
      <c r="C39" s="34">
        <v>136477904</v>
      </c>
      <c r="D39" s="30">
        <f>AVERAGE($C$2:C39)</f>
        <v>83600104.105263159</v>
      </c>
      <c r="E39" s="30">
        <f t="shared" si="0"/>
        <v>82170974.378378376</v>
      </c>
      <c r="F39" s="30">
        <f t="shared" si="1"/>
        <v>138832112</v>
      </c>
      <c r="I39" s="34">
        <v>136477904</v>
      </c>
      <c r="J39" s="30">
        <v>82170974.378378376</v>
      </c>
      <c r="K39" s="30">
        <v>138832112</v>
      </c>
    </row>
    <row r="40" spans="1:11" x14ac:dyDescent="0.3">
      <c r="A40" s="32">
        <v>39</v>
      </c>
      <c r="B40" s="33">
        <v>41426</v>
      </c>
      <c r="D40" s="30"/>
      <c r="E40" s="30">
        <f t="shared" si="0"/>
        <v>83600104.105263159</v>
      </c>
      <c r="F40" s="30">
        <f t="shared" si="1"/>
        <v>136477904</v>
      </c>
      <c r="J40" s="30">
        <v>83600104.105263159</v>
      </c>
      <c r="K40" s="30">
        <v>136477904</v>
      </c>
    </row>
    <row r="41" spans="1:11" x14ac:dyDescent="0.3">
      <c r="B41" s="33"/>
    </row>
    <row r="42" spans="1:11" x14ac:dyDescent="0.3">
      <c r="B42" s="33"/>
    </row>
    <row r="43" spans="1:11" x14ac:dyDescent="0.3">
      <c r="B43" s="33"/>
    </row>
    <row r="44" spans="1:11" x14ac:dyDescent="0.3">
      <c r="B44" s="33"/>
    </row>
    <row r="45" spans="1:11" x14ac:dyDescent="0.3">
      <c r="B45" s="33"/>
    </row>
    <row r="46" spans="1:11" x14ac:dyDescent="0.3">
      <c r="B46" s="33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46"/>
  <sheetViews>
    <sheetView workbookViewId="0">
      <selection activeCell="P36" sqref="P36"/>
    </sheetView>
  </sheetViews>
  <sheetFormatPr defaultRowHeight="14.4" x14ac:dyDescent="0.3"/>
  <cols>
    <col min="1" max="1" width="8.88671875" style="32"/>
    <col min="2" max="2" width="9" style="35" bestFit="1" customWidth="1"/>
    <col min="3" max="4" width="13.77734375" style="35" customWidth="1"/>
    <col min="5" max="5" width="11.88671875" style="37" customWidth="1"/>
    <col min="6" max="6" width="12" bestFit="1" customWidth="1"/>
    <col min="7" max="7" width="10.109375" customWidth="1"/>
    <col min="8" max="8" width="11.109375" bestFit="1" customWidth="1"/>
    <col min="9" max="9" width="2.44140625" customWidth="1"/>
    <col min="10" max="10" width="10.109375" bestFit="1" customWidth="1"/>
  </cols>
  <sheetData>
    <row r="1" spans="1:10" ht="28.8" x14ac:dyDescent="0.3">
      <c r="A1" s="31" t="s">
        <v>2</v>
      </c>
      <c r="B1" s="29" t="s">
        <v>1</v>
      </c>
      <c r="C1" s="29" t="s">
        <v>48</v>
      </c>
      <c r="D1" s="29" t="s">
        <v>57</v>
      </c>
      <c r="E1" s="29" t="s">
        <v>51</v>
      </c>
      <c r="F1" s="36" t="s">
        <v>53</v>
      </c>
      <c r="G1" s="29" t="s">
        <v>54</v>
      </c>
      <c r="H1" s="29" t="s">
        <v>55</v>
      </c>
      <c r="I1" s="29"/>
      <c r="J1" s="29" t="s">
        <v>52</v>
      </c>
    </row>
    <row r="2" spans="1:10" x14ac:dyDescent="0.3">
      <c r="A2" s="32">
        <v>1</v>
      </c>
      <c r="B2" s="33">
        <v>40269</v>
      </c>
      <c r="C2" s="34">
        <v>19020118</v>
      </c>
      <c r="D2" s="38">
        <f>C2/1000000</f>
        <v>19.020118</v>
      </c>
      <c r="J2" s="49">
        <v>1</v>
      </c>
    </row>
    <row r="3" spans="1:10" x14ac:dyDescent="0.3">
      <c r="A3" s="32">
        <v>2</v>
      </c>
      <c r="B3" s="33">
        <v>40299</v>
      </c>
      <c r="C3" s="34">
        <v>21096692</v>
      </c>
      <c r="D3" s="38">
        <f>C3/1000000</f>
        <v>21.096692000000001</v>
      </c>
      <c r="E3" s="40">
        <f>D2</f>
        <v>19.020118</v>
      </c>
      <c r="F3" s="41">
        <f>E3</f>
        <v>19.020118</v>
      </c>
      <c r="J3" s="29" t="s">
        <v>56</v>
      </c>
    </row>
    <row r="4" spans="1:10" x14ac:dyDescent="0.3">
      <c r="A4" s="32">
        <v>3</v>
      </c>
      <c r="B4" s="33">
        <v>40330</v>
      </c>
      <c r="C4" s="34">
        <v>22496896</v>
      </c>
      <c r="D4" s="38">
        <f t="shared" ref="D4:D40" si="0">C4/1000000</f>
        <v>22.496896</v>
      </c>
      <c r="E4" s="40">
        <f t="shared" ref="E4:E40" si="1">D3</f>
        <v>21.096692000000001</v>
      </c>
      <c r="F4" s="41">
        <f>$J$2*D3+(1-$J$2)*F3</f>
        <v>21.096692000000001</v>
      </c>
      <c r="G4" s="41">
        <f>(D4-F4)</f>
        <v>1.4002039999999987</v>
      </c>
      <c r="H4" s="41">
        <f>G4^2</f>
        <v>1.9605712416159964</v>
      </c>
      <c r="I4" s="30"/>
      <c r="J4" s="41">
        <f>SUM(H4:H39)</f>
        <v>1145.689773370616</v>
      </c>
    </row>
    <row r="5" spans="1:10" x14ac:dyDescent="0.3">
      <c r="A5" s="32">
        <v>4</v>
      </c>
      <c r="B5" s="33">
        <v>40360</v>
      </c>
      <c r="C5" s="34">
        <v>24571154</v>
      </c>
      <c r="D5" s="38">
        <f t="shared" si="0"/>
        <v>24.571154</v>
      </c>
      <c r="E5" s="40">
        <f t="shared" si="1"/>
        <v>22.496896</v>
      </c>
      <c r="F5" s="41">
        <f t="shared" ref="F5:F40" si="2">$J$2*D4+(1-$J$2)*F4</f>
        <v>22.496896</v>
      </c>
      <c r="G5" s="41">
        <f t="shared" ref="G5:G39" si="3">(D5-F5)</f>
        <v>2.0742580000000004</v>
      </c>
      <c r="H5" s="41">
        <f t="shared" ref="H5:H39" si="4">G5^2</f>
        <v>4.302546250564002</v>
      </c>
    </row>
    <row r="6" spans="1:10" x14ac:dyDescent="0.3">
      <c r="A6" s="32">
        <v>5</v>
      </c>
      <c r="B6" s="33">
        <v>40391</v>
      </c>
      <c r="C6" s="34">
        <v>27744680</v>
      </c>
      <c r="D6" s="38">
        <f t="shared" si="0"/>
        <v>27.744679999999999</v>
      </c>
      <c r="E6" s="40">
        <f t="shared" si="1"/>
        <v>24.571154</v>
      </c>
      <c r="F6" s="41">
        <f t="shared" si="2"/>
        <v>24.571154</v>
      </c>
      <c r="G6" s="41">
        <f>(D6-F6)</f>
        <v>3.173525999999999</v>
      </c>
      <c r="H6" s="41">
        <f t="shared" si="4"/>
        <v>10.071267272675993</v>
      </c>
    </row>
    <row r="7" spans="1:10" x14ac:dyDescent="0.3">
      <c r="A7" s="32">
        <v>6</v>
      </c>
      <c r="B7" s="33">
        <v>40422</v>
      </c>
      <c r="C7" s="34">
        <v>30076088</v>
      </c>
      <c r="D7" s="38">
        <f t="shared" si="0"/>
        <v>30.076087999999999</v>
      </c>
      <c r="E7" s="40">
        <f t="shared" si="1"/>
        <v>27.744679999999999</v>
      </c>
      <c r="F7" s="41">
        <f t="shared" si="2"/>
        <v>27.744679999999999</v>
      </c>
      <c r="G7" s="41">
        <f t="shared" si="3"/>
        <v>2.3314079999999997</v>
      </c>
      <c r="H7" s="41">
        <f t="shared" si="4"/>
        <v>5.4354632624639985</v>
      </c>
    </row>
    <row r="8" spans="1:10" x14ac:dyDescent="0.3">
      <c r="A8" s="32">
        <v>7</v>
      </c>
      <c r="B8" s="33">
        <v>40452</v>
      </c>
      <c r="C8" s="34">
        <v>31175164</v>
      </c>
      <c r="D8" s="38">
        <f t="shared" si="0"/>
        <v>31.175163999999999</v>
      </c>
      <c r="E8" s="40">
        <f t="shared" si="1"/>
        <v>30.076087999999999</v>
      </c>
      <c r="F8" s="41">
        <f t="shared" si="2"/>
        <v>30.076087999999999</v>
      </c>
      <c r="G8" s="41">
        <f t="shared" si="3"/>
        <v>1.0990760000000002</v>
      </c>
      <c r="H8" s="41">
        <f t="shared" si="4"/>
        <v>1.2079680537760003</v>
      </c>
    </row>
    <row r="9" spans="1:10" x14ac:dyDescent="0.3">
      <c r="A9" s="32">
        <v>8</v>
      </c>
      <c r="B9" s="33">
        <v>40483</v>
      </c>
      <c r="C9" s="34">
        <v>33880472</v>
      </c>
      <c r="D9" s="38">
        <f t="shared" si="0"/>
        <v>33.880471999999997</v>
      </c>
      <c r="E9" s="40">
        <f t="shared" si="1"/>
        <v>31.175163999999999</v>
      </c>
      <c r="F9" s="41">
        <f t="shared" si="2"/>
        <v>31.175163999999999</v>
      </c>
      <c r="G9" s="41">
        <f t="shared" si="3"/>
        <v>2.7053079999999987</v>
      </c>
      <c r="H9" s="41">
        <f t="shared" si="4"/>
        <v>7.3186913748639935</v>
      </c>
    </row>
    <row r="10" spans="1:10" x14ac:dyDescent="0.3">
      <c r="A10" s="32">
        <v>9</v>
      </c>
      <c r="B10" s="33">
        <v>40513</v>
      </c>
      <c r="C10" s="34">
        <v>34924704</v>
      </c>
      <c r="D10" s="38">
        <f t="shared" si="0"/>
        <v>34.924703999999998</v>
      </c>
      <c r="E10" s="40">
        <f t="shared" si="1"/>
        <v>33.880471999999997</v>
      </c>
      <c r="F10" s="41">
        <f t="shared" si="2"/>
        <v>33.880471999999997</v>
      </c>
      <c r="G10" s="41">
        <f t="shared" si="3"/>
        <v>1.0442320000000009</v>
      </c>
      <c r="H10" s="41">
        <f t="shared" si="4"/>
        <v>1.0904204698240019</v>
      </c>
    </row>
    <row r="11" spans="1:10" x14ac:dyDescent="0.3">
      <c r="A11" s="32">
        <v>10</v>
      </c>
      <c r="B11" s="33">
        <v>40544</v>
      </c>
      <c r="C11" s="34">
        <v>41301888</v>
      </c>
      <c r="D11" s="38">
        <f t="shared" si="0"/>
        <v>41.301887999999998</v>
      </c>
      <c r="E11" s="40">
        <f t="shared" si="1"/>
        <v>34.924703999999998</v>
      </c>
      <c r="F11" s="41">
        <f t="shared" si="2"/>
        <v>34.924703999999998</v>
      </c>
      <c r="G11" s="41">
        <f t="shared" si="3"/>
        <v>6.3771839999999997</v>
      </c>
      <c r="H11" s="41">
        <f t="shared" si="4"/>
        <v>40.668475769855995</v>
      </c>
    </row>
    <row r="12" spans="1:10" x14ac:dyDescent="0.3">
      <c r="A12" s="32">
        <v>11</v>
      </c>
      <c r="B12" s="33">
        <v>40575</v>
      </c>
      <c r="C12" s="34">
        <v>47274360</v>
      </c>
      <c r="D12" s="38">
        <f t="shared" si="0"/>
        <v>47.274360000000001</v>
      </c>
      <c r="E12" s="40">
        <f t="shared" si="1"/>
        <v>41.301887999999998</v>
      </c>
      <c r="F12" s="41">
        <f t="shared" si="2"/>
        <v>41.301887999999998</v>
      </c>
      <c r="G12" s="41">
        <f t="shared" si="3"/>
        <v>5.9724720000000033</v>
      </c>
      <c r="H12" s="41">
        <f t="shared" si="4"/>
        <v>35.67042179078404</v>
      </c>
    </row>
    <row r="13" spans="1:10" x14ac:dyDescent="0.3">
      <c r="A13" s="32">
        <v>12</v>
      </c>
      <c r="B13" s="33">
        <v>40603</v>
      </c>
      <c r="C13" s="34">
        <v>51564920</v>
      </c>
      <c r="D13" s="38">
        <f t="shared" si="0"/>
        <v>51.564920000000001</v>
      </c>
      <c r="E13" s="40">
        <f t="shared" si="1"/>
        <v>47.274360000000001</v>
      </c>
      <c r="F13" s="41">
        <f t="shared" si="2"/>
        <v>47.274360000000001</v>
      </c>
      <c r="G13" s="41">
        <f t="shared" si="3"/>
        <v>4.2905599999999993</v>
      </c>
      <c r="H13" s="41">
        <f t="shared" si="4"/>
        <v>18.408905113599992</v>
      </c>
    </row>
    <row r="14" spans="1:10" x14ac:dyDescent="0.3">
      <c r="A14" s="32">
        <v>13</v>
      </c>
      <c r="B14" s="33">
        <v>40634</v>
      </c>
      <c r="C14" s="34">
        <v>58317276</v>
      </c>
      <c r="D14" s="38">
        <f t="shared" si="0"/>
        <v>58.317276</v>
      </c>
      <c r="E14" s="40">
        <f t="shared" si="1"/>
        <v>51.564920000000001</v>
      </c>
      <c r="F14" s="41">
        <f t="shared" si="2"/>
        <v>51.564920000000001</v>
      </c>
      <c r="G14" s="41">
        <f t="shared" si="3"/>
        <v>6.7523559999999989</v>
      </c>
      <c r="H14" s="41">
        <f t="shared" si="4"/>
        <v>45.594311550735988</v>
      </c>
    </row>
    <row r="15" spans="1:10" x14ac:dyDescent="0.3">
      <c r="A15" s="32">
        <v>14</v>
      </c>
      <c r="B15" s="33">
        <v>40664</v>
      </c>
      <c r="C15" s="34">
        <v>61791824</v>
      </c>
      <c r="D15" s="38">
        <f t="shared" si="0"/>
        <v>61.791823999999998</v>
      </c>
      <c r="E15" s="40">
        <f t="shared" si="1"/>
        <v>58.317276</v>
      </c>
      <c r="F15" s="41">
        <f t="shared" si="2"/>
        <v>58.317276</v>
      </c>
      <c r="G15" s="41">
        <f t="shared" si="3"/>
        <v>3.4745479999999986</v>
      </c>
      <c r="H15" s="41">
        <f t="shared" si="4"/>
        <v>12.072483804303991</v>
      </c>
    </row>
    <row r="16" spans="1:10" x14ac:dyDescent="0.3">
      <c r="A16" s="32">
        <v>15</v>
      </c>
      <c r="B16" s="33">
        <v>40695</v>
      </c>
      <c r="C16" s="34">
        <v>65738312</v>
      </c>
      <c r="D16" s="38">
        <f t="shared" si="0"/>
        <v>65.738311999999993</v>
      </c>
      <c r="E16" s="40">
        <f t="shared" si="1"/>
        <v>61.791823999999998</v>
      </c>
      <c r="F16" s="41">
        <f t="shared" si="2"/>
        <v>61.791823999999998</v>
      </c>
      <c r="G16" s="41">
        <f t="shared" si="3"/>
        <v>3.9464879999999951</v>
      </c>
      <c r="H16" s="41">
        <f t="shared" si="4"/>
        <v>15.574767534143961</v>
      </c>
    </row>
    <row r="17" spans="1:8" x14ac:dyDescent="0.3">
      <c r="A17" s="32">
        <v>16</v>
      </c>
      <c r="B17" s="33">
        <v>40725</v>
      </c>
      <c r="C17" s="34">
        <v>68923552</v>
      </c>
      <c r="D17" s="38">
        <f t="shared" si="0"/>
        <v>68.923552000000001</v>
      </c>
      <c r="E17" s="40">
        <f t="shared" si="1"/>
        <v>65.738311999999993</v>
      </c>
      <c r="F17" s="41">
        <f t="shared" si="2"/>
        <v>65.738311999999993</v>
      </c>
      <c r="G17" s="41">
        <f t="shared" si="3"/>
        <v>3.1852400000000074</v>
      </c>
      <c r="H17" s="41">
        <f t="shared" si="4"/>
        <v>10.145753857600047</v>
      </c>
    </row>
    <row r="18" spans="1:8" x14ac:dyDescent="0.3">
      <c r="A18" s="32">
        <v>17</v>
      </c>
      <c r="B18" s="33">
        <v>40756</v>
      </c>
      <c r="C18" s="34">
        <v>72821928</v>
      </c>
      <c r="D18" s="38">
        <f t="shared" si="0"/>
        <v>72.821928</v>
      </c>
      <c r="E18" s="40">
        <f t="shared" si="1"/>
        <v>68.923552000000001</v>
      </c>
      <c r="F18" s="41">
        <f t="shared" si="2"/>
        <v>68.923552000000001</v>
      </c>
      <c r="G18" s="41">
        <f t="shared" si="3"/>
        <v>3.898375999999999</v>
      </c>
      <c r="H18" s="41">
        <f t="shared" si="4"/>
        <v>15.197335437375992</v>
      </c>
    </row>
    <row r="19" spans="1:8" x14ac:dyDescent="0.3">
      <c r="A19" s="32">
        <v>18</v>
      </c>
      <c r="B19" s="33">
        <v>40787</v>
      </c>
      <c r="C19" s="34">
        <v>73609824</v>
      </c>
      <c r="D19" s="38">
        <f t="shared" si="0"/>
        <v>73.609824000000003</v>
      </c>
      <c r="E19" s="40">
        <f t="shared" si="1"/>
        <v>72.821928</v>
      </c>
      <c r="F19" s="41">
        <f t="shared" si="2"/>
        <v>72.821928</v>
      </c>
      <c r="G19" s="41">
        <f t="shared" si="3"/>
        <v>0.78789600000000348</v>
      </c>
      <c r="H19" s="41">
        <f t="shared" si="4"/>
        <v>0.62078010681600548</v>
      </c>
    </row>
    <row r="20" spans="1:8" x14ac:dyDescent="0.3">
      <c r="A20" s="32">
        <v>19</v>
      </c>
      <c r="B20" s="33">
        <v>40817</v>
      </c>
      <c r="C20" s="34">
        <v>78024504</v>
      </c>
      <c r="D20" s="38">
        <f t="shared" si="0"/>
        <v>78.024503999999993</v>
      </c>
      <c r="E20" s="40">
        <f t="shared" si="1"/>
        <v>73.609824000000003</v>
      </c>
      <c r="F20" s="41">
        <f t="shared" si="2"/>
        <v>73.609824000000003</v>
      </c>
      <c r="G20" s="41">
        <f t="shared" si="3"/>
        <v>4.4146799999999899</v>
      </c>
      <c r="H20" s="41">
        <f t="shared" si="4"/>
        <v>19.489399502399912</v>
      </c>
    </row>
    <row r="21" spans="1:8" x14ac:dyDescent="0.3">
      <c r="A21" s="32">
        <v>20</v>
      </c>
      <c r="B21" s="33">
        <v>40848</v>
      </c>
      <c r="C21" s="34">
        <v>82445192</v>
      </c>
      <c r="D21" s="38">
        <f t="shared" si="0"/>
        <v>82.445192000000006</v>
      </c>
      <c r="E21" s="40">
        <f t="shared" si="1"/>
        <v>78.024503999999993</v>
      </c>
      <c r="F21" s="41">
        <f t="shared" si="2"/>
        <v>78.024503999999993</v>
      </c>
      <c r="G21" s="41">
        <f t="shared" si="3"/>
        <v>4.4206880000000126</v>
      </c>
      <c r="H21" s="41">
        <f t="shared" si="4"/>
        <v>19.542482393344113</v>
      </c>
    </row>
    <row r="22" spans="1:8" x14ac:dyDescent="0.3">
      <c r="A22" s="32">
        <v>21</v>
      </c>
      <c r="B22" s="33">
        <v>40878</v>
      </c>
      <c r="C22" s="34">
        <v>92087096</v>
      </c>
      <c r="D22" s="38">
        <f t="shared" si="0"/>
        <v>92.087096000000003</v>
      </c>
      <c r="E22" s="40">
        <f t="shared" si="1"/>
        <v>82.445192000000006</v>
      </c>
      <c r="F22" s="41">
        <f t="shared" si="2"/>
        <v>82.445192000000006</v>
      </c>
      <c r="G22" s="41">
        <f t="shared" si="3"/>
        <v>9.6419039999999967</v>
      </c>
      <c r="H22" s="41">
        <f t="shared" si="4"/>
        <v>92.96631274521593</v>
      </c>
    </row>
    <row r="23" spans="1:8" x14ac:dyDescent="0.3">
      <c r="A23" s="32">
        <v>22</v>
      </c>
      <c r="B23" s="33">
        <v>40909</v>
      </c>
      <c r="C23" s="34">
        <v>102296752</v>
      </c>
      <c r="D23" s="38">
        <f t="shared" si="0"/>
        <v>102.296752</v>
      </c>
      <c r="E23" s="40">
        <f t="shared" si="1"/>
        <v>92.087096000000003</v>
      </c>
      <c r="F23" s="41">
        <f t="shared" si="2"/>
        <v>92.087096000000003</v>
      </c>
      <c r="G23" s="41">
        <f t="shared" si="3"/>
        <v>10.209655999999995</v>
      </c>
      <c r="H23" s="41">
        <f t="shared" si="4"/>
        <v>104.23707563833591</v>
      </c>
    </row>
    <row r="24" spans="1:8" x14ac:dyDescent="0.3">
      <c r="A24" s="32">
        <v>23</v>
      </c>
      <c r="B24" s="33">
        <v>40940</v>
      </c>
      <c r="C24" s="34">
        <v>109841544</v>
      </c>
      <c r="D24" s="38">
        <f t="shared" si="0"/>
        <v>109.841544</v>
      </c>
      <c r="E24" s="40">
        <f t="shared" si="1"/>
        <v>102.296752</v>
      </c>
      <c r="F24" s="41">
        <f t="shared" si="2"/>
        <v>102.296752</v>
      </c>
      <c r="G24" s="41">
        <f t="shared" si="3"/>
        <v>7.5447920000000011</v>
      </c>
      <c r="H24" s="41">
        <f t="shared" si="4"/>
        <v>56.923886323264014</v>
      </c>
    </row>
    <row r="25" spans="1:8" x14ac:dyDescent="0.3">
      <c r="A25" s="32">
        <v>24</v>
      </c>
      <c r="B25" s="33">
        <v>40969</v>
      </c>
      <c r="C25" s="34">
        <v>104106168</v>
      </c>
      <c r="D25" s="38">
        <f t="shared" si="0"/>
        <v>104.106168</v>
      </c>
      <c r="E25" s="40">
        <f t="shared" si="1"/>
        <v>109.841544</v>
      </c>
      <c r="F25" s="41">
        <f t="shared" si="2"/>
        <v>109.841544</v>
      </c>
      <c r="G25" s="41">
        <f t="shared" si="3"/>
        <v>-5.7353760000000023</v>
      </c>
      <c r="H25" s="41">
        <f t="shared" si="4"/>
        <v>32.894537861376023</v>
      </c>
    </row>
    <row r="26" spans="1:8" x14ac:dyDescent="0.3">
      <c r="A26" s="32">
        <v>25</v>
      </c>
      <c r="B26" s="33">
        <v>41000</v>
      </c>
      <c r="C26" s="34">
        <v>115758448</v>
      </c>
      <c r="D26" s="38">
        <f t="shared" si="0"/>
        <v>115.758448</v>
      </c>
      <c r="E26" s="40">
        <f t="shared" si="1"/>
        <v>104.106168</v>
      </c>
      <c r="F26" s="41">
        <f t="shared" si="2"/>
        <v>104.106168</v>
      </c>
      <c r="G26" s="41">
        <f t="shared" si="3"/>
        <v>11.652280000000005</v>
      </c>
      <c r="H26" s="41">
        <f t="shared" si="4"/>
        <v>135.77562919840011</v>
      </c>
    </row>
    <row r="27" spans="1:8" x14ac:dyDescent="0.3">
      <c r="A27" s="32">
        <v>26</v>
      </c>
      <c r="B27" s="33">
        <v>41030</v>
      </c>
      <c r="C27" s="34">
        <v>113899360</v>
      </c>
      <c r="D27" s="38">
        <f t="shared" si="0"/>
        <v>113.89936</v>
      </c>
      <c r="E27" s="40">
        <f t="shared" si="1"/>
        <v>115.758448</v>
      </c>
      <c r="F27" s="41">
        <f t="shared" si="2"/>
        <v>115.758448</v>
      </c>
      <c r="G27" s="41">
        <f t="shared" si="3"/>
        <v>-1.8590879999999999</v>
      </c>
      <c r="H27" s="41">
        <f t="shared" si="4"/>
        <v>3.4562081917439995</v>
      </c>
    </row>
    <row r="28" spans="1:8" x14ac:dyDescent="0.3">
      <c r="A28" s="32">
        <v>27</v>
      </c>
      <c r="B28" s="33">
        <v>41061</v>
      </c>
      <c r="C28" s="34">
        <v>108543472</v>
      </c>
      <c r="D28" s="38">
        <f t="shared" si="0"/>
        <v>108.54347199999999</v>
      </c>
      <c r="E28" s="40">
        <f t="shared" si="1"/>
        <v>113.89936</v>
      </c>
      <c r="F28" s="41">
        <f t="shared" si="2"/>
        <v>113.89936</v>
      </c>
      <c r="G28" s="41">
        <f t="shared" si="3"/>
        <v>-5.3558880000000073</v>
      </c>
      <c r="H28" s="41">
        <f t="shared" si="4"/>
        <v>28.685536268544077</v>
      </c>
    </row>
    <row r="29" spans="1:8" x14ac:dyDescent="0.3">
      <c r="A29" s="32">
        <v>28</v>
      </c>
      <c r="B29" s="33">
        <v>41091</v>
      </c>
      <c r="C29" s="34">
        <v>112769072</v>
      </c>
      <c r="D29" s="38">
        <f t="shared" si="0"/>
        <v>112.76907199999999</v>
      </c>
      <c r="E29" s="40">
        <f t="shared" si="1"/>
        <v>108.54347199999999</v>
      </c>
      <c r="F29" s="41">
        <f t="shared" si="2"/>
        <v>108.54347199999999</v>
      </c>
      <c r="G29" s="41">
        <f t="shared" si="3"/>
        <v>4.2256</v>
      </c>
      <c r="H29" s="41">
        <f t="shared" si="4"/>
        <v>17.855695359999999</v>
      </c>
    </row>
    <row r="30" spans="1:8" x14ac:dyDescent="0.3">
      <c r="A30" s="32">
        <v>29</v>
      </c>
      <c r="B30" s="33">
        <v>41122</v>
      </c>
      <c r="C30" s="34">
        <v>120256160</v>
      </c>
      <c r="D30" s="38">
        <f t="shared" si="0"/>
        <v>120.25615999999999</v>
      </c>
      <c r="E30" s="40">
        <f t="shared" si="1"/>
        <v>112.76907199999999</v>
      </c>
      <c r="F30" s="41">
        <f t="shared" si="2"/>
        <v>112.76907199999999</v>
      </c>
      <c r="G30" s="41">
        <f t="shared" si="3"/>
        <v>7.487088</v>
      </c>
      <c r="H30" s="41">
        <f t="shared" si="4"/>
        <v>56.056486719744001</v>
      </c>
    </row>
    <row r="31" spans="1:8" x14ac:dyDescent="0.3">
      <c r="A31" s="32">
        <v>30</v>
      </c>
      <c r="B31" s="33">
        <v>41153</v>
      </c>
      <c r="C31" s="34">
        <v>124390192</v>
      </c>
      <c r="D31" s="38">
        <f t="shared" si="0"/>
        <v>124.390192</v>
      </c>
      <c r="E31" s="40">
        <f t="shared" si="1"/>
        <v>120.25615999999999</v>
      </c>
      <c r="F31" s="41">
        <f t="shared" si="2"/>
        <v>120.25615999999999</v>
      </c>
      <c r="G31" s="41">
        <f t="shared" si="3"/>
        <v>4.1340320000000048</v>
      </c>
      <c r="H31" s="41">
        <f t="shared" si="4"/>
        <v>17.090220577024041</v>
      </c>
    </row>
    <row r="32" spans="1:8" x14ac:dyDescent="0.3">
      <c r="A32" s="32">
        <v>31</v>
      </c>
      <c r="B32" s="33">
        <v>41183</v>
      </c>
      <c r="C32" s="34">
        <v>134480224</v>
      </c>
      <c r="D32" s="38">
        <f t="shared" si="0"/>
        <v>134.48022399999999</v>
      </c>
      <c r="E32" s="40">
        <f t="shared" si="1"/>
        <v>124.390192</v>
      </c>
      <c r="F32" s="41">
        <f t="shared" si="2"/>
        <v>124.390192</v>
      </c>
      <c r="G32" s="41">
        <f t="shared" si="3"/>
        <v>10.090031999999994</v>
      </c>
      <c r="H32" s="41">
        <f t="shared" si="4"/>
        <v>101.80874576102387</v>
      </c>
    </row>
    <row r="33" spans="1:8" x14ac:dyDescent="0.3">
      <c r="A33" s="32">
        <v>32</v>
      </c>
      <c r="B33" s="33">
        <v>41214</v>
      </c>
      <c r="C33" s="34">
        <v>147525568</v>
      </c>
      <c r="D33" s="38">
        <f t="shared" si="0"/>
        <v>147.52556799999999</v>
      </c>
      <c r="E33" s="40">
        <f t="shared" si="1"/>
        <v>134.48022399999999</v>
      </c>
      <c r="F33" s="41">
        <f t="shared" si="2"/>
        <v>134.48022399999999</v>
      </c>
      <c r="G33" s="41">
        <f t="shared" si="3"/>
        <v>13.045344</v>
      </c>
      <c r="H33" s="41">
        <f t="shared" si="4"/>
        <v>170.18100007833601</v>
      </c>
    </row>
    <row r="34" spans="1:8" x14ac:dyDescent="0.3">
      <c r="A34" s="32">
        <v>33</v>
      </c>
      <c r="B34" s="33">
        <v>41244</v>
      </c>
      <c r="C34" s="34">
        <v>145602464</v>
      </c>
      <c r="D34" s="38">
        <f t="shared" si="0"/>
        <v>145.602464</v>
      </c>
      <c r="E34" s="40">
        <f t="shared" si="1"/>
        <v>147.52556799999999</v>
      </c>
      <c r="F34" s="41">
        <f t="shared" si="2"/>
        <v>147.52556799999999</v>
      </c>
      <c r="G34" s="41">
        <f t="shared" si="3"/>
        <v>-1.923103999999995</v>
      </c>
      <c r="H34" s="41">
        <f t="shared" si="4"/>
        <v>3.6983289948159808</v>
      </c>
    </row>
    <row r="35" spans="1:8" x14ac:dyDescent="0.3">
      <c r="A35" s="32">
        <v>34</v>
      </c>
      <c r="B35" s="33">
        <v>41275</v>
      </c>
      <c r="C35" s="34">
        <v>146146144</v>
      </c>
      <c r="D35" s="38">
        <f t="shared" si="0"/>
        <v>146.14614399999999</v>
      </c>
      <c r="E35" s="40">
        <f t="shared" si="1"/>
        <v>145.602464</v>
      </c>
      <c r="F35" s="41">
        <f t="shared" si="2"/>
        <v>145.602464</v>
      </c>
      <c r="G35" s="41">
        <f t="shared" si="3"/>
        <v>0.54367999999999483</v>
      </c>
      <c r="H35" s="41">
        <f t="shared" si="4"/>
        <v>0.29558794239999436</v>
      </c>
    </row>
    <row r="36" spans="1:8" x14ac:dyDescent="0.3">
      <c r="A36" s="32">
        <v>35</v>
      </c>
      <c r="B36" s="33">
        <v>41306</v>
      </c>
      <c r="C36" s="34">
        <v>140544144</v>
      </c>
      <c r="D36" s="38">
        <f t="shared" si="0"/>
        <v>140.54414399999999</v>
      </c>
      <c r="E36" s="40">
        <f t="shared" si="1"/>
        <v>146.14614399999999</v>
      </c>
      <c r="F36" s="41">
        <f t="shared" si="2"/>
        <v>146.14614399999999</v>
      </c>
      <c r="G36" s="41">
        <f t="shared" si="3"/>
        <v>-5.6020000000000039</v>
      </c>
      <c r="H36" s="41">
        <f t="shared" si="4"/>
        <v>31.382404000000044</v>
      </c>
    </row>
    <row r="37" spans="1:8" x14ac:dyDescent="0.3">
      <c r="A37" s="32">
        <v>36</v>
      </c>
      <c r="B37" s="33">
        <v>41334</v>
      </c>
      <c r="C37" s="34">
        <v>136447584</v>
      </c>
      <c r="D37" s="38">
        <f t="shared" si="0"/>
        <v>136.44758400000001</v>
      </c>
      <c r="E37" s="40">
        <f t="shared" si="1"/>
        <v>140.54414399999999</v>
      </c>
      <c r="F37" s="41">
        <f t="shared" si="2"/>
        <v>140.54414399999999</v>
      </c>
      <c r="G37" s="41">
        <f t="shared" si="3"/>
        <v>-4.0965599999999824</v>
      </c>
      <c r="H37" s="41">
        <f t="shared" si="4"/>
        <v>16.781803833599856</v>
      </c>
    </row>
    <row r="38" spans="1:8" x14ac:dyDescent="0.3">
      <c r="A38" s="32">
        <v>37</v>
      </c>
      <c r="B38" s="33">
        <v>41365</v>
      </c>
      <c r="C38" s="34">
        <v>138832112</v>
      </c>
      <c r="D38" s="38">
        <f t="shared" si="0"/>
        <v>138.832112</v>
      </c>
      <c r="E38" s="40">
        <f t="shared" si="1"/>
        <v>136.44758400000001</v>
      </c>
      <c r="F38" s="41">
        <f t="shared" si="2"/>
        <v>136.44758400000001</v>
      </c>
      <c r="G38" s="41">
        <f t="shared" si="3"/>
        <v>2.3845279999999889</v>
      </c>
      <c r="H38" s="41">
        <f t="shared" si="4"/>
        <v>5.6859737827839467</v>
      </c>
    </row>
    <row r="39" spans="1:8" x14ac:dyDescent="0.3">
      <c r="A39" s="32">
        <v>38</v>
      </c>
      <c r="B39" s="33">
        <v>41395</v>
      </c>
      <c r="C39" s="34">
        <v>136477904</v>
      </c>
      <c r="D39" s="38">
        <f t="shared" si="0"/>
        <v>136.477904</v>
      </c>
      <c r="E39" s="40">
        <f t="shared" si="1"/>
        <v>138.832112</v>
      </c>
      <c r="F39" s="41">
        <f t="shared" si="2"/>
        <v>138.832112</v>
      </c>
      <c r="G39" s="41">
        <f t="shared" si="3"/>
        <v>-2.3542079999999999</v>
      </c>
      <c r="H39" s="41">
        <f t="shared" si="4"/>
        <v>5.5422953072639993</v>
      </c>
    </row>
    <row r="40" spans="1:8" x14ac:dyDescent="0.3">
      <c r="A40" s="32">
        <v>39</v>
      </c>
      <c r="B40" s="33">
        <v>41426</v>
      </c>
      <c r="D40" s="38">
        <f t="shared" si="0"/>
        <v>0</v>
      </c>
      <c r="E40" s="40">
        <f t="shared" si="1"/>
        <v>136.477904</v>
      </c>
      <c r="F40" s="41">
        <f t="shared" si="2"/>
        <v>136.477904</v>
      </c>
      <c r="G40" s="41"/>
      <c r="H40" s="41"/>
    </row>
    <row r="41" spans="1:8" x14ac:dyDescent="0.3">
      <c r="B41" s="33"/>
    </row>
    <row r="42" spans="1:8" x14ac:dyDescent="0.3">
      <c r="B42" s="33"/>
    </row>
    <row r="43" spans="1:8" x14ac:dyDescent="0.3">
      <c r="B43" s="33"/>
    </row>
    <row r="44" spans="1:8" x14ac:dyDescent="0.3">
      <c r="B44" s="33"/>
    </row>
    <row r="45" spans="1:8" x14ac:dyDescent="0.3">
      <c r="B45" s="33"/>
    </row>
    <row r="46" spans="1:8" x14ac:dyDescent="0.3">
      <c r="B46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Raw Data</vt:lpstr>
      <vt:lpstr>Growth Rates</vt:lpstr>
      <vt:lpstr>ROW vs US</vt:lpstr>
      <vt:lpstr>Sheet9_HID</vt:lpstr>
      <vt:lpstr>Sheet9_HID1</vt:lpstr>
      <vt:lpstr>Valuation Simple Growth Rate</vt:lpstr>
      <vt:lpstr>Graph</vt:lpstr>
      <vt:lpstr>Naive Forecasts</vt:lpstr>
      <vt:lpstr>Exponential Smoothing</vt:lpstr>
      <vt:lpstr>Holt Winters Linear</vt:lpstr>
      <vt:lpstr>Valuation Model Holt Winters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Sonnier, Garrett P</cp:lastModifiedBy>
  <dcterms:created xsi:type="dcterms:W3CDTF">2020-10-21T15:30:04Z</dcterms:created>
  <dcterms:modified xsi:type="dcterms:W3CDTF">2021-11-01T14:05:04Z</dcterms:modified>
</cp:coreProperties>
</file>