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ashis\Desktop\MS Excel\Advance Level\"/>
    </mc:Choice>
  </mc:AlternateContent>
  <xr:revisionPtr revIDLastSave="0" documentId="13_ncr:8001_{D2B24071-9DF5-44E9-AAE9-5767B71F89AF}" xr6:coauthVersionLast="47" xr6:coauthVersionMax="47" xr10:uidLastSave="{00000000-0000-0000-0000-000000000000}"/>
  <bookViews>
    <workbookView xWindow="-108" yWindow="-108" windowWidth="23256" windowHeight="12456" firstSheet="12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Macro!$A$1:$I$1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Macro'!$A$1:$I$1</definedName>
    <definedName name="goal">'IF Function'!$I$2</definedName>
    <definedName name="Gross_Margin">#REF!</definedName>
    <definedName name="List">#REF!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1" l="1"/>
  <c r="B2" i="27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5" i="20"/>
  <c r="E4" i="20"/>
  <c r="C3" i="24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4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5" i="21"/>
  <c r="E6" i="21"/>
  <c r="E4" i="21"/>
  <c r="B6" i="22"/>
  <c r="B7" i="22"/>
  <c r="B5" i="22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D3" i="1"/>
  <c r="E3" i="1"/>
  <c r="F3" i="1"/>
  <c r="C3" i="1"/>
  <c r="F5" i="34"/>
  <c r="F6" i="34"/>
  <c r="F7" i="34"/>
  <c r="F8" i="34"/>
  <c r="F9" i="34"/>
  <c r="F10" i="34"/>
  <c r="F4" i="34"/>
  <c r="D5" i="34"/>
  <c r="D6" i="34"/>
  <c r="D7" i="34"/>
  <c r="D8" i="34"/>
  <c r="D9" i="34"/>
  <c r="D10" i="34"/>
  <c r="D4" i="34"/>
  <c r="C4" i="34"/>
  <c r="I5" i="17"/>
  <c r="H5" i="17"/>
  <c r="I3" i="17"/>
  <c r="H3" i="17"/>
  <c r="F12" i="4"/>
  <c r="I6" i="4"/>
  <c r="I7" i="4"/>
  <c r="I8" i="4"/>
  <c r="I9" i="4"/>
  <c r="I5" i="4"/>
  <c r="H5" i="4"/>
  <c r="H6" i="4"/>
  <c r="H7" i="4"/>
  <c r="H8" i="4"/>
  <c r="H9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G3" i="29"/>
  <c r="E7" i="29"/>
  <c r="G4" i="29"/>
  <c r="F10" i="26"/>
  <c r="F12" i="26" s="1"/>
  <c r="H5" i="26"/>
  <c r="F14" i="25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<sst xmlns="http://schemas.openxmlformats.org/spreadsheetml/2006/main" count="1545" uniqueCount="289">
  <si>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</si>
  <si>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</si>
  <si>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</si>
  <si>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</si>
  <si>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</si>
  <si>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</si>
  <si>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</si>
  <si>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</si>
  <si>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</si>
  <si>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</si>
  <si>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</si>
  <si>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</si>
  <si>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</si>
  <si>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</si>
  <si>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</si>
  <si>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</si>
  <si>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</si>
  <si>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</si>
  <si>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</si>
  <si>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</si>
  <si>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</si>
  <si>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</si>
  <si>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</si>
  <si>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</si>
  <si>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</si>
  <si>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</si>
  <si>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</si>
  <si>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</si>
  <si>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</si>
  <si>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</si>
  <si>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</si>
  <si>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</si>
  <si>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</si>
  <si>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</si>
  <si>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</si>
  <si>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</si>
  <si>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</si>
  <si>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</si>
  <si>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</si>
  <si>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</si>
  <si>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</si>
  <si>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</si>
  <si>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</si>
  <si>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</si>
  <si>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</si>
  <si>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</si>
  <si>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</si>
  <si>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</si>
  <si>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</si>
  <si>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</si>
  <si>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</si>
  <si>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</si>
  <si>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</si>
  <si>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</si>
  <si>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</si>
  <si>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</si>
  <si>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</si>
  <si>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</si>
  <si>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</si>
  <si>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</si>
  <si>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</si>
  <si>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</si>
  <si>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</si>
  <si>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</si>
  <si>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</si>
  <si>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</si>
  <si>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</si>
  <si>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</si>
  <si>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</si>
  <si>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</si>
  <si>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</si>
  <si>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</si>
  <si>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</si>
  <si>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</si>
  <si>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</si>
  <si>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</si>
  <si>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</si>
  <si>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</si>
  <si>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</si>
  <si>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</si>
  <si>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</si>
  <si>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</si>
  <si>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</si>
  <si>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</si>
  <si>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</si>
  <si>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</si>
  <si>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</si>
  <si>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</si>
  <si>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</si>
  <si>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</si>
  <si>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</si>
  <si>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</si>
  <si>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</si>
  <si>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</si>
  <si>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</si>
  <si>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</si>
  <si>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</si>
  <si>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</si>
  <si>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</si>
  <si>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</si>
  <si>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</si>
  <si>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</si>
  <si>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</si>
  <si>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</si>
  <si>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</si>
  <si>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</si>
  <si>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</si>
  <si>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</si>
  <si>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</si>
  <si>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</si>
  <si>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</si>
  <si>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</si>
  <si>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</si>
  <si>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</si>
  <si>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</si>
  <si>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</si>
  <si>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</si>
  <si>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</si>
  <si>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</si>
  <si>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</si>
  <si>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</si>
  <si>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</si>
  <si>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</si>
  <si>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</si>
  <si>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</si>
  <si>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</si>
  <si>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</si>
  <si>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</si>
  <si>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</si>
  <si>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</si>
  <si>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</si>
  <si>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</si>
  <si>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</si>
  <si>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</si>
  <si>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</si>
  <si>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</si>
  <si>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</si>
  <si>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</si>
  <si>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</si>
  <si>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</si>
  <si>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</si>
  <si>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</si>
  <si>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</si>
  <si>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</si>
  <si>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</si>
  <si>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</si>
  <si>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</si>
  <si>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</si>
  <si>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</si>
  <si>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</si>
  <si>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</si>
  <si>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</si>
  <si>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</si>
  <si>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</si>
  <si>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</si>
  <si>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</si>
  <si>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</si>
  <si>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</si>
  <si>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</si>
  <si>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</si>
  <si>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</si>
  <si>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</si>
  <si>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</si>
  <si>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</si>
  <si>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</si>
  <si>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</si>
  <si>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</si>
  <si>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</si>
  <si>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</si>
  <si>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</si>
  <si>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</si>
  <si>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</si>
  <si>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</si>
  <si>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</si>
  <si>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</si>
  <si>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</si>
  <si>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</si>
  <si>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</si>
  <si>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</si>
  <si>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</si>
  <si>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</si>
  <si>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</si>
  <si>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</si>
  <si>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</si>
  <si>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</si>
  <si>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</si>
  <si>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</si>
  <si>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</si>
  <si>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</si>
  <si>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</si>
  <si>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</si>
  <si>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</si>
  <si>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</si>
  <si>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</si>
  <si>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</si>
  <si>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</si>
  <si>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</si>
  <si>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</si>
  <si>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</si>
  <si>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</si>
  <si>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</si>
  <si>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</si>
  <si>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</si>
  <si>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</si>
  <si>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</si>
  <si>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</si>
  <si>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</si>
  <si>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</si>
  <si>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</si>
  <si>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</si>
  <si>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</si>
  <si>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</si>
  <si>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</si>
  <si>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</si>
  <si>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</si>
  <si>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</si>
  <si>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</si>
  <si>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</si>
  <si>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</si>
  <si>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</si>
  <si>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</si>
  <si>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</si>
  <si>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</si>
  <si>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</si>
  <si>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</si>
  <si>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</si>
  <si>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</si>
  <si>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</si>
  <si>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</si>
  <si>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</si>
  <si>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</si>
  <si>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</si>
  <si>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</si>
  <si>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</si>
  <si>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</si>
  <si>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</si>
  <si>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</si>
  <si>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</si>
  <si>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</si>
  <si>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</si>
  <si>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</si>
  <si>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</si>
  <si>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</si>
  <si>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</si>
  <si>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</si>
  <si>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</si>
  <si>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</si>
  <si>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</si>
  <si>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</si>
  <si>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</si>
  <si>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</si>
  <si>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</si>
  <si>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</si>
  <si>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</si>
  <si>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</si>
  <si>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</si>
  <si>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</si>
  <si>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</si>
  <si>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</si>
  <si>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</si>
  <si>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</si>
  <si>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</si>
  <si>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</si>
  <si>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</si>
  <si>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</si>
  <si>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</si>
  <si>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</si>
  <si>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</si>
  <si>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</si>
  <si>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</si>
  <si>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</si>
  <si>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</si>
  <si>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</si>
  <si>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</si>
  <si>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</si>
  <si>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</si>
  <si>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</si>
  <si>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</si>
  <si>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</si>
  <si>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</si>
  <si>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</si>
  <si>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</si>
  <si>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</si>
  <si>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</si>
  <si>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Emp id</t>
  </si>
  <si>
    <t>Email id</t>
  </si>
  <si>
    <t>Ext</t>
  </si>
  <si>
    <t>Data Hire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</si>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</sst>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4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4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5" borderId="3" xfId="3" applyFont="1" applyFill="1" applyBorder="1" applyAlignment="1">
      <alignment horizontal="center"/>
    </xf>
    <xf numFmtId="0" fontId="12" fillId="5" borderId="3" xfId="4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4" fillId="7" borderId="5" xfId="5" applyFont="1" applyFill="1" applyBorder="1" applyAlignment="1">
      <alignment horizontal="center" vertical="center"/>
    </xf>
    <xf numFmtId="0" fontId="14" fillId="7" borderId="6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3" fillId="7" borderId="11" xfId="6" applyFont="1" applyFill="1" applyBorder="1" applyAlignment="1">
      <alignment horizontal="center"/>
    </xf>
    <xf numFmtId="0" fontId="13" fillId="7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7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7" borderId="3" xfId="5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166" fontId="13" fillId="5" borderId="12" xfId="1" applyFont="1" applyFill="1" applyBorder="1"/>
    <xf numFmtId="0" fontId="13" fillId="7" borderId="3" xfId="0" applyFont="1" applyFill="1" applyBorder="1" applyAlignment="1">
      <alignment horizontal="right" vertical="center"/>
    </xf>
    <xf numFmtId="0" fontId="15" fillId="0" borderId="0" xfId="0" applyFont="1"/>
    <xf numFmtId="0" fontId="5" fillId="7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8" fontId="0" fillId="8" borderId="3" xfId="0" applyNumberFormat="1" applyFill="1" applyBorder="1"/>
    <xf numFmtId="168" fontId="0" fillId="8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8" borderId="24" xfId="7" applyFont="1" applyFill="1" applyBorder="1" applyAlignment="1">
      <alignment horizontal="right"/>
    </xf>
    <xf numFmtId="0" fontId="3" fillId="8" borderId="4" xfId="7" applyFont="1" applyFill="1" applyBorder="1" applyAlignment="1">
      <alignment horizontal="right"/>
    </xf>
    <xf numFmtId="0" fontId="3" fillId="8" borderId="10" xfId="7" applyFont="1" applyFill="1" applyBorder="1" applyAlignment="1">
      <alignment horizontal="right"/>
    </xf>
    <xf numFmtId="0" fontId="13" fillId="7" borderId="3" xfId="7" applyFont="1" applyFill="1" applyBorder="1"/>
    <xf numFmtId="0" fontId="13" fillId="7" borderId="3" xfId="7" applyFont="1" applyFill="1" applyBorder="1" applyAlignment="1">
      <alignment horizontal="center"/>
    </xf>
    <xf numFmtId="0" fontId="3" fillId="8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7" borderId="0" xfId="0" applyFont="1" applyFill="1"/>
    <xf numFmtId="0" fontId="17" fillId="7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9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8" borderId="3" xfId="1" applyNumberFormat="1" applyFont="1" applyFill="1" applyBorder="1" applyAlignment="1">
      <alignment horizontal="center"/>
    </xf>
    <xf numFmtId="9" fontId="1" fillId="8" borderId="3" xfId="9" applyNumberFormat="1" applyFont="1" applyFill="1" applyBorder="1" applyAlignment="1">
      <alignment horizontal="center"/>
    </xf>
    <xf numFmtId="0" fontId="1" fillId="8" borderId="3" xfId="9" applyFont="1" applyFill="1" applyBorder="1" applyAlignment="1">
      <alignment horizontal="center"/>
    </xf>
    <xf numFmtId="165" fontId="1" fillId="8" borderId="26" xfId="9" applyNumberFormat="1" applyFill="1" applyBorder="1" applyAlignment="1">
      <alignment horizontal="center"/>
    </xf>
    <xf numFmtId="0" fontId="13" fillId="7" borderId="27" xfId="9" applyFont="1" applyFill="1" applyBorder="1" applyAlignment="1">
      <alignment horizontal="center"/>
    </xf>
    <xf numFmtId="0" fontId="13" fillId="7" borderId="3" xfId="9" applyFont="1" applyFill="1" applyBorder="1" applyAlignment="1">
      <alignment horizontal="right"/>
    </xf>
    <xf numFmtId="1" fontId="17" fillId="7" borderId="3" xfId="9" applyNumberFormat="1" applyFont="1" applyFill="1" applyBorder="1" applyAlignment="1">
      <alignment horizontal="right"/>
    </xf>
    <xf numFmtId="1" fontId="17" fillId="7" borderId="3" xfId="9" applyNumberFormat="1" applyFont="1" applyFill="1" applyBorder="1" applyAlignment="1"/>
    <xf numFmtId="0" fontId="17" fillId="7" borderId="3" xfId="9" applyFont="1" applyFill="1" applyBorder="1" applyAlignment="1">
      <alignment horizontal="right"/>
    </xf>
    <xf numFmtId="1" fontId="17" fillId="7" borderId="30" xfId="1" applyNumberFormat="1" applyFont="1" applyFill="1" applyBorder="1" applyAlignment="1">
      <alignment horizontal="center"/>
    </xf>
    <xf numFmtId="1" fontId="17" fillId="7" borderId="17" xfId="9" applyNumberFormat="1" applyFont="1" applyFill="1" applyBorder="1" applyAlignment="1">
      <alignment horizontal="center"/>
    </xf>
    <xf numFmtId="0" fontId="17" fillId="7" borderId="29" xfId="9" applyFont="1" applyFill="1" applyBorder="1" applyAlignment="1">
      <alignment horizontal="center"/>
    </xf>
    <xf numFmtId="0" fontId="17" fillId="7" borderId="28" xfId="9" applyFont="1" applyFill="1" applyBorder="1" applyAlignment="1">
      <alignment horizontal="center"/>
    </xf>
    <xf numFmtId="166" fontId="3" fillId="10" borderId="3" xfId="9" applyNumberFormat="1" applyFont="1" applyFill="1" applyBorder="1" applyAlignment="1"/>
    <xf numFmtId="1" fontId="3" fillId="10" borderId="3" xfId="9" applyNumberFormat="1" applyFont="1" applyFill="1" applyBorder="1" applyAlignment="1">
      <alignment horizontal="center"/>
    </xf>
    <xf numFmtId="168" fontId="1" fillId="10" borderId="3" xfId="1" applyNumberFormat="1" applyFont="1" applyFill="1" applyBorder="1" applyAlignment="1">
      <alignment horizontal="center"/>
    </xf>
    <xf numFmtId="9" fontId="1" fillId="10" borderId="3" xfId="9" applyNumberFormat="1" applyFont="1" applyFill="1" applyBorder="1" applyAlignment="1">
      <alignment horizontal="center"/>
    </xf>
    <xf numFmtId="0" fontId="1" fillId="10" borderId="3" xfId="9" applyFont="1" applyFill="1" applyBorder="1" applyAlignment="1">
      <alignment horizontal="center"/>
    </xf>
    <xf numFmtId="165" fontId="7" fillId="10" borderId="3" xfId="1" applyNumberFormat="1" applyFont="1" applyFill="1" applyBorder="1" applyAlignment="1">
      <alignment horizontal="center"/>
    </xf>
    <xf numFmtId="0" fontId="17" fillId="7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8" borderId="3" xfId="9" applyFont="1" applyFill="1" applyBorder="1" applyAlignment="1">
      <alignment horizontal="center"/>
    </xf>
    <xf numFmtId="10" fontId="1" fillId="8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11" borderId="0" xfId="0" applyFont="1" applyFill="1"/>
    <xf numFmtId="0" fontId="1" fillId="11" borderId="0" xfId="0" applyFont="1" applyFill="1" applyAlignment="1">
      <alignment horizontal="center" vertical="center" wrapText="1"/>
    </xf>
    <xf numFmtId="0" fontId="14" fillId="12" borderId="7" xfId="5" applyFont="1" applyFill="1" applyBorder="1" applyAlignment="1">
      <alignment horizontal="center" vertical="center"/>
    </xf>
    <xf numFmtId="0" fontId="14" fillId="6" borderId="7" xfId="5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right" vertical="center" wrapText="1"/>
    </xf>
    <xf numFmtId="0" fontId="13" fillId="6" borderId="16" xfId="0" applyFont="1" applyFill="1" applyBorder="1" applyAlignment="1">
      <alignment horizontal="right" vertical="center" wrapText="1"/>
    </xf>
    <xf numFmtId="0" fontId="13" fillId="6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7" borderId="25" xfId="7" applyFont="1" applyFill="1" applyBorder="1" applyAlignment="1">
      <alignment horizontal="center" vertical="center"/>
    </xf>
    <xf numFmtId="0" fontId="16" fillId="7" borderId="17" xfId="7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7" borderId="3" xfId="9" applyFont="1" applyFill="1" applyBorder="1" applyAlignment="1">
      <alignment horizontal="center"/>
    </xf>
    <xf numFmtId="0" fontId="20" fillId="5" borderId="0" xfId="0" applyFont="1" applyFill="1"/>
    <xf numFmtId="14" fontId="20" fillId="5" borderId="0" xfId="0" applyNumberFormat="1" applyFont="1" applyFill="1"/>
    <xf numFmtId="167" fontId="20" fillId="5" borderId="0" xfId="8" applyFont="1" applyFill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297180</xdr:colOff>
          <xdr:row>3</xdr:row>
          <xdr:rowOff>137160</xdr:rowOff>
        </xdr:from>
        <xdr:to>
          <xdr:col>15</xdr:col>
          <xdr:colOff>472440</xdr:colOff>
          <xdr:row>8</xdr:row>
          <xdr:rowOff>106680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F13" sqref="F13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280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3.8">
      <c r="A10" s="48" t="s">
        <v>223</v>
      </c>
      <c r="B10" s="54"/>
      <c r="C10" s="55"/>
      <c r="D10" s="55"/>
      <c r="E10" s="54"/>
      <c r="F10" s="54"/>
    </row>
    <row r="11" spans="1:9" s="50" customFormat="1" ht="13.8">
      <c r="A11" s="49"/>
    </row>
    <row r="12" spans="1:9" ht="16.5" customHeight="1">
      <c r="A12" s="125" t="s">
        <v>13</v>
      </c>
      <c r="B12" s="126"/>
      <c r="C12" s="126"/>
      <c r="D12" s="126"/>
      <c r="E12" s="127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6" sqref="G6"/>
    </sheetView>
  </sheetViews>
  <sheetFormatPr defaultColWidth="9.109375" defaultRowHeight="13.2"/>
  <cols>
    <col min="1" max="1" width="13.33203125" style="18" bestFit="1" customWidth="1"/>
    <col min="2" max="2" width="14.5546875" style="18" bestFit="1" customWidth="1"/>
    <col min="3" max="3" width="12" style="18" customWidth="1"/>
    <col min="4" max="4" width="12.5546875" style="18" bestFit="1" customWidth="1"/>
    <col min="5" max="5" width="12.109375" style="18" bestFit="1" customWidth="1"/>
    <col min="6" max="6" width="9.109375" style="18"/>
    <col min="7" max="7" width="13.6640625" style="18" customWidth="1"/>
    <col min="8" max="9" width="12.6640625" style="18" bestFit="1" customWidth="1"/>
    <col min="10" max="16384" width="9.109375" style="18"/>
  </cols>
  <sheetData>
    <row r="2" spans="1:9" ht="15.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19" t="s">
        <v>146</v>
      </c>
      <c r="H5" s="26">
        <f>SUMIF(C3:C272,G5,E3:E272)</f>
        <v>7248</v>
      </c>
      <c r="I5" s="27">
        <f>SUMIF(C3:C272,G5,D3:D272)</f>
        <v>202944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E20" sqref="E20"/>
    </sheetView>
  </sheetViews>
  <sheetFormatPr defaultRowHeight="13.2"/>
  <cols>
    <col min="1" max="1" width="3.44140625" customWidth="1"/>
    <col min="2" max="3" width="13.88671875" customWidth="1"/>
    <col min="4" max="4" width="18.5546875" customWidth="1"/>
    <col min="5" max="6" width="13.88671875" customWidth="1"/>
    <col min="7" max="7" width="3.109375" customWidth="1"/>
  </cols>
  <sheetData>
    <row r="1" spans="2:7" ht="13.8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7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7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7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7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7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7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7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7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7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7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7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7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7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7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7"/>
    </row>
    <row r="18" spans="2:7" ht="13.8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I17" sqref="I17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9" sqref="B9"/>
    </sheetView>
  </sheetViews>
  <sheetFormatPr defaultColWidth="9.109375" defaultRowHeight="13.2"/>
  <cols>
    <col min="1" max="1" width="30.109375" style="56" bestFit="1" customWidth="1"/>
    <col min="2" max="2" width="18.6640625" style="56" customWidth="1"/>
    <col min="3" max="3" width="16.88671875" style="56" customWidth="1"/>
    <col min="4" max="4" width="8.109375" style="56" customWidth="1"/>
    <col min="5" max="5" width="7.33203125" style="56" customWidth="1"/>
    <col min="6" max="6" width="10.5546875" style="56" bestFit="1" customWidth="1"/>
    <col min="7" max="7" width="12.6640625" style="56" bestFit="1" customWidth="1"/>
    <col min="8" max="16384" width="9.109375" style="56"/>
  </cols>
  <sheetData>
    <row r="1" spans="1:2" ht="13.8" thickBot="1"/>
    <row r="2" spans="1:2" ht="22.5" customHeight="1">
      <c r="A2" s="129" t="s">
        <v>231</v>
      </c>
      <c r="B2" s="130"/>
    </row>
    <row r="3" spans="1:2" ht="15.6">
      <c r="A3" s="61" t="s">
        <v>230</v>
      </c>
      <c r="B3" s="65" t="s">
        <v>226</v>
      </c>
    </row>
    <row r="4" spans="1:2" ht="7.5" customHeight="1">
      <c r="A4" s="60"/>
      <c r="B4" s="59"/>
    </row>
    <row r="5" spans="1:2">
      <c r="A5" s="62" t="s">
        <v>229</v>
      </c>
      <c r="B5" s="58">
        <f>HLOOKUP($B$3,'Master Inventory List'!$A$2:$G$5,MATCH(LEFT(A5,11),'Master Inventory List'!$A$2:$A$5,0),FALSE)</f>
        <v>150</v>
      </c>
    </row>
    <row r="6" spans="1:2">
      <c r="A6" s="62" t="s">
        <v>228</v>
      </c>
      <c r="B6" s="58">
        <f>HLOOKUP($B$3,'Master Inventory List'!$A$2:$G$5,MATCH(LEFT(A6,11),'Master Inventory List'!$A$2:$A$5,0),FALSE)</f>
        <v>110</v>
      </c>
    </row>
    <row r="7" spans="1:2" ht="13.8" thickBot="1">
      <c r="A7" s="63" t="s">
        <v>227</v>
      </c>
      <c r="B7" s="58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2" sqref="C2"/>
    </sheetView>
  </sheetViews>
  <sheetFormatPr defaultColWidth="9.109375" defaultRowHeight="13.2"/>
  <cols>
    <col min="1" max="1" width="14.88671875" style="56" customWidth="1"/>
    <col min="2" max="16384" width="9.109375" style="56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>
      <c r="A4" s="66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>
      <c r="A5" s="66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30" zoomScaleNormal="130" workbookViewId="0">
      <selection activeCell="F4" sqref="F4:F10"/>
    </sheetView>
  </sheetViews>
  <sheetFormatPr defaultRowHeight="13.2"/>
  <cols>
    <col min="1" max="1" width="3.109375" customWidth="1"/>
    <col min="2" max="2" width="10" customWidth="1"/>
    <col min="3" max="3" width="16" customWidth="1"/>
    <col min="4" max="4" width="19" bestFit="1" customWidth="1"/>
    <col min="5" max="5" width="5.10937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3.8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8">
        <v>1054</v>
      </c>
      <c r="C4" s="68" t="str">
        <f>INDEX('INDEX MATCH Master Emp List'!$A$1:$I$38,1,3)</f>
        <v>Dept</v>
      </c>
      <c r="D4" s="68">
        <f>MATCH(B4,'INDEX MATCH Master Emp List'!$D$2:$D$38,0)</f>
        <v>1</v>
      </c>
      <c r="F4" s="69">
        <f>INDEX('INDEX MATCH Master Emp List'!$I$1:$I$38,MATCH(B4,'INDEX MATCH Master Emp List'!$D$1:$D$38,0))</f>
        <v>11.25</v>
      </c>
    </row>
    <row r="5" spans="2:6">
      <c r="B5" s="68">
        <v>1078</v>
      </c>
      <c r="C5" s="68"/>
      <c r="D5" s="68">
        <f>MATCH(B5,'INDEX MATCH Master Emp List'!$D$2:$D$38,0)</f>
        <v>5</v>
      </c>
      <c r="F5" s="69">
        <f>INDEX('INDEX MATCH Master Emp List'!$I$1:$I$38,MATCH(B5,'INDEX MATCH Master Emp List'!$D$1:$D$38,0))</f>
        <v>10.199999999999999</v>
      </c>
    </row>
    <row r="6" spans="2:6">
      <c r="B6" s="68">
        <v>1284</v>
      </c>
      <c r="C6" s="68"/>
      <c r="D6" s="68">
        <f>MATCH(B6,'INDEX MATCH Master Emp List'!$D$2:$D$38,0)</f>
        <v>8</v>
      </c>
      <c r="F6" s="69">
        <f>INDEX('INDEX MATCH Master Emp List'!$I$1:$I$38,MATCH(B6,'INDEX MATCH Master Emp List'!$D$1:$D$38,0))</f>
        <v>12.3</v>
      </c>
    </row>
    <row r="7" spans="2:6">
      <c r="B7" s="68">
        <v>1299</v>
      </c>
      <c r="C7" s="68"/>
      <c r="D7" s="68">
        <f>MATCH(B7,'INDEX MATCH Master Emp List'!$D$2:$D$38,0)</f>
        <v>11</v>
      </c>
      <c r="F7" s="69">
        <f>INDEX('INDEX MATCH Master Emp List'!$I$1:$I$38,MATCH(B7,'INDEX MATCH Master Emp List'!$D$1:$D$38,0))</f>
        <v>12.2</v>
      </c>
    </row>
    <row r="8" spans="2:6">
      <c r="B8" s="68">
        <v>1329</v>
      </c>
      <c r="C8" s="68"/>
      <c r="D8" s="68">
        <f>MATCH(B8,'INDEX MATCH Master Emp List'!$D$2:$D$38,0)</f>
        <v>14</v>
      </c>
      <c r="F8" s="69">
        <f>INDEX('INDEX MATCH Master Emp List'!$I$1:$I$38,MATCH(B8,'INDEX MATCH Master Emp List'!$D$1:$D$38,0))</f>
        <v>10.35</v>
      </c>
    </row>
    <row r="9" spans="2:6">
      <c r="B9" s="68">
        <v>1509</v>
      </c>
      <c r="C9" s="68"/>
      <c r="D9" s="68">
        <f>MATCH(B9,'INDEX MATCH Master Emp List'!$D$2:$D$38,0)</f>
        <v>17</v>
      </c>
      <c r="F9" s="69">
        <f>INDEX('INDEX MATCH Master Emp List'!$I$1:$I$38,MATCH(B9,'INDEX MATCH Master Emp List'!$D$1:$D$38,0))</f>
        <v>13.25</v>
      </c>
    </row>
    <row r="10" spans="2:6">
      <c r="C10" s="68"/>
      <c r="D10" s="68" t="e">
        <f>MATCH(B10,'INDEX MATCH Master Emp List'!$D$2:$D$38,0)</f>
        <v>#N/A</v>
      </c>
      <c r="F10" s="69" t="e">
        <f>INDEX('INDEX MATCH Master Emp List'!$I$1:$I$38,MATCH(B10,'INDEX MATCH Master Emp List'!$D$1:$D$38,0))</f>
        <v>#N/A</v>
      </c>
    </row>
    <row r="11" spans="2:6">
      <c r="C11" s="68"/>
      <c r="D11" s="68"/>
      <c r="F11" s="69"/>
    </row>
    <row r="12" spans="2:6">
      <c r="C12" s="68"/>
      <c r="D12" s="68"/>
      <c r="F12" s="69"/>
    </row>
    <row r="13" spans="2:6">
      <c r="C13" s="68"/>
      <c r="D13" s="68"/>
      <c r="F13" s="69"/>
    </row>
    <row r="14" spans="2:6">
      <c r="C14" s="68"/>
      <c r="D14" s="68"/>
      <c r="F14" s="69"/>
    </row>
    <row r="15" spans="2:6">
      <c r="C15" s="68"/>
      <c r="D15" s="68"/>
      <c r="F15" s="69"/>
    </row>
    <row r="16" spans="2:6">
      <c r="C16" s="68"/>
      <c r="D16" s="68"/>
      <c r="F16" s="69"/>
    </row>
    <row r="17" spans="3:6">
      <c r="C17" s="68"/>
      <c r="D17" s="68"/>
      <c r="F17" s="69"/>
    </row>
    <row r="18" spans="3:6">
      <c r="C18" s="68"/>
      <c r="D18" s="68"/>
      <c r="F18" s="69"/>
    </row>
    <row r="19" spans="3:6">
      <c r="C19" s="68"/>
      <c r="D19" s="68"/>
      <c r="F19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D2" sqref="D2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H26" sqref="H26"/>
    </sheetView>
  </sheetViews>
  <sheetFormatPr defaultRowHeight="13.2"/>
  <cols>
    <col min="1" max="1" width="14.44140625" customWidth="1"/>
    <col min="2" max="2" width="27.88671875" bestFit="1" customWidth="1"/>
    <col min="3" max="3" width="12.5546875" customWidth="1"/>
    <col min="4" max="4" width="3.1093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</row>
    <row r="5" spans="1:8">
      <c r="A5" s="22" t="s">
        <v>171</v>
      </c>
      <c r="B5" s="23" t="s">
        <v>182</v>
      </c>
      <c r="C5" s="24">
        <v>10.89</v>
      </c>
      <c r="D5" s="37"/>
      <c r="E5" s="17" t="str">
        <f t="shared" ref="E5:E26" si="1">LEFT(A5,3)</f>
        <v>ACM</v>
      </c>
      <c r="F5" s="17" t="str">
        <f t="shared" ref="F5:F26" si="2">MID(A5,4,3)</f>
        <v>150</v>
      </c>
      <c r="G5" s="17" t="str">
        <f t="shared" ref="G5:G26" si="3">RIGHT(A5,2)</f>
        <v>WW</v>
      </c>
      <c r="H5">
        <f t="shared" si="0"/>
        <v>8</v>
      </c>
    </row>
    <row r="6" spans="1:8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>
      <c r="A19" s="22" t="s">
        <v>178</v>
      </c>
      <c r="B19" s="23" t="s">
        <v>196</v>
      </c>
      <c r="C19" s="24">
        <v>4.55</v>
      </c>
      <c r="D19" s="37"/>
      <c r="E19" s="17" t="str">
        <f t="shared" si="1"/>
        <v>AST</v>
      </c>
      <c r="F19" s="17" t="str">
        <f t="shared" si="2"/>
        <v>205</v>
      </c>
      <c r="G19" s="17" t="str">
        <f t="shared" si="3"/>
        <v>95</v>
      </c>
      <c r="H19">
        <f t="shared" si="0"/>
        <v>10</v>
      </c>
    </row>
    <row r="20" spans="1:8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6" sqref="C6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1" t="s">
        <v>242</v>
      </c>
      <c r="B1" s="71" t="s">
        <v>18</v>
      </c>
      <c r="C1" s="71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0" t="s">
        <v>17</v>
      </c>
      <c r="C2" s="40" t="s">
        <v>18</v>
      </c>
      <c r="E2" s="131" t="s">
        <v>166</v>
      </c>
      <c r="F2" s="131"/>
    </row>
    <row r="3" spans="2:6">
      <c r="B3" s="25" t="s">
        <v>25</v>
      </c>
      <c r="C3" s="25" t="s">
        <v>26</v>
      </c>
      <c r="E3" s="132" t="str">
        <f>CONCATENATE(C3," ",B3)</f>
        <v>Howard Smith</v>
      </c>
      <c r="F3" s="133"/>
    </row>
    <row r="4" spans="2:6">
      <c r="B4" s="25" t="s">
        <v>30</v>
      </c>
      <c r="C4" s="25" t="s">
        <v>31</v>
      </c>
      <c r="E4" s="132" t="str">
        <f>CONCATENATE(C4," ",B4)</f>
        <v>Joe Gonzales</v>
      </c>
      <c r="F4" s="133"/>
    </row>
    <row r="5" spans="2:6">
      <c r="B5" s="25" t="s">
        <v>33</v>
      </c>
      <c r="C5" s="25" t="s">
        <v>34</v>
      </c>
      <c r="E5" s="132" t="str">
        <f>CONCATENATE(C5," ",B5)</f>
        <v>Gail Scote</v>
      </c>
      <c r="F5" s="133"/>
    </row>
    <row r="6" spans="2:6">
      <c r="B6" s="25" t="s">
        <v>36</v>
      </c>
      <c r="C6" s="25" t="s">
        <v>37</v>
      </c>
      <c r="E6" s="132" t="str">
        <f t="shared" ref="E6:E18" si="0">CONCATENATE(C6," ",B6)</f>
        <v>Sheryl Kane</v>
      </c>
      <c r="F6" s="133"/>
    </row>
    <row r="7" spans="2:6">
      <c r="B7" s="25" t="s">
        <v>41</v>
      </c>
      <c r="C7" s="25" t="s">
        <v>42</v>
      </c>
      <c r="E7" s="132" t="str">
        <f t="shared" si="0"/>
        <v>Kendrick Hapsbuch</v>
      </c>
      <c r="F7" s="133"/>
    </row>
    <row r="8" spans="2:6">
      <c r="B8" s="25" t="s">
        <v>45</v>
      </c>
      <c r="C8" s="25" t="s">
        <v>46</v>
      </c>
      <c r="E8" s="132" t="str">
        <f t="shared" si="0"/>
        <v>Mark Henders</v>
      </c>
      <c r="F8" s="133"/>
    </row>
    <row r="9" spans="2:6">
      <c r="B9" s="25" t="s">
        <v>48</v>
      </c>
      <c r="C9" s="25" t="s">
        <v>49</v>
      </c>
      <c r="E9" s="132" t="str">
        <f t="shared" si="0"/>
        <v>Katie Atherton</v>
      </c>
      <c r="F9" s="133"/>
    </row>
    <row r="10" spans="2:6">
      <c r="B10" s="25" t="s">
        <v>52</v>
      </c>
      <c r="C10" s="25" t="s">
        <v>53</v>
      </c>
      <c r="E10" s="132" t="str">
        <f t="shared" si="0"/>
        <v>Frank Bellwood</v>
      </c>
      <c r="F10" s="133"/>
    </row>
    <row r="11" spans="2:6">
      <c r="B11" s="25" t="s">
        <v>56</v>
      </c>
      <c r="C11" s="25" t="s">
        <v>57</v>
      </c>
      <c r="E11" s="132" t="str">
        <f t="shared" si="0"/>
        <v>Linda Cooper</v>
      </c>
      <c r="F11" s="133"/>
    </row>
    <row r="12" spans="2:6">
      <c r="B12" s="25" t="s">
        <v>59</v>
      </c>
      <c r="C12" s="25" t="s">
        <v>60</v>
      </c>
      <c r="E12" s="132" t="str">
        <f t="shared" si="0"/>
        <v>Brent Cronwith</v>
      </c>
      <c r="F12" s="133"/>
    </row>
    <row r="13" spans="2:6">
      <c r="B13" s="25" t="s">
        <v>62</v>
      </c>
      <c r="C13" s="25" t="s">
        <v>63</v>
      </c>
      <c r="E13" s="132" t="str">
        <f t="shared" si="0"/>
        <v>Sandrae Simpson</v>
      </c>
      <c r="F13" s="133"/>
    </row>
    <row r="14" spans="2:6">
      <c r="B14" s="25" t="s">
        <v>66</v>
      </c>
      <c r="C14" s="25" t="s">
        <v>67</v>
      </c>
      <c r="E14" s="132" t="str">
        <f t="shared" si="0"/>
        <v>Randy Sindole</v>
      </c>
      <c r="F14" s="133"/>
    </row>
    <row r="15" spans="2:6">
      <c r="B15" s="25" t="s">
        <v>25</v>
      </c>
      <c r="C15" s="25" t="s">
        <v>69</v>
      </c>
      <c r="E15" s="132" t="str">
        <f t="shared" si="0"/>
        <v>Ellen Smith</v>
      </c>
      <c r="F15" s="133"/>
    </row>
    <row r="16" spans="2:6">
      <c r="B16" s="25" t="s">
        <v>71</v>
      </c>
      <c r="C16" s="25" t="s">
        <v>72</v>
      </c>
      <c r="E16" s="132" t="str">
        <f t="shared" si="0"/>
        <v>Tuome Vuanuo</v>
      </c>
      <c r="F16" s="133"/>
    </row>
    <row r="17" spans="2:6">
      <c r="B17" s="25" t="s">
        <v>74</v>
      </c>
      <c r="C17" s="25" t="s">
        <v>75</v>
      </c>
      <c r="E17" s="132" t="str">
        <f t="shared" si="0"/>
        <v>Tadeuz Szcznyck</v>
      </c>
      <c r="F17" s="133"/>
    </row>
    <row r="18" spans="2:6">
      <c r="B18" s="25" t="s">
        <v>77</v>
      </c>
      <c r="C18" s="25" t="s">
        <v>78</v>
      </c>
      <c r="E18" s="132" t="str">
        <f t="shared" si="0"/>
        <v>Tammy Wu</v>
      </c>
      <c r="F18" s="133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6" sqref="E6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0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F15" sqref="F1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bestFit="1" customWidth="1"/>
    <col min="2" max="2" width="10.44140625" bestFit="1" customWidth="1"/>
    <col min="4" max="4" width="12.33203125" bestFit="1" customWidth="1"/>
  </cols>
  <sheetData>
    <row r="1" spans="1:4" ht="13.8" thickBot="1"/>
    <row r="2" spans="1:4">
      <c r="A2" s="97" t="s">
        <v>254</v>
      </c>
      <c r="B2" s="92">
        <v>220000</v>
      </c>
      <c r="C2" s="74"/>
      <c r="D2" s="96" t="s">
        <v>253</v>
      </c>
    </row>
    <row r="3" spans="1:4" ht="13.8" thickBot="1">
      <c r="A3" s="97" t="s">
        <v>252</v>
      </c>
      <c r="B3" s="93">
        <v>0.08</v>
      </c>
      <c r="C3" s="74"/>
      <c r="D3" s="95">
        <f>PMT(B3/12,B4,B2)</f>
        <v>-1697.9956826206067</v>
      </c>
    </row>
    <row r="4" spans="1:4">
      <c r="A4" s="97" t="s">
        <v>251</v>
      </c>
      <c r="B4" s="94">
        <v>300</v>
      </c>
      <c r="C4" s="74"/>
      <c r="D4" s="7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E10" sqref="E10"/>
    </sheetView>
  </sheetViews>
  <sheetFormatPr defaultColWidth="9.109375" defaultRowHeight="13.2"/>
  <cols>
    <col min="1" max="1" width="25.44140625" style="78" customWidth="1"/>
    <col min="2" max="2" width="10.109375" style="78" customWidth="1"/>
    <col min="3" max="3" width="10.5546875" style="78" customWidth="1"/>
    <col min="4" max="4" width="10.33203125" style="78" customWidth="1"/>
    <col min="5" max="5" width="9.33203125" style="78" customWidth="1"/>
    <col min="6" max="6" width="8.88671875" style="78" customWidth="1"/>
    <col min="7" max="7" width="11.33203125" style="78" customWidth="1"/>
    <col min="8" max="8" width="15.6640625" style="78" customWidth="1"/>
    <col min="9" max="16384" width="9.109375" style="78"/>
  </cols>
  <sheetData>
    <row r="1" spans="1:8" ht="10.5" customHeight="1">
      <c r="A1" s="91"/>
      <c r="B1" s="90"/>
      <c r="C1" s="90"/>
      <c r="D1" s="90"/>
      <c r="E1" s="90"/>
      <c r="F1" s="90"/>
      <c r="G1" s="90"/>
    </row>
    <row r="2" spans="1:8" ht="11.25" customHeight="1" thickBot="1"/>
    <row r="3" spans="1:8" ht="15.75" customHeight="1">
      <c r="G3" s="101" t="s">
        <v>272</v>
      </c>
      <c r="H3" s="102" t="s">
        <v>279</v>
      </c>
    </row>
    <row r="4" spans="1:8" ht="16.2" thickBot="1">
      <c r="A4" s="89" t="s">
        <v>278</v>
      </c>
      <c r="B4" s="100" t="s">
        <v>277</v>
      </c>
      <c r="C4" s="100" t="s">
        <v>276</v>
      </c>
      <c r="D4" s="100" t="s">
        <v>275</v>
      </c>
      <c r="E4" s="100" t="s">
        <v>274</v>
      </c>
      <c r="F4" s="74"/>
      <c r="G4" s="103" t="s">
        <v>273</v>
      </c>
      <c r="H4" s="104" t="s">
        <v>272</v>
      </c>
    </row>
    <row r="5" spans="1:8" ht="15.6">
      <c r="A5" s="87" t="s">
        <v>271</v>
      </c>
      <c r="B5" s="86">
        <v>92</v>
      </c>
      <c r="C5" s="86">
        <v>39.999999999999993</v>
      </c>
      <c r="D5" s="86">
        <v>92</v>
      </c>
      <c r="E5" s="86">
        <v>92</v>
      </c>
      <c r="F5" s="74"/>
      <c r="G5" s="85">
        <v>1.25</v>
      </c>
      <c r="H5" s="84">
        <f>G5*(B5+C5+D5+E5)</f>
        <v>395</v>
      </c>
    </row>
    <row r="6" spans="1:8" ht="15.6">
      <c r="A6" s="87" t="s">
        <v>270</v>
      </c>
      <c r="B6" s="88">
        <v>32.999999999999986</v>
      </c>
      <c r="C6" s="86">
        <v>20</v>
      </c>
      <c r="D6" s="86">
        <v>43.000000000000007</v>
      </c>
      <c r="E6" s="86">
        <v>20</v>
      </c>
      <c r="F6" s="74"/>
      <c r="G6" s="85">
        <v>1.84</v>
      </c>
      <c r="H6" s="84">
        <f>G6*(B6+C6+D6+E6)</f>
        <v>213.44</v>
      </c>
    </row>
    <row r="7" spans="1:8" ht="15.6">
      <c r="A7" s="87" t="s">
        <v>269</v>
      </c>
      <c r="B7" s="86">
        <v>55</v>
      </c>
      <c r="C7" s="86">
        <v>20</v>
      </c>
      <c r="D7" s="86">
        <v>55</v>
      </c>
      <c r="E7" s="86">
        <v>48</v>
      </c>
      <c r="F7" s="74"/>
      <c r="G7" s="85">
        <v>1.45</v>
      </c>
      <c r="H7" s="84">
        <f>G7*(B7+C7+D7+E7)</f>
        <v>258.09999999999997</v>
      </c>
    </row>
    <row r="8" spans="1:8" ht="15.6">
      <c r="A8" s="98" t="s">
        <v>268</v>
      </c>
      <c r="B8" s="83">
        <f>SUM(B5:B7)</f>
        <v>180</v>
      </c>
      <c r="C8" s="83">
        <f>SUM(C5:C7)</f>
        <v>80</v>
      </c>
      <c r="D8" s="83">
        <f>SUM(D5:D7)</f>
        <v>190</v>
      </c>
      <c r="E8" s="83">
        <f>SUM(E5:E7)</f>
        <v>160</v>
      </c>
      <c r="F8" s="74"/>
      <c r="G8" s="82"/>
      <c r="H8" s="105">
        <f>H5+H6+H7</f>
        <v>866.54</v>
      </c>
    </row>
    <row r="9" spans="1:8" ht="4.5" customHeight="1">
      <c r="A9" s="81"/>
      <c r="B9" s="80"/>
      <c r="C9" s="80"/>
      <c r="D9" s="80"/>
      <c r="E9" s="80"/>
      <c r="F9" s="74"/>
    </row>
    <row r="10" spans="1:8" ht="15.6">
      <c r="A10" s="99" t="s">
        <v>267</v>
      </c>
      <c r="B10" s="106">
        <v>180</v>
      </c>
      <c r="C10" s="106">
        <v>80</v>
      </c>
      <c r="D10" s="106">
        <v>190</v>
      </c>
      <c r="E10" s="106">
        <v>160</v>
      </c>
      <c r="F10" s="74"/>
    </row>
    <row r="11" spans="1:8" ht="15.6">
      <c r="A11" s="79"/>
      <c r="F11" s="74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D12" sqref="D12"/>
    </sheetView>
  </sheetViews>
  <sheetFormatPr defaultColWidth="9.109375" defaultRowHeight="13.2"/>
  <cols>
    <col min="1" max="1" width="9.109375" style="74"/>
    <col min="2" max="2" width="17.44140625" style="74" bestFit="1" customWidth="1"/>
    <col min="3" max="6" width="12.44140625" style="74" customWidth="1"/>
    <col min="7" max="16384" width="9.109375" style="74"/>
  </cols>
  <sheetData>
    <row r="2" spans="2:3">
      <c r="B2" s="97" t="s">
        <v>254</v>
      </c>
      <c r="C2" s="107">
        <v>220000</v>
      </c>
    </row>
    <row r="3" spans="2:3">
      <c r="B3" s="97" t="s">
        <v>252</v>
      </c>
      <c r="C3" s="108">
        <v>0.08</v>
      </c>
    </row>
    <row r="4" spans="2:3">
      <c r="B4" s="97" t="s">
        <v>251</v>
      </c>
      <c r="C4" s="109">
        <f>25*12</f>
        <v>300</v>
      </c>
    </row>
    <row r="6" spans="2:3">
      <c r="C6" s="76"/>
    </row>
    <row r="7" spans="2:3" ht="15.6">
      <c r="B7" s="111" t="s">
        <v>250</v>
      </c>
      <c r="C7" s="110">
        <f>-PMT(C3/12,C4,C2)</f>
        <v>1697.9956826206067</v>
      </c>
    </row>
    <row r="8" spans="2:3" ht="15.6">
      <c r="B8" s="75">
        <v>7.2499999999999995E-2</v>
      </c>
      <c r="C8" s="12">
        <f t="dataTable" ref="C8:C14" dt2D="0" dtr="0" r1="C3"/>
        <v>1590.1751010137643</v>
      </c>
    </row>
    <row r="9" spans="2:3" ht="15.6">
      <c r="B9" s="75">
        <v>7.4999999999999997E-2</v>
      </c>
      <c r="C9" s="12">
        <v>1625.7805911544106</v>
      </c>
    </row>
    <row r="10" spans="2:3" ht="15.6">
      <c r="B10" s="75">
        <v>7.7499999999999999E-2</v>
      </c>
      <c r="C10" s="12">
        <v>1661.7232770342728</v>
      </c>
    </row>
    <row r="11" spans="2:3" ht="15.6">
      <c r="B11" s="75">
        <v>8.2500000000000004E-2</v>
      </c>
      <c r="C11" s="12">
        <v>1734.5902963096128</v>
      </c>
    </row>
    <row r="12" spans="2:3" ht="15.6">
      <c r="B12" s="75">
        <v>8.5000000000000006E-2</v>
      </c>
      <c r="C12" s="12">
        <v>1771.4995836166886</v>
      </c>
    </row>
    <row r="13" spans="2:3" ht="15.6">
      <c r="B13" s="75">
        <v>8.7499999999999994E-2</v>
      </c>
      <c r="C13" s="12">
        <v>1808.7159994580018</v>
      </c>
    </row>
    <row r="14" spans="2:3" ht="15.6">
      <c r="B14" s="75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E10" sqref="E10"/>
    </sheetView>
  </sheetViews>
  <sheetFormatPr defaultColWidth="9.109375" defaultRowHeight="13.2"/>
  <cols>
    <col min="1" max="1" width="9.109375" style="74"/>
    <col min="2" max="2" width="11.5546875" style="74" customWidth="1"/>
    <col min="3" max="6" width="14.88671875" style="74" bestFit="1" customWidth="1"/>
    <col min="7" max="7" width="16.6640625" style="74" bestFit="1" customWidth="1"/>
    <col min="8" max="16384" width="9.109375" style="74"/>
  </cols>
  <sheetData>
    <row r="2" spans="2:7" ht="15.6">
      <c r="B2" s="111" t="s">
        <v>266</v>
      </c>
      <c r="C2" s="111" t="s">
        <v>265</v>
      </c>
      <c r="D2" s="111" t="s">
        <v>264</v>
      </c>
      <c r="E2" s="111" t="s">
        <v>263</v>
      </c>
      <c r="F2" s="111" t="s">
        <v>262</v>
      </c>
      <c r="G2" s="111" t="s">
        <v>261</v>
      </c>
    </row>
    <row r="3" spans="2:7">
      <c r="B3" s="112" t="s">
        <v>258</v>
      </c>
      <c r="C3" s="113">
        <v>85292.25</v>
      </c>
      <c r="D3" s="113">
        <f>C3*C11+C3</f>
        <v>88106.894249999998</v>
      </c>
      <c r="E3" s="113">
        <f>D3*C11+D3</f>
        <v>91014.421760249999</v>
      </c>
      <c r="F3" s="113">
        <f>E3*C11+E3</f>
        <v>94017.897678338253</v>
      </c>
      <c r="G3" s="113">
        <f>SUM(C3:F3)</f>
        <v>358431.46368858824</v>
      </c>
    </row>
    <row r="4" spans="2:7">
      <c r="B4" s="112" t="s">
        <v>257</v>
      </c>
      <c r="C4" s="113">
        <v>75891.25</v>
      </c>
      <c r="D4" s="113">
        <f>C4*C12+C4</f>
        <v>77636.748749999999</v>
      </c>
      <c r="E4" s="113">
        <f>D4*C12+D4</f>
        <v>79422.39397125</v>
      </c>
      <c r="F4" s="113">
        <f>E4*C12+E4</f>
        <v>81249.109032588749</v>
      </c>
      <c r="G4" s="113">
        <f>SUM(C4:F4)</f>
        <v>314199.50175383873</v>
      </c>
    </row>
    <row r="5" spans="2:7">
      <c r="B5" s="112" t="s">
        <v>256</v>
      </c>
      <c r="C5" s="113">
        <v>90568.34</v>
      </c>
      <c r="D5" s="113">
        <f>C5*C13+C5</f>
        <v>94462.778619999997</v>
      </c>
      <c r="E5" s="113">
        <f>D5*C13+D5</f>
        <v>98524.678100659992</v>
      </c>
      <c r="F5" s="113">
        <f>E5*C13+E5</f>
        <v>102761.23925898837</v>
      </c>
      <c r="G5" s="113">
        <f>SUM(C5:F5)</f>
        <v>386317.03597964835</v>
      </c>
    </row>
    <row r="6" spans="2:7">
      <c r="B6" s="112" t="s">
        <v>255</v>
      </c>
      <c r="C6" s="113">
        <v>65897.25</v>
      </c>
      <c r="D6" s="113">
        <f>C6*C14+C6</f>
        <v>66622.119749999998</v>
      </c>
      <c r="E6" s="113">
        <f>D6*C14+D6</f>
        <v>67354.963067249992</v>
      </c>
      <c r="F6" s="113">
        <f>E6*C14+E6</f>
        <v>68095.867660989737</v>
      </c>
      <c r="G6" s="113">
        <f>SUM(C6:F6)</f>
        <v>267970.20047823974</v>
      </c>
    </row>
    <row r="7" spans="2:7" ht="15.6">
      <c r="B7" s="100" t="s">
        <v>260</v>
      </c>
      <c r="C7" s="77">
        <f>SUM(C3:C6)</f>
        <v>317649.08999999997</v>
      </c>
      <c r="D7" s="77">
        <f>SUM(D3:D6)</f>
        <v>326828.54136999999</v>
      </c>
      <c r="E7" s="77">
        <f>SUM(E3:E6)</f>
        <v>336316.45689940994</v>
      </c>
      <c r="F7" s="77">
        <f>SUM(F3:F6)</f>
        <v>346124.11363090511</v>
      </c>
      <c r="G7" s="77">
        <f>SUM(G3:G6)</f>
        <v>1326918.201900315</v>
      </c>
    </row>
    <row r="10" spans="2:7">
      <c r="B10" s="134" t="s">
        <v>259</v>
      </c>
      <c r="C10" s="134"/>
    </row>
    <row r="11" spans="2:7">
      <c r="B11" s="114" t="s">
        <v>258</v>
      </c>
      <c r="C11" s="115">
        <v>3.3000000000000002E-2</v>
      </c>
    </row>
    <row r="12" spans="2:7">
      <c r="B12" s="114" t="s">
        <v>257</v>
      </c>
      <c r="C12" s="115">
        <v>2.3E-2</v>
      </c>
    </row>
    <row r="13" spans="2:7">
      <c r="B13" s="114" t="s">
        <v>256</v>
      </c>
      <c r="C13" s="115">
        <v>4.2999999999999997E-2</v>
      </c>
    </row>
    <row r="14" spans="2:7">
      <c r="B14" s="114" t="s">
        <v>255</v>
      </c>
      <c r="C14" s="115">
        <v>1.0999999999999999E-2</v>
      </c>
    </row>
  </sheetData>
  <scenarios current="0" show="0">
    <scenario name="default" locked="1" count="4" user="ashis" comment="Created by ashis on 27-02-2022">
      <inputCells r="C11" val="0.033" numFmtId="10"/>
      <inputCells r="C12" val="0.023" numFmtId="10"/>
      <inputCells r="C13" val="0.043" numFmtId="10"/>
      <inputCells r="C14" val="0.011" numFmtId="10"/>
    </scenario>
    <scenario name="Best" locked="1" count="4" user="ashis" comment="Created by ashis on 27-02-2022">
      <inputCells r="C11" val="0.068" numFmtId="10"/>
      <inputCells r="C12" val="0.052" numFmtId="10"/>
      <inputCells r="C13" val="0.078" numFmtId="10"/>
      <inputCells r="C14" val="0.081" numFmtId="10"/>
    </scenario>
    <scenario name="Worst" locked="1" count="4" user="ashis" comment="Created by ashis on 27-02-2022">
      <inputCells r="C11" val="0.01" numFmtId="10"/>
      <inputCells r="C12" val="0.001" numFmtId="10"/>
      <inputCells r="C13" val="0.0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J1" sqref="J1"/>
    </sheetView>
  </sheetViews>
  <sheetFormatPr defaultRowHeight="13.2"/>
  <cols>
    <col min="1" max="1" width="9.5546875" bestFit="1" customWidth="1"/>
    <col min="2" max="2" width="14.5546875" bestFit="1" customWidth="1"/>
    <col min="3" max="3" width="14.21875" bestFit="1" customWidth="1"/>
    <col min="7" max="7" width="12.109375" bestFit="1" customWidth="1"/>
    <col min="8" max="8" width="13.109375" style="118" customWidth="1"/>
    <col min="9" max="9" width="9.109375" style="116"/>
  </cols>
  <sheetData>
    <row r="1" spans="1:9" ht="17.399999999999999">
      <c r="A1" s="135" t="s">
        <v>284</v>
      </c>
      <c r="B1" s="135" t="s">
        <v>18</v>
      </c>
      <c r="C1" s="135" t="s">
        <v>17</v>
      </c>
      <c r="D1" s="135" t="s">
        <v>19</v>
      </c>
      <c r="E1" s="135" t="s">
        <v>285</v>
      </c>
      <c r="F1" s="135" t="s">
        <v>286</v>
      </c>
      <c r="G1" s="135" t="s">
        <v>22</v>
      </c>
      <c r="H1" s="136" t="s">
        <v>287</v>
      </c>
      <c r="I1" s="137" t="s">
        <v>288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17">
        <v>33344</v>
      </c>
      <c r="I2" s="116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17">
        <v>29153</v>
      </c>
      <c r="I3" s="116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17">
        <v>32040</v>
      </c>
      <c r="I4" s="116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17">
        <v>33823</v>
      </c>
      <c r="I5" s="116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17">
        <v>31503</v>
      </c>
      <c r="I6" s="116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17">
        <v>32894</v>
      </c>
      <c r="I7" s="116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17">
        <v>35886</v>
      </c>
      <c r="I8" s="116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17">
        <v>31051</v>
      </c>
      <c r="I9" s="116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17">
        <v>31050</v>
      </c>
      <c r="I10" s="116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17">
        <v>30939</v>
      </c>
      <c r="I11" s="116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17">
        <v>32863</v>
      </c>
      <c r="I12" s="116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17">
        <v>30900</v>
      </c>
      <c r="I13" s="116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17">
        <v>31689</v>
      </c>
      <c r="I14" s="116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17">
        <v>32561</v>
      </c>
      <c r="I15" s="116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17">
        <v>32979</v>
      </c>
      <c r="I16" s="116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17">
        <v>30386</v>
      </c>
      <c r="I17" s="116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17">
        <v>31217</v>
      </c>
      <c r="I18" s="116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17">
        <v>31112</v>
      </c>
      <c r="I19" s="116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17">
        <v>31805</v>
      </c>
      <c r="I20" s="116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17">
        <v>32125</v>
      </c>
      <c r="I21" s="116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17">
        <v>32979</v>
      </c>
      <c r="I22" s="116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17">
        <v>33688</v>
      </c>
      <c r="I23" s="116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17">
        <v>29885</v>
      </c>
      <c r="I24" s="116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17">
        <v>33091</v>
      </c>
      <c r="I25" s="116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17">
        <v>28531</v>
      </c>
      <c r="I26" s="116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17">
        <v>30028</v>
      </c>
      <c r="I27" s="116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17">
        <v>33231</v>
      </c>
      <c r="I28" s="116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17">
        <v>32571</v>
      </c>
      <c r="I29" s="116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17">
        <v>30817</v>
      </c>
      <c r="I30" s="116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17">
        <v>32679</v>
      </c>
      <c r="I31" s="116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17">
        <v>31729</v>
      </c>
      <c r="I32" s="116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17">
        <v>33559</v>
      </c>
      <c r="I33" s="116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17">
        <v>35125</v>
      </c>
      <c r="I34" s="116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17">
        <v>35609</v>
      </c>
      <c r="I35" s="116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17">
        <v>35840</v>
      </c>
      <c r="I36" s="116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17">
        <v>35855</v>
      </c>
      <c r="I37" s="116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17">
        <v>35981</v>
      </c>
      <c r="I38" s="116">
        <v>10.15</v>
      </c>
    </row>
  </sheetData>
  <autoFilter ref="A1:I1" xr:uid="{00000000-0001-0000-1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L3" sqref="L3"/>
    </sheetView>
  </sheetViews>
  <sheetFormatPr defaultRowHeight="13.2"/>
  <cols>
    <col min="1" max="1" width="11.77734375" bestFit="1" customWidth="1"/>
    <col min="2" max="2" width="16.77734375" bestFit="1" customWidth="1"/>
    <col min="3" max="3" width="16.44140625" bestFit="1" customWidth="1"/>
    <col min="7" max="7" width="14.33203125" bestFit="1" customWidth="1"/>
    <col min="8" max="8" width="13.5546875" style="118" bestFit="1" customWidth="1"/>
    <col min="9" max="9" width="9.109375" style="116"/>
  </cols>
  <sheetData>
    <row r="1" spans="1:9" ht="17.399999999999999">
      <c r="A1" s="135" t="s">
        <v>284</v>
      </c>
      <c r="B1" s="135" t="s">
        <v>18</v>
      </c>
      <c r="C1" s="135" t="s">
        <v>17</v>
      </c>
      <c r="D1" s="135" t="s">
        <v>19</v>
      </c>
      <c r="E1" s="135" t="s">
        <v>285</v>
      </c>
      <c r="F1" s="135" t="s">
        <v>286</v>
      </c>
      <c r="G1" s="135" t="s">
        <v>22</v>
      </c>
      <c r="H1" s="136" t="s">
        <v>23</v>
      </c>
      <c r="I1" s="137" t="s">
        <v>288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17">
        <v>33344</v>
      </c>
      <c r="I2" s="116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17">
        <v>29153</v>
      </c>
      <c r="I3" s="116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17">
        <v>32040</v>
      </c>
      <c r="I4" s="116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17">
        <v>33823</v>
      </c>
      <c r="I5" s="116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17">
        <v>31503</v>
      </c>
      <c r="I6" s="116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17">
        <v>32894</v>
      </c>
      <c r="I7" s="116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17">
        <v>35886</v>
      </c>
      <c r="I8" s="116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17">
        <v>31051</v>
      </c>
      <c r="I9" s="116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17">
        <v>31050</v>
      </c>
      <c r="I10" s="116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17">
        <v>30939</v>
      </c>
      <c r="I11" s="116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17">
        <v>32863</v>
      </c>
      <c r="I12" s="116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17">
        <v>30900</v>
      </c>
      <c r="I13" s="116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17">
        <v>31689</v>
      </c>
      <c r="I14" s="116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17">
        <v>32561</v>
      </c>
      <c r="I15" s="116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17">
        <v>32979</v>
      </c>
      <c r="I16" s="116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17">
        <v>30386</v>
      </c>
      <c r="I17" s="116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17">
        <v>31217</v>
      </c>
      <c r="I18" s="116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17">
        <v>31112</v>
      </c>
      <c r="I19" s="116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17">
        <v>31805</v>
      </c>
      <c r="I20" s="116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17">
        <v>32125</v>
      </c>
      <c r="I21" s="116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17">
        <v>32979</v>
      </c>
      <c r="I22" s="116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17">
        <v>33688</v>
      </c>
      <c r="I23" s="116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17">
        <v>29885</v>
      </c>
      <c r="I24" s="116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17">
        <v>33091</v>
      </c>
      <c r="I25" s="116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17">
        <v>28531</v>
      </c>
      <c r="I26" s="116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17">
        <v>30028</v>
      </c>
      <c r="I27" s="116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17">
        <v>33231</v>
      </c>
      <c r="I28" s="116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17">
        <v>32571</v>
      </c>
      <c r="I29" s="116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17">
        <v>30817</v>
      </c>
      <c r="I30" s="116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17">
        <v>32679</v>
      </c>
      <c r="I31" s="116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17">
        <v>31729</v>
      </c>
      <c r="I32" s="116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17">
        <v>33559</v>
      </c>
      <c r="I33" s="116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17">
        <v>35125</v>
      </c>
      <c r="I34" s="116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17">
        <v>35609</v>
      </c>
      <c r="I35" s="116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17">
        <v>35840</v>
      </c>
      <c r="I36" s="116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17">
        <v>35855</v>
      </c>
      <c r="I37" s="116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17">
        <v>35981</v>
      </c>
      <c r="I38" s="116">
        <v>10.15</v>
      </c>
    </row>
  </sheetData>
  <autoFilter ref="A1:I1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FormatingTable">
                <anchor moveWithCells="1" sizeWithCells="1">
                  <from>
                    <xdr:col>12</xdr:col>
                    <xdr:colOff>297180</xdr:colOff>
                    <xdr:row>3</xdr:row>
                    <xdr:rowOff>137160</xdr:rowOff>
                  </from>
                  <to>
                    <xdr:col>15</xdr:col>
                    <xdr:colOff>472440</xdr:colOff>
                    <xdr:row>8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ashis</cp:lastModifiedBy>
  <cp:lastPrinted>2016-02-22T19:48:39Z</cp:lastPrinted>
  <dcterms:created xsi:type="dcterms:W3CDTF">2001-09-07T21:10:35Z</dcterms:created>
  <dcterms:modified xsi:type="dcterms:W3CDTF">2022-02-26T19:31:35Z</dcterms:modified>
</cp:coreProperties>
</file>