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ThisWorkbook" hidePivotFieldList="1"/>
  <mc:AlternateContent xmlns:mc="http://schemas.openxmlformats.org/markup-compatibility/2006">
    <mc:Choice Requires="x15">
      <x15ac:absPath xmlns:x15ac="http://schemas.microsoft.com/office/spreadsheetml/2010/11/ac" url="https://d.docs.live.net/c2fab223acf2005f/Desktop/"/>
    </mc:Choice>
  </mc:AlternateContent>
  <xr:revisionPtr revIDLastSave="0" documentId="8_{1412E0D5-B0EF-4FEE-A263-CAEA194E76B3}" xr6:coauthVersionLast="47" xr6:coauthVersionMax="47" xr10:uidLastSave="{00000000-0000-0000-0000-000000000000}"/>
  <bookViews>
    <workbookView xWindow="-108" yWindow="-108" windowWidth="23256" windowHeight="12576" tabRatio="664" activeTab="1" xr2:uid="{599CBDBA-6DCB-491A-8F55-440439BE8440}"/>
  </bookViews>
  <sheets>
    <sheet name="Workings" sheetId="4" r:id="rId1"/>
    <sheet name="Dashboard" sheetId="10" r:id="rId2"/>
    <sheet name="Data" sheetId="1" r:id="rId3"/>
  </sheets>
  <definedNames>
    <definedName name="Slicer_Manager">#N/A</definedName>
    <definedName name="Slicer_Project">#N/A</definedName>
  </definedNames>
  <calcPr calcId="181029"/>
  <pivotCaches>
    <pivotCache cacheId="11"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10" i="10" l="1"/>
  <c r="F4" i="4"/>
  <c r="F3" i="4"/>
  <c r="F2" i="4"/>
  <c r="M4" i="4"/>
  <c r="K3" i="4"/>
  <c r="K4" i="4" l="1"/>
  <c r="N4" i="4"/>
  <c r="F5" i="4"/>
  <c r="F6" i="4" s="1"/>
  <c r="F2" i="1"/>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H41" i="1" l="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alcChain>
</file>

<file path=xl/sharedStrings.xml><?xml version="1.0" encoding="utf-8"?>
<sst xmlns="http://schemas.openxmlformats.org/spreadsheetml/2006/main" count="236" uniqueCount="46">
  <si>
    <t>Project</t>
  </si>
  <si>
    <t>Task</t>
  </si>
  <si>
    <t>Start Date</t>
  </si>
  <si>
    <t>Progress</t>
  </si>
  <si>
    <t>Task 1</t>
  </si>
  <si>
    <t>Task 2</t>
  </si>
  <si>
    <t>Task 3</t>
  </si>
  <si>
    <t>Task 4</t>
  </si>
  <si>
    <t>Task 5</t>
  </si>
  <si>
    <t>Task 6</t>
  </si>
  <si>
    <t>Task 7</t>
  </si>
  <si>
    <t>Task 8</t>
  </si>
  <si>
    <t>Task 9</t>
  </si>
  <si>
    <t>Budget</t>
  </si>
  <si>
    <t>Actual</t>
  </si>
  <si>
    <t>Gemini</t>
  </si>
  <si>
    <t>Orion</t>
  </si>
  <si>
    <t>Vega</t>
  </si>
  <si>
    <t>Delta</t>
  </si>
  <si>
    <t>Alpha</t>
  </si>
  <si>
    <t>Samora</t>
  </si>
  <si>
    <t>Ladd</t>
  </si>
  <si>
    <t>Duration</t>
  </si>
  <si>
    <t>Manager</t>
  </si>
  <si>
    <t>End Date</t>
  </si>
  <si>
    <t>Days completed</t>
  </si>
  <si>
    <t>Grand Total</t>
  </si>
  <si>
    <t xml:space="preserve">Budget </t>
  </si>
  <si>
    <t xml:space="preserve">Actual </t>
  </si>
  <si>
    <t>Values</t>
  </si>
  <si>
    <t>Total Tasks</t>
  </si>
  <si>
    <t>In Progress</t>
  </si>
  <si>
    <t>Completed</t>
  </si>
  <si>
    <t>Hirsch</t>
  </si>
  <si>
    <t>Wood</t>
  </si>
  <si>
    <t>McFay</t>
  </si>
  <si>
    <t>Not Started</t>
  </si>
  <si>
    <t>Remaining</t>
  </si>
  <si>
    <t>Tasks Bar Chart</t>
  </si>
  <si>
    <t>Days Remaining</t>
  </si>
  <si>
    <t>Days Completed</t>
  </si>
  <si>
    <t>Task 10</t>
  </si>
  <si>
    <t>Sum of Days completed</t>
  </si>
  <si>
    <t>Sum of Duration</t>
  </si>
  <si>
    <t>Bar chart</t>
  </si>
  <si>
    <t>Donut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</si>
</sst>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6" formatCode="[$-F800]dddd\,\ mmmm\ dd\,\ yyyy"/>
    <numFmt numFmtId="171" formatCode="0.0,,\M;\-0.0,,\M"/>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14"/>
      <color theme="0"/>
      <name val="Calibri"/>
      <family val="2"/>
      <scheme val="minor"/>
    </font>
  </fonts>
  <fills count="3">
    <fill>
      <patternFill patternType="none"/>
    </fill>
    <fill>
      <patternFill patternType="gray125"/>
    </fill>
    <fill>
      <patternFill patternType="solid">
        <fgColor theme="8" tint="-0.249977111117893"/>
        <bgColor indexed="64"/>
      </patternFill>
    </fill>
  </fills>
  <borders count="2">
    <border>
      <left/>
      <right/>
      <top/>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20">
    <xf numFmtId="0" fontId="0" fillId="0" borderId="0" xfId="0"/>
    <xf numFmtId="14" fontId="0" fillId="0" borderId="0" xfId="0" applyNumberFormat="1"/>
    <xf numFmtId="9" fontId="0" fillId="0" borderId="0" xfId="1" applyFont="1"/>
    <xf numFmtId="3"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center"/>
    </xf>
    <xf numFmtId="0" fontId="0" fillId="0" borderId="0" xfId="0" applyAlignment="1">
      <alignment vertical="center"/>
    </xf>
    <xf numFmtId="9" fontId="0" fillId="0" borderId="0" xfId="0" applyNumberFormat="1"/>
    <xf numFmtId="0" fontId="0" fillId="0" borderId="0" xfId="0" applyAlignment="1"/>
    <xf numFmtId="0" fontId="0" fillId="0" borderId="0" xfId="0" applyBorder="1" applyAlignment="1">
      <alignment horizontal="center"/>
    </xf>
    <xf numFmtId="0" fontId="2" fillId="0" borderId="0" xfId="0" applyFont="1"/>
    <xf numFmtId="166" fontId="0" fillId="0" borderId="0" xfId="0" applyNumberFormat="1"/>
    <xf numFmtId="0" fontId="0" fillId="0" borderId="1" xfId="0" applyBorder="1" applyAlignment="1">
      <alignment horizontal="center"/>
    </xf>
    <xf numFmtId="0" fontId="0" fillId="0" borderId="1" xfId="0" applyBorder="1" applyAlignment="1">
      <alignment vertical="center"/>
    </xf>
    <xf numFmtId="0" fontId="2" fillId="0" borderId="1" xfId="0" applyFont="1" applyBorder="1" applyAlignment="1">
      <alignment vertical="center"/>
    </xf>
    <xf numFmtId="0" fontId="2" fillId="0" borderId="1" xfId="0" applyFont="1" applyBorder="1"/>
    <xf numFmtId="171" fontId="0" fillId="0" borderId="0" xfId="0" applyNumberFormat="1"/>
    <xf numFmtId="0" fontId="3" fillId="2" borderId="0" xfId="0" applyFont="1" applyFill="1"/>
  </cellXfs>
  <cellStyles count="2">
    <cellStyle name="Normal" xfId="0" builtinId="0"/>
    <cellStyle name="Percent" xfId="1" builtinId="5"/>
  </cellStyles>
  <dxfs count="8">
    <dxf>
      <numFmt numFmtId="3" formatCode="#,##0"/>
    </dxf>
    <dxf>
      <numFmt numFmtId="3" formatCode="#,##0"/>
    </dxf>
    <dxf>
      <font>
        <b val="0"/>
        <i val="0"/>
        <strike val="0"/>
        <condense val="0"/>
        <extend val="0"/>
        <outline val="0"/>
        <shadow val="0"/>
        <u val="none"/>
        <vertAlign val="baseline"/>
        <sz val="11"/>
        <color theme="1"/>
        <name val="Calibri"/>
        <family val="2"/>
        <scheme val="minor"/>
      </font>
    </dxf>
    <dxf>
      <numFmt numFmtId="3" formatCode="#,##0"/>
    </dxf>
    <dxf>
      <numFmt numFmtId="170" formatCode="d/mm/yyyy"/>
    </dxf>
    <dxf>
      <numFmt numFmtId="170" formatCode="d/mm/yyyy"/>
    </dxf>
    <dxf>
      <font>
        <b/>
        <color theme="1"/>
      </font>
      <border>
        <bottom style="thin">
          <color theme="8"/>
        </bottom>
        <vertical/>
        <horizontal/>
      </border>
    </dxf>
    <dxf>
      <font>
        <color theme="1"/>
      </font>
      <fill>
        <patternFill patternType="none">
          <bgColor auto="1"/>
        </patternFill>
      </fill>
      <border diagonalUp="0" diagonalDown="0">
        <left/>
        <right/>
        <top/>
        <bottom/>
        <vertical/>
        <horizontal/>
      </border>
    </dxf>
  </dxfs>
  <tableStyles count="1" defaultTableStyle="TableStyleMedium2" defaultPivotStyle="PivotStyleLight16">
    <tableStyle name="No Border" pivot="0" table="0" count="10" xr9:uid="{EEEA172B-89F3-489D-B80E-D598FE9BFA19}">
      <tableStyleElement type="wholeTable" dxfId="7"/>
      <tableStyleElement type="headerRow" dxfId="6"/>
    </tableStyle>
  </tableStyles>
  <colors>
    <mruColors>
      <color rgb="FFFF7D7D"/>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5">
        <x14:slicerStyle name="No Bord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Overall</a:t>
            </a:r>
            <a:r>
              <a:rPr lang="en-IN" baseline="0"/>
              <a:t> Task Progess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Workings!$E$2</c:f>
              <c:strCache>
                <c:ptCount val="1"/>
                <c:pt idx="0">
                  <c:v>Not Started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Workings!$F$2</c:f>
              <c:numCache>
                <c:formatCode>General</c:formatCode>
                <c:ptCount val="1"/>
                <c:pt idx="0">
                  <c:v>4</c:v>
                </c:pt>
              </c:numCache>
            </c:numRef>
          </c:val>
          <c:extLst>
            <c:ext xmlns:c16="http://schemas.microsoft.com/office/drawing/2014/chart" uri="{C3380CC4-5D6E-409C-BE32-E72D297353CC}">
              <c16:uniqueId val="{00000000-73ED-4118-99C1-EC4C213A55B3}"/>
            </c:ext>
          </c:extLst>
        </c:ser>
        <c:ser>
          <c:idx val="1"/>
          <c:order val="1"/>
          <c:tx>
            <c:strRef>
              <c:f>Workings!$E$3</c:f>
              <c:strCache>
                <c:ptCount val="1"/>
                <c:pt idx="0">
                  <c:v>In Progress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Workings!$F$3</c:f>
              <c:numCache>
                <c:formatCode>General</c:formatCode>
                <c:ptCount val="1"/>
                <c:pt idx="0">
                  <c:v>29</c:v>
                </c:pt>
              </c:numCache>
            </c:numRef>
          </c:val>
          <c:extLst>
            <c:ext xmlns:c16="http://schemas.microsoft.com/office/drawing/2014/chart" uri="{C3380CC4-5D6E-409C-BE32-E72D297353CC}">
              <c16:uniqueId val="{00000001-73ED-4118-99C1-EC4C213A55B3}"/>
            </c:ext>
          </c:extLst>
        </c:ser>
        <c:ser>
          <c:idx val="2"/>
          <c:order val="2"/>
          <c:tx>
            <c:strRef>
              <c:f>Workings!$E$4</c:f>
              <c:strCache>
                <c:ptCount val="1"/>
                <c:pt idx="0">
                  <c:v>Completed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Workings!$F$4</c:f>
              <c:numCache>
                <c:formatCode>General</c:formatCode>
                <c:ptCount val="1"/>
                <c:pt idx="0">
                  <c:v>2</c:v>
                </c:pt>
              </c:numCache>
            </c:numRef>
          </c:val>
          <c:extLst>
            <c:ext xmlns:c16="http://schemas.microsoft.com/office/drawing/2014/chart" uri="{C3380CC4-5D6E-409C-BE32-E72D297353CC}">
              <c16:uniqueId val="{00000002-73ED-4118-99C1-EC4C213A55B3}"/>
            </c:ext>
          </c:extLst>
        </c:ser>
        <c:dLbls>
          <c:dLblPos val="ctr"/>
          <c:showLegendKey val="0"/>
          <c:showVal val="1"/>
          <c:showCatName val="0"/>
          <c:showSerName val="0"/>
          <c:showPercent val="0"/>
          <c:showBubbleSize val="0"/>
        </c:dLbls>
        <c:gapWidth val="150"/>
        <c:overlap val="100"/>
        <c:axId val="407991376"/>
        <c:axId val="407988096"/>
      </c:barChart>
      <c:catAx>
        <c:axId val="407991376"/>
        <c:scaling>
          <c:orientation val="minMax"/>
        </c:scaling>
        <c:delete val="1"/>
        <c:axPos val="l"/>
        <c:numFmt formatCode="General" sourceLinked="1"/>
        <c:majorTickMark val="none"/>
        <c:minorTickMark val="none"/>
        <c:tickLblPos val="nextTo"/>
        <c:crossAx val="407988096"/>
        <c:crosses val="autoZero"/>
        <c:auto val="1"/>
        <c:lblAlgn val="ctr"/>
        <c:lblOffset val="100"/>
        <c:noMultiLvlLbl val="0"/>
      </c:catAx>
      <c:valAx>
        <c:axId val="407988096"/>
        <c:scaling>
          <c:orientation val="minMax"/>
        </c:scaling>
        <c:delete val="1"/>
        <c:axPos val="b"/>
        <c:numFmt formatCode="General" sourceLinked="1"/>
        <c:majorTickMark val="none"/>
        <c:minorTickMark val="none"/>
        <c:tickLblPos val="nextTo"/>
        <c:crossAx val="40799137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5C8-40D8-808A-1B476A8498F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5C8-40D8-808A-1B476A8498F3}"/>
              </c:ext>
            </c:extLst>
          </c:dPt>
          <c:cat>
            <c:strRef>
              <c:f>Workings!$J$3:$J$4</c:f>
              <c:strCache>
                <c:ptCount val="2"/>
                <c:pt idx="0">
                  <c:v>Days Completed</c:v>
                </c:pt>
                <c:pt idx="1">
                  <c:v>Days Remaining</c:v>
                </c:pt>
              </c:strCache>
            </c:strRef>
          </c:cat>
          <c:val>
            <c:numRef>
              <c:f>Workings!$K$3:$K$4</c:f>
              <c:numCache>
                <c:formatCode>0%</c:formatCode>
                <c:ptCount val="2"/>
                <c:pt idx="0">
                  <c:v>0.42105263157894735</c:v>
                </c:pt>
                <c:pt idx="1">
                  <c:v>0.57894736842105265</c:v>
                </c:pt>
              </c:numCache>
            </c:numRef>
          </c:val>
          <c:extLst>
            <c:ext xmlns:c16="http://schemas.microsoft.com/office/drawing/2014/chart" uri="{C3380CC4-5D6E-409C-BE32-E72D297353CC}">
              <c16:uniqueId val="{00000004-B5C8-40D8-808A-1B476A8498F3}"/>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t"/>
      <c:layout>
        <c:manualLayout>
          <c:xMode val="edge"/>
          <c:yMode val="edge"/>
          <c:x val="0.14398290598290597"/>
          <c:y val="6.6204944891271975E-2"/>
          <c:w val="0.75545213675213674"/>
          <c:h val="0.3050178731009829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 Budget</a:t>
            </a:r>
            <a:r>
              <a:rPr lang="en-IN" baseline="0"/>
              <a:t> Spent</a:t>
            </a:r>
          </a:p>
        </c:rich>
      </c:tx>
      <c:layout>
        <c:manualLayout>
          <c:xMode val="edge"/>
          <c:yMode val="edge"/>
          <c:x val="0.2528111111111111"/>
          <c:y val="6.620494489127197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CC3-457D-B29A-0A5CA584A0C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CC3-457D-B29A-0A5CA584A0CD}"/>
              </c:ext>
            </c:extLst>
          </c:dPt>
          <c:val>
            <c:numRef>
              <c:f>Workings!$M$4:$N$4</c:f>
              <c:numCache>
                <c:formatCode>0%</c:formatCode>
                <c:ptCount val="2"/>
                <c:pt idx="0">
                  <c:v>0.42347250571210965</c:v>
                </c:pt>
                <c:pt idx="1">
                  <c:v>0.57652749428789041</c:v>
                </c:pt>
              </c:numCache>
            </c:numRef>
          </c:val>
          <c:extLst>
            <c:ext xmlns:c16="http://schemas.microsoft.com/office/drawing/2014/chart" uri="{C3380CC4-5D6E-409C-BE32-E72D297353CC}">
              <c16:uniqueId val="{00000004-CCC3-457D-B29A-0A5CA584A0CD}"/>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[PM_interactive_dashboard.xlsx]Workings!PivotTable6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Budget</a:t>
            </a:r>
            <a:r>
              <a:rPr lang="en-IN" baseline="0"/>
              <a:t> Vs Actual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s>
    <c:plotArea>
      <c:layout/>
      <c:barChart>
        <c:barDir val="bar"/>
        <c:grouping val="clustered"/>
        <c:varyColors val="0"/>
        <c:ser>
          <c:idx val="0"/>
          <c:order val="0"/>
          <c:tx>
            <c:strRef>
              <c:f>Workings!$M$2</c:f>
              <c:strCache>
                <c:ptCount val="1"/>
                <c:pt idx="0">
                  <c:v>Actual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Workings!$M$3</c:f>
              <c:strCache>
                <c:ptCount val="1"/>
                <c:pt idx="0">
                  <c:v>Total</c:v>
                </c:pt>
              </c:strCache>
            </c:strRef>
          </c:cat>
          <c:val>
            <c:numRef>
              <c:f>Workings!$M$3</c:f>
              <c:numCache>
                <c:formatCode>0.0,,\M;\-0.0,,\M</c:formatCode>
                <c:ptCount val="1"/>
                <c:pt idx="0">
                  <c:v>8340291</c:v>
                </c:pt>
              </c:numCache>
            </c:numRef>
          </c:val>
          <c:extLst>
            <c:ext xmlns:c16="http://schemas.microsoft.com/office/drawing/2014/chart" uri="{C3380CC4-5D6E-409C-BE32-E72D297353CC}">
              <c16:uniqueId val="{00000000-3FDB-4A16-91B9-E04C2EA31CD0}"/>
            </c:ext>
          </c:extLst>
        </c:ser>
        <c:ser>
          <c:idx val="1"/>
          <c:order val="1"/>
          <c:tx>
            <c:strRef>
              <c:f>Workings!$N$2</c:f>
              <c:strCache>
                <c:ptCount val="1"/>
                <c:pt idx="0">
                  <c:v>Budget </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Workings!$M$3</c:f>
              <c:strCache>
                <c:ptCount val="1"/>
                <c:pt idx="0">
                  <c:v>Total</c:v>
                </c:pt>
              </c:strCache>
            </c:strRef>
          </c:cat>
          <c:val>
            <c:numRef>
              <c:f>Workings!$N$3</c:f>
              <c:numCache>
                <c:formatCode>0.0,,\M;\-0.0,,\M</c:formatCode>
                <c:ptCount val="1"/>
                <c:pt idx="0">
                  <c:v>19695000</c:v>
                </c:pt>
              </c:numCache>
            </c:numRef>
          </c:val>
          <c:extLst>
            <c:ext xmlns:c16="http://schemas.microsoft.com/office/drawing/2014/chart" uri="{C3380CC4-5D6E-409C-BE32-E72D297353CC}">
              <c16:uniqueId val="{00000001-3FDB-4A16-91B9-E04C2EA31CD0}"/>
            </c:ext>
          </c:extLst>
        </c:ser>
        <c:dLbls>
          <c:dLblPos val="outEnd"/>
          <c:showLegendKey val="0"/>
          <c:showVal val="1"/>
          <c:showCatName val="0"/>
          <c:showSerName val="0"/>
          <c:showPercent val="0"/>
          <c:showBubbleSize val="0"/>
        </c:dLbls>
        <c:gapWidth val="0"/>
        <c:overlap val="-30"/>
        <c:axId val="868981936"/>
        <c:axId val="868978328"/>
      </c:barChart>
      <c:catAx>
        <c:axId val="868981936"/>
        <c:scaling>
          <c:orientation val="minMax"/>
        </c:scaling>
        <c:delete val="1"/>
        <c:axPos val="l"/>
        <c:numFmt formatCode="General" sourceLinked="1"/>
        <c:majorTickMark val="none"/>
        <c:minorTickMark val="none"/>
        <c:tickLblPos val="nextTo"/>
        <c:crossAx val="868978328"/>
        <c:crosses val="autoZero"/>
        <c:auto val="1"/>
        <c:lblAlgn val="ctr"/>
        <c:lblOffset val="100"/>
        <c:noMultiLvlLbl val="0"/>
      </c:catAx>
      <c:valAx>
        <c:axId val="868978328"/>
        <c:scaling>
          <c:orientation val="minMax"/>
        </c:scaling>
        <c:delete val="1"/>
        <c:axPos val="b"/>
        <c:numFmt formatCode="0.0,,\M;\-0.0,,\M" sourceLinked="1"/>
        <c:majorTickMark val="none"/>
        <c:minorTickMark val="none"/>
        <c:tickLblPos val="nextTo"/>
        <c:crossAx val="868981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Workings!$Q$2" horiz="1" max="30" page="7" val="28"/>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1584614</xdr:colOff>
      <xdr:row>0</xdr:row>
      <xdr:rowOff>0</xdr:rowOff>
    </xdr:from>
    <xdr:to>
      <xdr:col>13</xdr:col>
      <xdr:colOff>8659</xdr:colOff>
      <xdr:row>7</xdr:row>
      <xdr:rowOff>77932</xdr:rowOff>
    </xdr:to>
    <xdr:graphicFrame macro="">
      <xdr:nvGraphicFramePr>
        <xdr:cNvPr id="2" name="Chart 1">
          <a:extLst>
            <a:ext uri="{FF2B5EF4-FFF2-40B4-BE49-F238E27FC236}">
              <a16:creationId xmlns:a16="http://schemas.microsoft.com/office/drawing/2014/main" id="{C2C8D1A1-52EA-4694-AE60-959D3BCBE9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225137</xdr:colOff>
      <xdr:row>0</xdr:row>
      <xdr:rowOff>0</xdr:rowOff>
    </xdr:from>
    <xdr:to>
      <xdr:col>7</xdr:col>
      <xdr:colOff>182864</xdr:colOff>
      <xdr:row>7</xdr:row>
      <xdr:rowOff>69914</xdr:rowOff>
    </xdr:to>
    <xdr:graphicFrame macro="">
      <xdr:nvGraphicFramePr>
        <xdr:cNvPr id="3" name="Chart 2">
          <a:extLst>
            <a:ext uri="{FF2B5EF4-FFF2-40B4-BE49-F238E27FC236}">
              <a16:creationId xmlns:a16="http://schemas.microsoft.com/office/drawing/2014/main" id="{2B4A13BD-04C7-471E-953D-4B7B9C29A7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34637</xdr:colOff>
      <xdr:row>0</xdr:row>
      <xdr:rowOff>0</xdr:rowOff>
    </xdr:from>
    <xdr:to>
      <xdr:col>13</xdr:col>
      <xdr:colOff>598502</xdr:colOff>
      <xdr:row>7</xdr:row>
      <xdr:rowOff>69914</xdr:rowOff>
    </xdr:to>
    <xdr:graphicFrame macro="">
      <xdr:nvGraphicFramePr>
        <xdr:cNvPr id="4" name="Chart 3">
          <a:extLst>
            <a:ext uri="{FF2B5EF4-FFF2-40B4-BE49-F238E27FC236}">
              <a16:creationId xmlns:a16="http://schemas.microsoft.com/office/drawing/2014/main" id="{BC1DD56B-66E2-4779-9A9C-D849ADF77D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519546</xdr:colOff>
      <xdr:row>0</xdr:row>
      <xdr:rowOff>0</xdr:rowOff>
    </xdr:from>
    <xdr:to>
      <xdr:col>18</xdr:col>
      <xdr:colOff>247304</xdr:colOff>
      <xdr:row>7</xdr:row>
      <xdr:rowOff>148244</xdr:rowOff>
    </xdr:to>
    <xdr:graphicFrame macro="">
      <xdr:nvGraphicFramePr>
        <xdr:cNvPr id="5" name="Chart 4">
          <a:extLst>
            <a:ext uri="{FF2B5EF4-FFF2-40B4-BE49-F238E27FC236}">
              <a16:creationId xmlns:a16="http://schemas.microsoft.com/office/drawing/2014/main" id="{1115DEE5-12E4-4541-989A-2799C86319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0</xdr:row>
      <xdr:rowOff>17319</xdr:rowOff>
    </xdr:from>
    <xdr:to>
      <xdr:col>5</xdr:col>
      <xdr:colOff>25976</xdr:colOff>
      <xdr:row>4</xdr:row>
      <xdr:rowOff>103908</xdr:rowOff>
    </xdr:to>
    <mc:AlternateContent xmlns:mc="http://schemas.openxmlformats.org/markup-compatibility/2006">
      <mc:Choice xmlns:a14="http://schemas.microsoft.com/office/drawing/2010/main" Requires="a14">
        <xdr:graphicFrame macro="">
          <xdr:nvGraphicFramePr>
            <xdr:cNvPr id="6" name="Project">
              <a:extLst>
                <a:ext uri="{FF2B5EF4-FFF2-40B4-BE49-F238E27FC236}">
                  <a16:creationId xmlns:a16="http://schemas.microsoft.com/office/drawing/2014/main" id="{8570D3AF-0A84-4B8B-ACA1-C863A22AD7CF}"/>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dr:sp macro="" textlink="">
          <xdr:nvSpPr>
            <xdr:cNvPr id="0" name=""/>
            <xdr:cNvSpPr>
              <a:spLocks noTextEdit="1"/>
            </xdr:cNvSpPr>
          </xdr:nvSpPr>
          <xdr:spPr>
            <a:xfrm>
              <a:off x="0" y="17319"/>
              <a:ext cx="3454976" cy="8139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5</xdr:row>
      <xdr:rowOff>25631</xdr:rowOff>
    </xdr:from>
    <xdr:to>
      <xdr:col>5</xdr:col>
      <xdr:colOff>69272</xdr:colOff>
      <xdr:row>9</xdr:row>
      <xdr:rowOff>103909</xdr:rowOff>
    </xdr:to>
    <mc:AlternateContent xmlns:mc="http://schemas.openxmlformats.org/markup-compatibility/2006">
      <mc:Choice xmlns:a14="http://schemas.microsoft.com/office/drawing/2010/main" Requires="a14">
        <xdr:graphicFrame macro="">
          <xdr:nvGraphicFramePr>
            <xdr:cNvPr id="7" name="Manager">
              <a:extLst>
                <a:ext uri="{FF2B5EF4-FFF2-40B4-BE49-F238E27FC236}">
                  <a16:creationId xmlns:a16="http://schemas.microsoft.com/office/drawing/2014/main" id="{3F8742A7-A678-4C87-95C3-D5808E5B3081}"/>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dr:sp macro="" textlink="">
          <xdr:nvSpPr>
            <xdr:cNvPr id="0" name=""/>
            <xdr:cNvSpPr>
              <a:spLocks noTextEdit="1"/>
            </xdr:cNvSpPr>
          </xdr:nvSpPr>
          <xdr:spPr>
            <a:xfrm>
              <a:off x="0" y="934836"/>
              <a:ext cx="3498272" cy="8056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7</xdr:col>
          <xdr:colOff>554529</xdr:colOff>
          <xdr:row>9</xdr:row>
          <xdr:rowOff>26323</xdr:rowOff>
        </xdr:from>
        <xdr:to>
          <xdr:col>9</xdr:col>
          <xdr:colOff>474172</xdr:colOff>
          <xdr:row>9</xdr:row>
          <xdr:rowOff>186343</xdr:rowOff>
        </xdr:to>
        <xdr:sp macro="" textlink="">
          <xdr:nvSpPr>
            <xdr:cNvPr id="8193" name="Scroll Bar 1" hidden="1">
              <a:extLst>
                <a:ext uri="{63B3BB69-23CF-44E3-9099-C40C66FF867C}">
                  <a14:compatExt spid="_x0000_s8193"/>
                </a:ext>
                <a:ext uri="{FF2B5EF4-FFF2-40B4-BE49-F238E27FC236}">
                  <a16:creationId xmlns:a16="http://schemas.microsoft.com/office/drawing/2014/main" id="{00000000-0008-0000-0100-0000012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c:userShapes xmlns:c="http://schemas.openxmlformats.org/drawingml/2006/chart">
  <cdr:relSizeAnchor xmlns:cdr="http://schemas.openxmlformats.org/drawingml/2006/chartDrawing">
    <cdr:from>
      <cdr:x>0.39455</cdr:x>
      <cdr:y>0.5164</cdr:y>
    </cdr:from>
    <cdr:to>
      <cdr:x>0.77881</cdr:x>
      <cdr:y>0.74339</cdr:y>
    </cdr:to>
    <cdr:sp macro="" textlink="Workings!$K$3">
      <cdr:nvSpPr>
        <cdr:cNvPr id="2" name="TextBox 1">
          <a:extLst xmlns:a="http://schemas.openxmlformats.org/drawingml/2006/main">
            <a:ext uri="{FF2B5EF4-FFF2-40B4-BE49-F238E27FC236}">
              <a16:creationId xmlns:a16="http://schemas.microsoft.com/office/drawing/2014/main" id="{CCCA45DA-B18B-46BC-A0B0-A431BC85F7F2}"/>
            </a:ext>
          </a:extLst>
        </cdr:cNvPr>
        <cdr:cNvSpPr txBox="1"/>
      </cdr:nvSpPr>
      <cdr:spPr>
        <a:xfrm xmlns:a="http://schemas.openxmlformats.org/drawingml/2006/main">
          <a:off x="892090" y="693417"/>
          <a:ext cx="868830" cy="30480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7B9CE3CA-DCB0-446B-8791-5241A624195E}" type="TxLink">
            <a:rPr lang="en-US" sz="1100" b="0" i="0" u="none" strike="noStrike">
              <a:solidFill>
                <a:srgbClr val="000000"/>
              </a:solidFill>
              <a:latin typeface="Calibri"/>
              <a:cs typeface="Calibri"/>
            </a:rPr>
            <a:pPr/>
            <a:t>42%</a:t>
          </a:fld>
          <a:endParaRPr lang="en-IN" sz="1100"/>
        </a:p>
      </cdr:txBody>
    </cdr:sp>
  </cdr:relSizeAnchor>
</c:userShapes>
</file>

<file path=xl/drawings/drawing3.xml><?xml version="1.0" encoding="utf-8"?>
<c:userShapes xmlns:c="http://schemas.openxmlformats.org/drawingml/2006/chart">
  <cdr:relSizeAnchor xmlns:cdr="http://schemas.openxmlformats.org/drawingml/2006/chartDrawing">
    <cdr:from>
      <cdr:x>0.32564</cdr:x>
      <cdr:y>0.59868</cdr:y>
    </cdr:from>
    <cdr:to>
      <cdr:x>0.71641</cdr:x>
      <cdr:y>0.80865</cdr:y>
    </cdr:to>
    <cdr:sp macro="" textlink="Workings!$M$4">
      <cdr:nvSpPr>
        <cdr:cNvPr id="2" name="TextBox 1">
          <a:extLst xmlns:a="http://schemas.openxmlformats.org/drawingml/2006/main">
            <a:ext uri="{FF2B5EF4-FFF2-40B4-BE49-F238E27FC236}">
              <a16:creationId xmlns:a16="http://schemas.microsoft.com/office/drawing/2014/main" id="{08D83BB2-F346-4077-A5E6-7A4BE94F48EA}"/>
            </a:ext>
          </a:extLst>
        </cdr:cNvPr>
        <cdr:cNvSpPr txBox="1"/>
      </cdr:nvSpPr>
      <cdr:spPr>
        <a:xfrm xmlns:a="http://schemas.openxmlformats.org/drawingml/2006/main">
          <a:off x="381000" y="803910"/>
          <a:ext cx="457200" cy="28194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ADFCCEFE-9C40-4663-8F13-09F9A8AA2CD8}" type="TxLink">
            <a:rPr lang="en-US" sz="1100" b="0" i="0" u="none" strike="noStrike">
              <a:solidFill>
                <a:srgbClr val="000000"/>
              </a:solidFill>
              <a:latin typeface="Calibri"/>
              <a:cs typeface="Calibri"/>
            </a:rPr>
            <a:pPr/>
            <a:t>42%</a:t>
          </a:fld>
          <a:endParaRPr lang="en-US"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nda Treacy" refreshedDate="43906.556064583332" missingItemsLimit="0" createdVersion="6" refreshedVersion="6" minRefreshableVersion="3" recordCount="40" xr:uid="{7F044F22-30D6-49F4-936A-AD04EA158BFF}">
  <cacheSource type="worksheet">
    <worksheetSource name="Table1"/>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0-02-17T00:00:00" maxDate="2020-03-03T00:00:00" count="11">
        <d v="2020-02-17T00:00:00"/>
        <d v="2020-02-18T00:00:00"/>
        <d v="2020-02-21T00:00:00"/>
        <d v="2020-02-20T00:00:00"/>
        <d v="2020-02-24T00:00:00"/>
        <d v="2020-02-25T00:00:00"/>
        <d v="2020-02-27T00:00:00"/>
        <d v="2020-02-26T00:00:00"/>
        <d v="2020-02-28T00:00:00"/>
        <d v="2020-03-02T00:00:00"/>
        <d v="2020-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0-02-19T00:00:00" maxDate="2020-03-14T00:00:00" count="15">
        <d v="2020-02-21T00:00:00"/>
        <d v="2020-02-24T00:00:00"/>
        <d v="2020-03-02T00:00:00"/>
        <d v="2020-03-04T00:00:00"/>
        <d v="2020-02-20T00:00:00"/>
        <d v="2020-02-27T00:00:00"/>
        <d v="2020-02-28T00:00:00"/>
        <d v="2020-03-05T00:00:00"/>
        <d v="2020-02-26T00:00:00"/>
        <d v="2020-03-06T00:00:00"/>
        <d v="2020-02-19T00:00:00"/>
        <d v="2020-03-03T00:00:00"/>
        <d v="2020-03-12T00:00:00"/>
        <d v="2020-03-13T00:00:00"/>
        <d v="2020-03-10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7397747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3"/>
    <x v="1"/>
    <x v="2"/>
    <n v="732000"/>
    <n v="261324"/>
  </r>
  <r>
    <x v="0"/>
    <x v="4"/>
    <x v="4"/>
    <x v="0"/>
    <x v="4"/>
    <x v="4"/>
    <x v="3"/>
    <x v="3"/>
    <n v="492000"/>
    <n v="116850"/>
  </r>
  <r>
    <x v="0"/>
    <x v="5"/>
    <x v="0"/>
    <x v="3"/>
    <x v="1"/>
    <x v="5"/>
    <x v="4"/>
    <x v="4"/>
    <n v="188000"/>
    <n v="0"/>
  </r>
  <r>
    <x v="0"/>
    <x v="6"/>
    <x v="1"/>
    <x v="3"/>
    <x v="5"/>
    <x v="6"/>
    <x v="1"/>
    <x v="5"/>
    <n v="180000"/>
    <n v="79380"/>
  </r>
  <r>
    <x v="0"/>
    <x v="7"/>
    <x v="2"/>
    <x v="4"/>
    <x v="0"/>
    <x v="6"/>
    <x v="0"/>
    <x v="0"/>
    <n v="582000"/>
    <n v="195231"/>
  </r>
  <r>
    <x v="0"/>
    <x v="8"/>
    <x v="3"/>
    <x v="4"/>
    <x v="3"/>
    <x v="7"/>
    <x v="3"/>
    <x v="6"/>
    <n v="562000"/>
    <n v="74746"/>
  </r>
  <r>
    <x v="0"/>
    <x v="9"/>
    <x v="4"/>
    <x v="4"/>
    <x v="1"/>
    <x v="2"/>
    <x v="1"/>
    <x v="1"/>
    <n v="416000"/>
    <n v="175015"/>
  </r>
  <r>
    <x v="1"/>
    <x v="0"/>
    <x v="0"/>
    <x v="1"/>
    <x v="5"/>
    <x v="8"/>
    <x v="5"/>
    <x v="7"/>
    <n v="293000"/>
    <n v="273001"/>
  </r>
  <r>
    <x v="1"/>
    <x v="1"/>
    <x v="1"/>
    <x v="0"/>
    <x v="3"/>
    <x v="5"/>
    <x v="2"/>
    <x v="8"/>
    <n v="224000"/>
    <n v="57910"/>
  </r>
  <r>
    <x v="1"/>
    <x v="2"/>
    <x v="2"/>
    <x v="1"/>
    <x v="6"/>
    <x v="5"/>
    <x v="4"/>
    <x v="4"/>
    <n v="978000"/>
    <n v="0"/>
  </r>
  <r>
    <x v="1"/>
    <x v="3"/>
    <x v="3"/>
    <x v="3"/>
    <x v="5"/>
    <x v="6"/>
    <x v="1"/>
    <x v="5"/>
    <n v="932000"/>
    <n v="379157"/>
  </r>
  <r>
    <x v="1"/>
    <x v="4"/>
    <x v="4"/>
    <x v="2"/>
    <x v="4"/>
    <x v="8"/>
    <x v="3"/>
    <x v="3"/>
    <n v="854000"/>
    <n v="322812"/>
  </r>
  <r>
    <x v="1"/>
    <x v="5"/>
    <x v="0"/>
    <x v="2"/>
    <x v="1"/>
    <x v="6"/>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5"/>
    <x v="2"/>
    <x v="10"/>
    <n v="729000"/>
    <n v="487139"/>
  </r>
  <r>
    <x v="2"/>
    <x v="2"/>
    <x v="2"/>
    <x v="4"/>
    <x v="5"/>
    <x v="11"/>
    <x v="1"/>
    <x v="5"/>
    <n v="826000"/>
    <n v="298186"/>
  </r>
  <r>
    <x v="2"/>
    <x v="3"/>
    <x v="3"/>
    <x v="7"/>
    <x v="5"/>
    <x v="7"/>
    <x v="0"/>
    <x v="11"/>
    <n v="895000"/>
    <n v="280583"/>
  </r>
  <r>
    <x v="2"/>
    <x v="4"/>
    <x v="4"/>
    <x v="8"/>
    <x v="7"/>
    <x v="11"/>
    <x v="0"/>
    <x v="12"/>
    <n v="341000"/>
    <n v="129785"/>
  </r>
  <r>
    <x v="3"/>
    <x v="0"/>
    <x v="0"/>
    <x v="9"/>
    <x v="3"/>
    <x v="12"/>
    <x v="7"/>
    <x v="13"/>
    <n v="787000"/>
    <n v="727188"/>
  </r>
  <r>
    <x v="3"/>
    <x v="1"/>
    <x v="1"/>
    <x v="9"/>
    <x v="2"/>
    <x v="13"/>
    <x v="0"/>
    <x v="14"/>
    <n v="228000"/>
    <n v="47880"/>
  </r>
  <r>
    <x v="3"/>
    <x v="2"/>
    <x v="2"/>
    <x v="0"/>
    <x v="4"/>
    <x v="4"/>
    <x v="4"/>
    <x v="4"/>
    <n v="147000"/>
    <n v="0"/>
  </r>
  <r>
    <x v="3"/>
    <x v="3"/>
    <x v="3"/>
    <x v="10"/>
    <x v="6"/>
    <x v="6"/>
    <x v="6"/>
    <x v="15"/>
    <n v="338000"/>
    <n v="205123"/>
  </r>
  <r>
    <x v="3"/>
    <x v="4"/>
    <x v="4"/>
    <x v="4"/>
    <x v="2"/>
    <x v="9"/>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8"/>
    <x v="1"/>
    <x v="18"/>
    <n v="616000"/>
    <n v="401579"/>
  </r>
  <r>
    <x v="4"/>
    <x v="3"/>
    <x v="0"/>
    <x v="10"/>
    <x v="7"/>
    <x v="0"/>
    <x v="1"/>
    <x v="7"/>
    <n v="817000"/>
    <n v="807069"/>
  </r>
  <r>
    <x v="4"/>
    <x v="4"/>
    <x v="1"/>
    <x v="2"/>
    <x v="5"/>
    <x v="2"/>
    <x v="1"/>
    <x v="5"/>
    <n v="372000"/>
    <n v="173166"/>
  </r>
  <r>
    <x v="4"/>
    <x v="5"/>
    <x v="2"/>
    <x v="4"/>
    <x v="2"/>
    <x v="9"/>
    <x v="0"/>
    <x v="14"/>
    <n v="50000"/>
    <n v="8400"/>
  </r>
  <r>
    <x v="4"/>
    <x v="6"/>
    <x v="3"/>
    <x v="4"/>
    <x v="2"/>
    <x v="9"/>
    <x v="1"/>
    <x v="16"/>
    <n v="807000"/>
    <n v="262679"/>
  </r>
  <r>
    <x v="4"/>
    <x v="7"/>
    <x v="4"/>
    <x v="4"/>
    <x v="7"/>
    <x v="8"/>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3D5A81B-B29B-4581-9878-B405A282CA91}" name="PivotTable6" cacheId="11"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4">
  <location ref="M2:N3"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1" numFmtId="171"/>
    <dataField name="Budget " fld="8" baseField="0" baseItem="1" numFmtId="171"/>
  </dataFields>
  <chartFormats count="6">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F35B02B-6397-4256-A1A6-2A426365F7B2}" name="PivotTable5" cacheId="11" dataOnRows="1"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location ref="G2:H4"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Sum of Days completed" fld="6" baseField="0" baseItem="0"/>
    <dataField name="Sum of Duration"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CFE2CCC-F16B-452F-88CA-29DB97E4CB71}" name="PivotTable1" cacheId="11" applyNumberFormats="0" applyBorderFormats="0" applyFontFormats="0" applyPatternFormats="0" applyAlignmentFormats="0" applyWidthHeightFormats="1" dataCaption="Values" updatedVersion="7" minRefreshableVersion="3" showDrill="0" itemPrintTitles="1" createdVersion="6" indent="0" compact="0" compactData="0" multipleFieldFilters="0">
  <location ref="A14:J55"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sd="0" x="0"/>
        <item x="9"/>
        <item x="1"/>
        <item x="2"/>
        <item x="3"/>
        <item x="4"/>
        <item x="5"/>
        <item x="6"/>
        <item x="7"/>
        <item x="8"/>
      </items>
    </pivotField>
    <pivotField axis="axisRow" compact="0" outline="0" showAll="0" defaultSubtotal="0">
      <items count="5">
        <item x="0"/>
        <item x="4"/>
        <item x="2"/>
        <item x="1"/>
        <item x="3"/>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10"/>
        <item x="4"/>
        <item x="0"/>
        <item x="1"/>
        <item x="8"/>
        <item x="5"/>
        <item x="6"/>
        <item x="2"/>
        <item x="11"/>
        <item x="3"/>
        <item x="7"/>
        <item x="9"/>
        <item x="14"/>
        <item x="12"/>
        <item x="13"/>
      </items>
    </pivotField>
    <pivotField axis="axisRow" compact="0" numFmtId="3" outline="0" showAll="0" defaultSubtotal="0">
      <items count="8">
        <item x="4"/>
        <item x="3"/>
        <item x="0"/>
        <item x="1"/>
        <item x="2"/>
        <item x="6"/>
        <item x="5"/>
        <item x="7"/>
      </items>
    </pivotField>
    <pivotField axis="axisRow" compact="0" numFmtId="9" outline="0" showAll="0" defaultSubtotal="0">
      <items count="19">
        <item x="4"/>
        <item x="6"/>
        <item x="14"/>
        <item x="3"/>
        <item x="11"/>
        <item x="16"/>
        <item x="2"/>
        <item x="17"/>
        <item x="0"/>
        <item x="5"/>
        <item x="8"/>
        <item x="1"/>
        <item x="18"/>
        <item x="15"/>
        <item x="12"/>
        <item x="10"/>
        <item x="9"/>
        <item x="13"/>
        <item x="7"/>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41">
    <i>
      <x/>
      <x/>
    </i>
    <i r="1">
      <x v="2"/>
      <x v="4"/>
      <x v="10"/>
      <x v="13"/>
      <x v="6"/>
      <x v="4"/>
      <x v="10"/>
    </i>
    <i r="1">
      <x v="3"/>
      <x v="1"/>
      <x v="3"/>
      <x v="4"/>
      <x v="2"/>
      <x v="3"/>
      <x v="12"/>
    </i>
    <i r="1">
      <x v="4"/>
      <x/>
      <x v="2"/>
      <x v="2"/>
      <x/>
      <x v="3"/>
      <x v="18"/>
    </i>
    <i r="1">
      <x v="5"/>
      <x v="3"/>
      <x v="4"/>
      <x v="7"/>
      <x v="4"/>
      <x v="3"/>
      <x v="9"/>
    </i>
    <i r="1">
      <x v="6"/>
      <x v="2"/>
      <x v="5"/>
      <x v="11"/>
      <x v="7"/>
      <x v="2"/>
      <x v="2"/>
    </i>
    <i r="1">
      <x v="7"/>
      <x v="4"/>
      <x v="5"/>
      <x v="11"/>
      <x v="7"/>
      <x v="3"/>
      <x v="5"/>
    </i>
    <i r="1">
      <x v="8"/>
      <x v="1"/>
      <x v="5"/>
      <x v="4"/>
      <x/>
      <x/>
      <x/>
    </i>
    <i>
      <x v="1"/>
      <x/>
    </i>
    <i r="1">
      <x v="2"/>
      <x v="3"/>
      <x v="10"/>
      <x v="14"/>
      <x v="7"/>
      <x v="2"/>
      <x v="2"/>
    </i>
    <i r="1">
      <x v="3"/>
      <x v="2"/>
      <x/>
      <x v="1"/>
      <x v="1"/>
      <x/>
      <x/>
    </i>
    <i r="1">
      <x v="4"/>
      <x v="4"/>
      <x v="2"/>
      <x v="6"/>
      <x v="5"/>
      <x v="5"/>
      <x v="13"/>
    </i>
    <i r="1">
      <x v="5"/>
      <x v="1"/>
      <x v="5"/>
      <x v="11"/>
      <x v="7"/>
      <x v="3"/>
      <x v="5"/>
    </i>
    <i r="1">
      <x v="6"/>
      <x/>
      <x v="6"/>
      <x v="8"/>
      <x v="3"/>
      <x v="3"/>
      <x v="11"/>
    </i>
    <i r="1">
      <x v="7"/>
      <x v="3"/>
      <x v="6"/>
      <x v="6"/>
      <x v="1"/>
      <x v="2"/>
      <x v="11"/>
    </i>
    <i>
      <x v="2"/>
      <x/>
    </i>
    <i r="1">
      <x v="1"/>
      <x v="1"/>
      <x v="5"/>
      <x v="7"/>
      <x v="3"/>
      <x v="3"/>
      <x v="11"/>
    </i>
    <i r="1">
      <x v="2"/>
      <x v="3"/>
      <x/>
      <x v="3"/>
      <x v="3"/>
      <x v="3"/>
      <x v="11"/>
    </i>
    <i r="1">
      <x v="3"/>
      <x v="2"/>
      <x v="1"/>
      <x v="7"/>
      <x v="7"/>
      <x v="4"/>
      <x v="8"/>
    </i>
    <i r="1">
      <x v="4"/>
      <x v="4"/>
      <x v="4"/>
      <x v="9"/>
      <x v="6"/>
      <x v="3"/>
      <x v="6"/>
    </i>
    <i r="1">
      <x v="5"/>
      <x v="1"/>
      <x/>
      <x v="1"/>
      <x v="1"/>
      <x v="1"/>
      <x v="3"/>
    </i>
    <i r="1">
      <x v="6"/>
      <x/>
      <x v="3"/>
      <x v="5"/>
      <x v="3"/>
      <x/>
      <x/>
    </i>
    <i r="1">
      <x v="7"/>
      <x v="3"/>
      <x v="3"/>
      <x v="6"/>
      <x v="4"/>
      <x v="3"/>
      <x v="9"/>
    </i>
    <i r="1">
      <x v="8"/>
      <x v="2"/>
      <x v="5"/>
      <x v="6"/>
      <x v="2"/>
      <x v="2"/>
      <x v="8"/>
    </i>
    <i r="1">
      <x v="9"/>
      <x v="4"/>
      <x v="5"/>
      <x v="10"/>
      <x v="6"/>
      <x v="1"/>
      <x v="1"/>
    </i>
    <i>
      <x v="3"/>
      <x/>
    </i>
    <i r="1">
      <x v="1"/>
      <x v="1"/>
      <x/>
      <x/>
      <x/>
      <x v="3"/>
      <x v="18"/>
    </i>
    <i r="1">
      <x v="2"/>
      <x v="3"/>
      <x/>
      <x v="5"/>
      <x v="6"/>
      <x v="4"/>
      <x v="10"/>
    </i>
    <i r="1">
      <x v="3"/>
      <x v="2"/>
      <x v="1"/>
      <x v="5"/>
      <x v="5"/>
      <x/>
      <x/>
    </i>
    <i r="1">
      <x v="4"/>
      <x v="4"/>
      <x v="3"/>
      <x v="6"/>
      <x v="4"/>
      <x v="3"/>
      <x v="9"/>
    </i>
    <i r="1">
      <x v="5"/>
      <x v="1"/>
      <x v="4"/>
      <x v="4"/>
      <x v="1"/>
      <x v="1"/>
      <x v="3"/>
    </i>
    <i r="1">
      <x v="6"/>
      <x/>
      <x v="4"/>
      <x v="6"/>
      <x v="3"/>
      <x v="3"/>
      <x v="11"/>
    </i>
    <i r="1">
      <x v="7"/>
      <x v="3"/>
      <x v="5"/>
      <x v="7"/>
      <x v="3"/>
      <x v="5"/>
      <x v="16"/>
    </i>
    <i r="1">
      <x v="8"/>
      <x v="2"/>
      <x v="6"/>
      <x v="6"/>
      <x v="1"/>
      <x v="1"/>
      <x v="3"/>
    </i>
    <i r="1">
      <x v="9"/>
      <x v="4"/>
      <x v="8"/>
      <x v="11"/>
      <x v="4"/>
      <x v="3"/>
      <x v="9"/>
    </i>
    <i>
      <x v="4"/>
      <x/>
    </i>
    <i r="1">
      <x v="2"/>
      <x v="3"/>
      <x v="4"/>
      <x v="5"/>
      <x v="2"/>
      <x v="4"/>
      <x v="15"/>
    </i>
    <i r="1">
      <x v="3"/>
      <x v="2"/>
      <x v="5"/>
      <x v="8"/>
      <x v="4"/>
      <x v="3"/>
      <x v="9"/>
    </i>
    <i r="1">
      <x v="4"/>
      <x v="4"/>
      <x v="7"/>
      <x v="10"/>
      <x v="4"/>
      <x v="2"/>
      <x v="4"/>
    </i>
    <i r="1">
      <x v="5"/>
      <x v="1"/>
      <x v="9"/>
      <x v="8"/>
      <x/>
      <x v="2"/>
      <x v="14"/>
    </i>
    <i t="grand">
      <x/>
    </i>
  </rowItems>
  <colFields count="1">
    <field x="-2"/>
  </colFields>
  <colItems count="2">
    <i>
      <x/>
    </i>
    <i i="1">
      <x v="1"/>
    </i>
  </colItems>
  <dataFields count="2">
    <dataField name="Budget " fld="8" baseField="7" baseItem="18" numFmtId="3"/>
    <dataField name="Actual " fld="9" baseField="7" baseItem="2" numFmtId="3"/>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CB16A7DC-EF12-441D-AD4D-6CD8F105F635}" sourceName="Project">
  <pivotTables>
    <pivotTable tabId="10" name="PivotTable1"/>
    <pivotTable tabId="4" name="PivotTable5"/>
    <pivotTable tabId="4" name="PivotTable6"/>
  </pivotTables>
  <data>
    <tabular pivotCacheId="739774749">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C17B9295-B730-459F-800C-C7468EF15321}" sourceName="Manager">
  <pivotTables>
    <pivotTable tabId="10" name="PivotTable1"/>
    <pivotTable tabId="4" name="PivotTable5"/>
    <pivotTable tabId="4" name="PivotTable6"/>
  </pivotTables>
  <data>
    <tabular pivotCacheId="739774749">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AEC96709-4E10-4ED7-954C-769B228FA4C5}" cache="Slicer_Project" caption="Project" columnCount="5" rowHeight="234950"/>
  <slicer name="Manager" xr10:uid="{351EC768-1D67-40E1-B359-8FA31CEDDC36}" cache="Slicer_Manager" caption="Manager" columnCount="5"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D3C948-3701-4929-B04F-010B6EBC2A77}" name="Table1" displayName="Table1" ref="A1:J41" totalsRowShown="0">
  <autoFilter ref="A1:J41" xr:uid="{7E21CF9F-AD78-47F7-B4FB-8E64E3714907}"/>
  <tableColumns count="10">
    <tableColumn id="1" xr3:uid="{4ADE78FA-797E-461B-818D-4E6F917859D6}" name="Project"/>
    <tableColumn id="2" xr3:uid="{F9E92030-47E5-4A86-AB73-A1AA5209CD55}" name="Task"/>
    <tableColumn id="3" xr3:uid="{643837EC-0E87-4517-8311-405E12C9047D}" name="Manager"/>
    <tableColumn id="4" xr3:uid="{D2195ACD-57B1-4029-9C54-9ACCE862FA18}" name="Start Date" dataDxfId="5"/>
    <tableColumn id="5" xr3:uid="{A5BEB9B6-A13C-4735-8C93-943512962E1A}" name="Duration"/>
    <tableColumn id="9" xr3:uid="{9A8390CA-408A-41FE-A909-4D1F9E77E3F2}" name="End Date" dataDxfId="4">
      <calculatedColumnFormula>WORKDAY.INTL(Table1[[#This Row],[Start Date]]-1,Table1[[#This Row],[Duration]],1)</calculatedColumnFormula>
    </tableColumn>
    <tableColumn id="10" xr3:uid="{06B5F73C-C916-4EC2-88F2-098623EC6F35}" name="Days completed" dataDxfId="3"/>
    <tableColumn id="6" xr3:uid="{704AC253-E86F-4A7F-BD63-4569C494A728}" name="Progress" dataDxfId="2" dataCellStyle="Percent">
      <calculatedColumnFormula>Table1[[#This Row],[Days completed]]/Table1[[#This Row],[Duration]]</calculatedColumnFormula>
    </tableColumn>
    <tableColumn id="7" xr3:uid="{459C1C51-A35C-450A-B0F0-EA7E00C33AA1}" name="Budget" dataDxfId="1"/>
    <tableColumn id="8" xr3:uid="{CC94112E-5637-4797-9BDD-BFCC8197D1AB}" name="Actual"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Project Management">
      <a:dk1>
        <a:sysClr val="windowText" lastClr="000000"/>
      </a:dk1>
      <a:lt1>
        <a:sysClr val="window" lastClr="FFFFFF"/>
      </a:lt1>
      <a:dk2>
        <a:srgbClr val="335B74"/>
      </a:dk2>
      <a:lt2>
        <a:srgbClr val="DFE3E5"/>
      </a:lt2>
      <a:accent1>
        <a:srgbClr val="FF7C80"/>
      </a:accent1>
      <a:accent2>
        <a:srgbClr val="83B6B4"/>
      </a:accent2>
      <a:accent3>
        <a:srgbClr val="27CED7"/>
      </a:accent3>
      <a:accent4>
        <a:srgbClr val="42BA97"/>
      </a:accent4>
      <a:accent5>
        <a:srgbClr val="3E8853"/>
      </a:accent5>
      <a:accent6>
        <a:srgbClr val="2683C6"/>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3.xml"/><Relationship Id="rId6" Type="http://schemas.microsoft.com/office/2007/relationships/slicer" Target="../slicers/slicer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81747-95AA-4C14-943A-F1A16A30FB5B}">
  <sheetPr codeName="Sheet2"/>
  <dimension ref="A1:Q11"/>
  <sheetViews>
    <sheetView topLeftCell="G1" workbookViewId="0">
      <selection activeCell="N16" sqref="N16"/>
    </sheetView>
  </sheetViews>
  <sheetFormatPr defaultRowHeight="14.4" x14ac:dyDescent="0.3"/>
  <cols>
    <col min="1" max="1" width="13.88671875" bestFit="1" customWidth="1"/>
    <col min="2" max="3" width="10.5546875" customWidth="1"/>
    <col min="4" max="4" width="7.5546875" customWidth="1"/>
    <col min="5" max="5" width="11.109375" bestFit="1" customWidth="1"/>
    <col min="7" max="7" width="20.33203125" bestFit="1" customWidth="1"/>
    <col min="8" max="8" width="4" bestFit="1" customWidth="1"/>
    <col min="9" max="9" width="10.88671875" customWidth="1"/>
    <col min="10" max="10" width="14.33203125" bestFit="1" customWidth="1"/>
    <col min="11" max="11" width="12" bestFit="1" customWidth="1"/>
    <col min="12" max="12" width="15.5546875" bestFit="1" customWidth="1"/>
    <col min="13" max="13" width="6.77734375" bestFit="1" customWidth="1"/>
    <col min="14" max="14" width="7.44140625" bestFit="1" customWidth="1"/>
    <col min="15" max="15" width="8.44140625" customWidth="1"/>
    <col min="16" max="16" width="17" bestFit="1" customWidth="1"/>
  </cols>
  <sheetData>
    <row r="1" spans="1:17" s="8" customFormat="1" ht="21" customHeight="1" x14ac:dyDescent="0.3">
      <c r="A1" s="16"/>
      <c r="B1" s="15"/>
      <c r="C1" s="15"/>
      <c r="E1" s="16" t="s">
        <v>38</v>
      </c>
      <c r="F1" s="15"/>
      <c r="G1" s="15"/>
      <c r="I1" s="16"/>
      <c r="J1" s="15"/>
      <c r="K1" s="15"/>
      <c r="L1" s="15"/>
      <c r="M1" s="15"/>
      <c r="N1" s="15"/>
      <c r="P1" s="17"/>
    </row>
    <row r="2" spans="1:17" x14ac:dyDescent="0.3">
      <c r="E2" s="5" t="s">
        <v>36</v>
      </c>
      <c r="F2" s="11">
        <f>COUNTIF(Dashboard!G15:G62,"="&amp;0)</f>
        <v>4</v>
      </c>
      <c r="G2" s="4" t="s">
        <v>29</v>
      </c>
      <c r="L2" s="12"/>
      <c r="M2" t="s">
        <v>28</v>
      </c>
      <c r="N2" t="s">
        <v>27</v>
      </c>
      <c r="Q2">
        <v>28</v>
      </c>
    </row>
    <row r="3" spans="1:17" x14ac:dyDescent="0.3">
      <c r="E3" s="5" t="s">
        <v>31</v>
      </c>
      <c r="F3" s="7">
        <f>COUNTIFS(Dashboard!H15:H58,"&lt;&gt;"&amp;0,Dashboard!H15:H58,"&lt;"&amp;1)</f>
        <v>29</v>
      </c>
      <c r="G3" s="5" t="s">
        <v>42</v>
      </c>
      <c r="H3" s="6">
        <v>112</v>
      </c>
      <c r="J3" t="s">
        <v>40</v>
      </c>
      <c r="K3" s="2">
        <f>GETPIVOTDATA("Sum of Days completed",$G$2)/GETPIVOTDATA("Sum of Duration",$G$2)</f>
        <v>0.42105263157894735</v>
      </c>
      <c r="L3" t="s">
        <v>44</v>
      </c>
      <c r="M3" s="18">
        <v>8340291</v>
      </c>
      <c r="N3" s="18">
        <v>19695000</v>
      </c>
    </row>
    <row r="4" spans="1:17" x14ac:dyDescent="0.3">
      <c r="B4" s="2"/>
      <c r="C4" s="2"/>
      <c r="E4" s="10" t="s">
        <v>32</v>
      </c>
      <c r="F4" s="11">
        <f>COUNTIF(Dashboard!H15:H58,"="&amp;1)</f>
        <v>2</v>
      </c>
      <c r="G4" s="5" t="s">
        <v>43</v>
      </c>
      <c r="H4" s="6">
        <v>266</v>
      </c>
      <c r="J4" t="s">
        <v>39</v>
      </c>
      <c r="K4" s="2">
        <f>1-K3</f>
        <v>0.57894736842105265</v>
      </c>
      <c r="L4" t="s">
        <v>45</v>
      </c>
      <c r="M4" s="2">
        <f>GETPIVOTDATA("Actual ",$M$2)/GETPIVOTDATA("Budget ",$M$2)</f>
        <v>0.42347250571210965</v>
      </c>
      <c r="N4" s="2">
        <f>1-M4</f>
        <v>0.57652749428789041</v>
      </c>
    </row>
    <row r="5" spans="1:17" x14ac:dyDescent="0.3">
      <c r="D5" s="2"/>
      <c r="E5" s="10" t="s">
        <v>37</v>
      </c>
      <c r="F5" s="14">
        <f>F2+F3</f>
        <v>33</v>
      </c>
      <c r="L5" s="2"/>
    </row>
    <row r="6" spans="1:17" x14ac:dyDescent="0.3">
      <c r="E6" s="10" t="s">
        <v>30</v>
      </c>
      <c r="F6" s="7">
        <f>SUM(F4,F5)</f>
        <v>35</v>
      </c>
    </row>
    <row r="11" spans="1:17" x14ac:dyDescent="0.3">
      <c r="E11" s="4"/>
      <c r="F11" s="4"/>
      <c r="L11" s="4"/>
    </row>
  </sheetData>
  <pageMargins left="0.7" right="0.7" top="0.75" bottom="0.75" header="0.3" footer="0.3"/>
  <pageSetup paperSize="9" orientation="portrait" horizontalDpi="4294967293" verticalDpi="0"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34D3A-6931-4A09-B22F-5E3023D7FE96}">
  <dimension ref="A10:J55"/>
  <sheetViews>
    <sheetView showGridLines="0" tabSelected="1" zoomScale="88" zoomScaleNormal="88" workbookViewId="0">
      <selection activeCell="M12" sqref="M12"/>
    </sheetView>
  </sheetViews>
  <sheetFormatPr defaultRowHeight="14.4" x14ac:dyDescent="0.3"/>
  <cols>
    <col min="4" max="4" width="12.21875" bestFit="1" customWidth="1"/>
    <col min="5" max="5" width="11.21875" bestFit="1" customWidth="1"/>
    <col min="7" max="7" width="24.77734375" bestFit="1" customWidth="1"/>
  </cols>
  <sheetData>
    <row r="10" spans="1:10" ht="18" x14ac:dyDescent="0.35">
      <c r="G10" s="19" t="str">
        <f>TEXT(MIN(D15:D58),"dd-mm-yy")&amp;" to "&amp;TEXT(MAX(E15:E58),"dd-mm-yy")</f>
        <v>17-02-20 to 13-03-20</v>
      </c>
    </row>
    <row r="14" spans="1:10" x14ac:dyDescent="0.3">
      <c r="A14" s="4" t="s">
        <v>0</v>
      </c>
      <c r="B14" s="4" t="s">
        <v>1</v>
      </c>
      <c r="C14" s="4" t="s">
        <v>23</v>
      </c>
      <c r="D14" s="4" t="s">
        <v>2</v>
      </c>
      <c r="E14" s="4" t="s">
        <v>24</v>
      </c>
      <c r="F14" s="4" t="s">
        <v>22</v>
      </c>
      <c r="G14" s="4" t="s">
        <v>25</v>
      </c>
      <c r="H14" s="4" t="s">
        <v>3</v>
      </c>
      <c r="I14" t="s">
        <v>27</v>
      </c>
      <c r="J14" t="s">
        <v>28</v>
      </c>
    </row>
    <row r="15" spans="1:10" x14ac:dyDescent="0.3">
      <c r="A15" t="s">
        <v>19</v>
      </c>
      <c r="B15" t="s">
        <v>4</v>
      </c>
      <c r="I15" s="3">
        <v>96000</v>
      </c>
      <c r="J15" s="3">
        <v>32256</v>
      </c>
    </row>
    <row r="16" spans="1:10" x14ac:dyDescent="0.3">
      <c r="B16" t="s">
        <v>5</v>
      </c>
      <c r="C16" t="s">
        <v>34</v>
      </c>
      <c r="D16" s="1">
        <v>43892</v>
      </c>
      <c r="E16" s="1">
        <v>43902</v>
      </c>
      <c r="F16">
        <v>9</v>
      </c>
      <c r="G16" s="3">
        <v>4</v>
      </c>
      <c r="H16" s="9">
        <v>0.44444444444444442</v>
      </c>
      <c r="I16" s="3">
        <v>513000</v>
      </c>
      <c r="J16" s="3">
        <v>226233</v>
      </c>
    </row>
    <row r="17" spans="1:10" x14ac:dyDescent="0.3">
      <c r="B17" t="s">
        <v>6</v>
      </c>
      <c r="C17" t="s">
        <v>21</v>
      </c>
      <c r="D17" s="1">
        <v>43881</v>
      </c>
      <c r="E17" s="1">
        <v>43887</v>
      </c>
      <c r="F17">
        <v>5</v>
      </c>
      <c r="G17" s="3">
        <v>3</v>
      </c>
      <c r="H17" s="9">
        <v>0.6</v>
      </c>
      <c r="I17" s="3">
        <v>616000</v>
      </c>
      <c r="J17" s="3">
        <v>401579</v>
      </c>
    </row>
    <row r="18" spans="1:10" x14ac:dyDescent="0.3">
      <c r="B18" t="s">
        <v>7</v>
      </c>
      <c r="C18" t="s">
        <v>33</v>
      </c>
      <c r="D18" s="1">
        <v>43880</v>
      </c>
      <c r="E18" s="1">
        <v>43882</v>
      </c>
      <c r="F18">
        <v>3</v>
      </c>
      <c r="G18" s="3">
        <v>3</v>
      </c>
      <c r="H18" s="9">
        <v>1</v>
      </c>
      <c r="I18" s="3">
        <v>817000</v>
      </c>
      <c r="J18" s="3">
        <v>807069</v>
      </c>
    </row>
    <row r="19" spans="1:10" x14ac:dyDescent="0.3">
      <c r="B19" t="s">
        <v>8</v>
      </c>
      <c r="C19" t="s">
        <v>20</v>
      </c>
      <c r="D19" s="1">
        <v>43882</v>
      </c>
      <c r="E19" s="1">
        <v>43892</v>
      </c>
      <c r="F19">
        <v>7</v>
      </c>
      <c r="G19" s="3">
        <v>3</v>
      </c>
      <c r="H19" s="9">
        <v>0.42857142857142855</v>
      </c>
      <c r="I19" s="3">
        <v>372000</v>
      </c>
      <c r="J19" s="3">
        <v>173166</v>
      </c>
    </row>
    <row r="20" spans="1:10" x14ac:dyDescent="0.3">
      <c r="B20" t="s">
        <v>9</v>
      </c>
      <c r="C20" t="s">
        <v>35</v>
      </c>
      <c r="D20" s="1">
        <v>43885</v>
      </c>
      <c r="E20" s="1">
        <v>43896</v>
      </c>
      <c r="F20">
        <v>10</v>
      </c>
      <c r="G20" s="3">
        <v>2</v>
      </c>
      <c r="H20" s="9">
        <v>0.2</v>
      </c>
      <c r="I20" s="3">
        <v>50000</v>
      </c>
      <c r="J20" s="3">
        <v>8400</v>
      </c>
    </row>
    <row r="21" spans="1:10" x14ac:dyDescent="0.3">
      <c r="B21" t="s">
        <v>10</v>
      </c>
      <c r="C21" t="s">
        <v>34</v>
      </c>
      <c r="D21" s="1">
        <v>43885</v>
      </c>
      <c r="E21" s="1">
        <v>43896</v>
      </c>
      <c r="F21">
        <v>10</v>
      </c>
      <c r="G21" s="3">
        <v>3</v>
      </c>
      <c r="H21" s="9">
        <v>0.3</v>
      </c>
      <c r="I21" s="3">
        <v>807000</v>
      </c>
      <c r="J21" s="3">
        <v>262679</v>
      </c>
    </row>
    <row r="22" spans="1:10" x14ac:dyDescent="0.3">
      <c r="B22" t="s">
        <v>11</v>
      </c>
      <c r="C22" t="s">
        <v>21</v>
      </c>
      <c r="D22" s="1">
        <v>43885</v>
      </c>
      <c r="E22" s="1">
        <v>43887</v>
      </c>
      <c r="F22">
        <v>3</v>
      </c>
      <c r="G22" s="3">
        <v>0</v>
      </c>
      <c r="H22" s="9">
        <v>0</v>
      </c>
      <c r="I22" s="3">
        <v>691000</v>
      </c>
      <c r="J22" s="3">
        <v>0</v>
      </c>
    </row>
    <row r="23" spans="1:10" x14ac:dyDescent="0.3">
      <c r="A23" t="s">
        <v>18</v>
      </c>
      <c r="B23" t="s">
        <v>4</v>
      </c>
      <c r="I23" s="3">
        <v>787000</v>
      </c>
      <c r="J23" s="3">
        <v>727188</v>
      </c>
    </row>
    <row r="24" spans="1:10" x14ac:dyDescent="0.3">
      <c r="B24" t="s">
        <v>5</v>
      </c>
      <c r="C24" t="s">
        <v>20</v>
      </c>
      <c r="D24" s="1">
        <v>43892</v>
      </c>
      <c r="E24" s="1">
        <v>43903</v>
      </c>
      <c r="F24">
        <v>10</v>
      </c>
      <c r="G24" s="3">
        <v>2</v>
      </c>
      <c r="H24" s="9">
        <v>0.2</v>
      </c>
      <c r="I24" s="3">
        <v>228000</v>
      </c>
      <c r="J24" s="3">
        <v>47880</v>
      </c>
    </row>
    <row r="25" spans="1:10" x14ac:dyDescent="0.3">
      <c r="B25" t="s">
        <v>6</v>
      </c>
      <c r="C25" t="s">
        <v>35</v>
      </c>
      <c r="D25" s="1">
        <v>43878</v>
      </c>
      <c r="E25" s="1">
        <v>43881</v>
      </c>
      <c r="F25">
        <v>4</v>
      </c>
      <c r="G25" s="3">
        <v>0</v>
      </c>
      <c r="H25" s="9">
        <v>0</v>
      </c>
      <c r="I25" s="3">
        <v>147000</v>
      </c>
      <c r="J25" s="3">
        <v>0</v>
      </c>
    </row>
    <row r="26" spans="1:10" x14ac:dyDescent="0.3">
      <c r="B26" t="s">
        <v>7</v>
      </c>
      <c r="C26" t="s">
        <v>34</v>
      </c>
      <c r="D26" s="1">
        <v>43880</v>
      </c>
      <c r="E26" s="1">
        <v>43889</v>
      </c>
      <c r="F26">
        <v>8</v>
      </c>
      <c r="G26" s="3">
        <v>5</v>
      </c>
      <c r="H26" s="9">
        <v>0.625</v>
      </c>
      <c r="I26" s="3">
        <v>338000</v>
      </c>
      <c r="J26" s="3">
        <v>205123</v>
      </c>
    </row>
    <row r="27" spans="1:10" x14ac:dyDescent="0.3">
      <c r="B27" t="s">
        <v>8</v>
      </c>
      <c r="C27" t="s">
        <v>21</v>
      </c>
      <c r="D27" s="1">
        <v>43885</v>
      </c>
      <c r="E27" s="1">
        <v>43896</v>
      </c>
      <c r="F27">
        <v>10</v>
      </c>
      <c r="G27" s="3">
        <v>3</v>
      </c>
      <c r="H27" s="9">
        <v>0.3</v>
      </c>
      <c r="I27" s="3">
        <v>857000</v>
      </c>
      <c r="J27" s="3">
        <v>305949</v>
      </c>
    </row>
    <row r="28" spans="1:10" x14ac:dyDescent="0.3">
      <c r="B28" t="s">
        <v>9</v>
      </c>
      <c r="C28" t="s">
        <v>33</v>
      </c>
      <c r="D28" s="1">
        <v>43886</v>
      </c>
      <c r="E28" s="1">
        <v>43893</v>
      </c>
      <c r="F28">
        <v>6</v>
      </c>
      <c r="G28" s="3">
        <v>3</v>
      </c>
      <c r="H28" s="9">
        <v>0.5</v>
      </c>
      <c r="I28" s="3">
        <v>602000</v>
      </c>
      <c r="J28" s="3">
        <v>322371</v>
      </c>
    </row>
    <row r="29" spans="1:10" x14ac:dyDescent="0.3">
      <c r="B29" t="s">
        <v>10</v>
      </c>
      <c r="C29" t="s">
        <v>20</v>
      </c>
      <c r="D29" s="1">
        <v>43886</v>
      </c>
      <c r="E29" s="1">
        <v>43889</v>
      </c>
      <c r="F29">
        <v>4</v>
      </c>
      <c r="G29" s="3">
        <v>2</v>
      </c>
      <c r="H29" s="9">
        <v>0.5</v>
      </c>
      <c r="I29" s="3">
        <v>990000</v>
      </c>
      <c r="J29" s="3">
        <v>451440</v>
      </c>
    </row>
    <row r="30" spans="1:10" x14ac:dyDescent="0.3">
      <c r="A30" t="s">
        <v>15</v>
      </c>
      <c r="B30" t="s">
        <v>4</v>
      </c>
      <c r="I30" s="3">
        <v>218000</v>
      </c>
      <c r="J30" s="3">
        <v>97337</v>
      </c>
    </row>
    <row r="31" spans="1:10" x14ac:dyDescent="0.3">
      <c r="B31" t="s">
        <v>41</v>
      </c>
      <c r="C31" t="s">
        <v>21</v>
      </c>
      <c r="D31" s="1">
        <v>43885</v>
      </c>
      <c r="E31" s="1">
        <v>43892</v>
      </c>
      <c r="F31">
        <v>6</v>
      </c>
      <c r="G31" s="3">
        <v>3</v>
      </c>
      <c r="H31" s="9">
        <v>0.5</v>
      </c>
      <c r="I31" s="3">
        <v>416000</v>
      </c>
      <c r="J31" s="3">
        <v>175015</v>
      </c>
    </row>
    <row r="32" spans="1:10" x14ac:dyDescent="0.3">
      <c r="B32" t="s">
        <v>5</v>
      </c>
      <c r="C32" t="s">
        <v>20</v>
      </c>
      <c r="D32" s="1">
        <v>43878</v>
      </c>
      <c r="E32" s="1">
        <v>43885</v>
      </c>
      <c r="F32">
        <v>6</v>
      </c>
      <c r="G32" s="3">
        <v>3</v>
      </c>
      <c r="H32" s="9">
        <v>0.5</v>
      </c>
      <c r="I32" s="3">
        <v>393000</v>
      </c>
      <c r="J32" s="3">
        <v>177440</v>
      </c>
    </row>
    <row r="33" spans="1:10" x14ac:dyDescent="0.3">
      <c r="B33" t="s">
        <v>6</v>
      </c>
      <c r="C33" t="s">
        <v>35</v>
      </c>
      <c r="D33" s="1">
        <v>43879</v>
      </c>
      <c r="E33" s="1">
        <v>43892</v>
      </c>
      <c r="F33">
        <v>10</v>
      </c>
      <c r="G33" s="3">
        <v>4</v>
      </c>
      <c r="H33" s="9">
        <v>0.4</v>
      </c>
      <c r="I33" s="3">
        <v>86000</v>
      </c>
      <c r="J33" s="3">
        <v>31046</v>
      </c>
    </row>
    <row r="34" spans="1:10" x14ac:dyDescent="0.3">
      <c r="B34" t="s">
        <v>7</v>
      </c>
      <c r="C34" t="s">
        <v>34</v>
      </c>
      <c r="D34" s="1">
        <v>43882</v>
      </c>
      <c r="E34" s="1">
        <v>43894</v>
      </c>
      <c r="F34">
        <v>9</v>
      </c>
      <c r="G34" s="3">
        <v>3</v>
      </c>
      <c r="H34" s="9">
        <v>0.33333333333333331</v>
      </c>
      <c r="I34" s="3">
        <v>732000</v>
      </c>
      <c r="J34" s="3">
        <v>261324</v>
      </c>
    </row>
    <row r="35" spans="1:10" x14ac:dyDescent="0.3">
      <c r="B35" t="s">
        <v>8</v>
      </c>
      <c r="C35" t="s">
        <v>21</v>
      </c>
      <c r="D35" s="1">
        <v>43878</v>
      </c>
      <c r="E35" s="1">
        <v>43881</v>
      </c>
      <c r="F35">
        <v>4</v>
      </c>
      <c r="G35" s="3">
        <v>1</v>
      </c>
      <c r="H35" s="9">
        <v>0.25</v>
      </c>
      <c r="I35" s="3">
        <v>492000</v>
      </c>
      <c r="J35" s="3">
        <v>116850</v>
      </c>
    </row>
    <row r="36" spans="1:10" x14ac:dyDescent="0.3">
      <c r="B36" t="s">
        <v>9</v>
      </c>
      <c r="C36" t="s">
        <v>33</v>
      </c>
      <c r="D36" s="1">
        <v>43881</v>
      </c>
      <c r="E36" s="1">
        <v>43888</v>
      </c>
      <c r="F36">
        <v>6</v>
      </c>
      <c r="G36" s="3">
        <v>0</v>
      </c>
      <c r="H36" s="9">
        <v>0</v>
      </c>
      <c r="I36" s="3">
        <v>188000</v>
      </c>
      <c r="J36" s="3">
        <v>0</v>
      </c>
    </row>
    <row r="37" spans="1:10" x14ac:dyDescent="0.3">
      <c r="B37" t="s">
        <v>10</v>
      </c>
      <c r="C37" t="s">
        <v>20</v>
      </c>
      <c r="D37" s="1">
        <v>43881</v>
      </c>
      <c r="E37" s="1">
        <v>43889</v>
      </c>
      <c r="F37">
        <v>7</v>
      </c>
      <c r="G37" s="3">
        <v>3</v>
      </c>
      <c r="H37" s="9">
        <v>0.42857142857142855</v>
      </c>
      <c r="I37" s="3">
        <v>180000</v>
      </c>
      <c r="J37" s="3">
        <v>79380</v>
      </c>
    </row>
    <row r="38" spans="1:10" x14ac:dyDescent="0.3">
      <c r="B38" t="s">
        <v>11</v>
      </c>
      <c r="C38" t="s">
        <v>35</v>
      </c>
      <c r="D38" s="1">
        <v>43885</v>
      </c>
      <c r="E38" s="1">
        <v>43889</v>
      </c>
      <c r="F38">
        <v>5</v>
      </c>
      <c r="G38" s="3">
        <v>2</v>
      </c>
      <c r="H38" s="9">
        <v>0.4</v>
      </c>
      <c r="I38" s="3">
        <v>582000</v>
      </c>
      <c r="J38" s="3">
        <v>195231</v>
      </c>
    </row>
    <row r="39" spans="1:10" x14ac:dyDescent="0.3">
      <c r="B39" t="s">
        <v>12</v>
      </c>
      <c r="C39" t="s">
        <v>34</v>
      </c>
      <c r="D39" s="1">
        <v>43885</v>
      </c>
      <c r="E39" s="1">
        <v>43895</v>
      </c>
      <c r="F39">
        <v>9</v>
      </c>
      <c r="G39" s="3">
        <v>1</v>
      </c>
      <c r="H39" s="9">
        <v>0.1111111111111111</v>
      </c>
      <c r="I39" s="3">
        <v>562000</v>
      </c>
      <c r="J39" s="3">
        <v>74746</v>
      </c>
    </row>
    <row r="40" spans="1:10" x14ac:dyDescent="0.3">
      <c r="A40" t="s">
        <v>16</v>
      </c>
      <c r="B40" t="s">
        <v>4</v>
      </c>
      <c r="I40" s="3">
        <v>293000</v>
      </c>
      <c r="J40" s="3">
        <v>273001</v>
      </c>
    </row>
    <row r="41" spans="1:10" x14ac:dyDescent="0.3">
      <c r="B41" t="s">
        <v>41</v>
      </c>
      <c r="C41" t="s">
        <v>21</v>
      </c>
      <c r="D41" s="1">
        <v>43878</v>
      </c>
      <c r="E41" s="1">
        <v>43880</v>
      </c>
      <c r="F41">
        <v>3</v>
      </c>
      <c r="G41" s="3">
        <v>3</v>
      </c>
      <c r="H41" s="9">
        <v>1</v>
      </c>
      <c r="I41" s="3">
        <v>68000</v>
      </c>
      <c r="J41" s="3">
        <v>64987</v>
      </c>
    </row>
    <row r="42" spans="1:10" x14ac:dyDescent="0.3">
      <c r="B42" t="s">
        <v>5</v>
      </c>
      <c r="C42" t="s">
        <v>20</v>
      </c>
      <c r="D42" s="1">
        <v>43878</v>
      </c>
      <c r="E42" s="1">
        <v>43888</v>
      </c>
      <c r="F42">
        <v>9</v>
      </c>
      <c r="G42" s="3">
        <v>4</v>
      </c>
      <c r="H42" s="9">
        <v>0.44444444444444442</v>
      </c>
      <c r="I42" s="3">
        <v>224000</v>
      </c>
      <c r="J42" s="3">
        <v>57910</v>
      </c>
    </row>
    <row r="43" spans="1:10" x14ac:dyDescent="0.3">
      <c r="B43" t="s">
        <v>6</v>
      </c>
      <c r="C43" t="s">
        <v>35</v>
      </c>
      <c r="D43" s="1">
        <v>43879</v>
      </c>
      <c r="E43" s="1">
        <v>43888</v>
      </c>
      <c r="F43">
        <v>8</v>
      </c>
      <c r="G43" s="3">
        <v>0</v>
      </c>
      <c r="H43" s="9">
        <v>0</v>
      </c>
      <c r="I43" s="3">
        <v>978000</v>
      </c>
      <c r="J43" s="3">
        <v>0</v>
      </c>
    </row>
    <row r="44" spans="1:10" x14ac:dyDescent="0.3">
      <c r="B44" t="s">
        <v>7</v>
      </c>
      <c r="C44" t="s">
        <v>34</v>
      </c>
      <c r="D44" s="1">
        <v>43881</v>
      </c>
      <c r="E44" s="1">
        <v>43889</v>
      </c>
      <c r="F44">
        <v>7</v>
      </c>
      <c r="G44" s="3">
        <v>3</v>
      </c>
      <c r="H44" s="9">
        <v>0.42857142857142855</v>
      </c>
      <c r="I44" s="3">
        <v>932000</v>
      </c>
      <c r="J44" s="3">
        <v>379157</v>
      </c>
    </row>
    <row r="45" spans="1:10" x14ac:dyDescent="0.3">
      <c r="B45" t="s">
        <v>8</v>
      </c>
      <c r="C45" t="s">
        <v>21</v>
      </c>
      <c r="D45" s="1">
        <v>43882</v>
      </c>
      <c r="E45" s="1">
        <v>43887</v>
      </c>
      <c r="F45">
        <v>4</v>
      </c>
      <c r="G45" s="3">
        <v>1</v>
      </c>
      <c r="H45" s="9">
        <v>0.25</v>
      </c>
      <c r="I45" s="3">
        <v>854000</v>
      </c>
      <c r="J45" s="3">
        <v>322812</v>
      </c>
    </row>
    <row r="46" spans="1:10" x14ac:dyDescent="0.3">
      <c r="B46" t="s">
        <v>9</v>
      </c>
      <c r="C46" t="s">
        <v>33</v>
      </c>
      <c r="D46" s="1">
        <v>43882</v>
      </c>
      <c r="E46" s="1">
        <v>43889</v>
      </c>
      <c r="F46">
        <v>6</v>
      </c>
      <c r="G46" s="3">
        <v>3</v>
      </c>
      <c r="H46" s="9">
        <v>0.5</v>
      </c>
      <c r="I46" s="3">
        <v>81000</v>
      </c>
      <c r="J46" s="3">
        <v>38461</v>
      </c>
    </row>
    <row r="47" spans="1:10" x14ac:dyDescent="0.3">
      <c r="B47" t="s">
        <v>10</v>
      </c>
      <c r="C47" t="s">
        <v>20</v>
      </c>
      <c r="D47" s="1">
        <v>43885</v>
      </c>
      <c r="E47" s="1">
        <v>43892</v>
      </c>
      <c r="F47">
        <v>6</v>
      </c>
      <c r="G47" s="3">
        <v>5</v>
      </c>
      <c r="H47" s="9">
        <v>0.83333333333333337</v>
      </c>
      <c r="I47" s="3">
        <v>169000</v>
      </c>
      <c r="J47" s="3">
        <v>136468</v>
      </c>
    </row>
    <row r="48" spans="1:10" x14ac:dyDescent="0.3">
      <c r="B48" t="s">
        <v>11</v>
      </c>
      <c r="C48" t="s">
        <v>35</v>
      </c>
      <c r="D48" s="1">
        <v>43886</v>
      </c>
      <c r="E48" s="1">
        <v>43889</v>
      </c>
      <c r="F48">
        <v>4</v>
      </c>
      <c r="G48" s="3">
        <v>1</v>
      </c>
      <c r="H48" s="9">
        <v>0.25</v>
      </c>
      <c r="I48" s="3">
        <v>61000</v>
      </c>
      <c r="J48" s="3">
        <v>12078</v>
      </c>
    </row>
    <row r="49" spans="1:10" x14ac:dyDescent="0.3">
      <c r="B49" t="s">
        <v>12</v>
      </c>
      <c r="C49" t="s">
        <v>34</v>
      </c>
      <c r="D49" s="1">
        <v>43888</v>
      </c>
      <c r="E49" s="1">
        <v>43896</v>
      </c>
      <c r="F49">
        <v>7</v>
      </c>
      <c r="G49" s="3">
        <v>3</v>
      </c>
      <c r="H49" s="9">
        <v>0.42857142857142855</v>
      </c>
      <c r="I49" s="3">
        <v>645000</v>
      </c>
      <c r="J49" s="3">
        <v>273048</v>
      </c>
    </row>
    <row r="50" spans="1:10" x14ac:dyDescent="0.3">
      <c r="A50" t="s">
        <v>17</v>
      </c>
      <c r="B50" t="s">
        <v>4</v>
      </c>
      <c r="I50" s="3">
        <v>839000</v>
      </c>
      <c r="J50" s="3">
        <v>406974</v>
      </c>
    </row>
    <row r="51" spans="1:10" x14ac:dyDescent="0.3">
      <c r="B51" t="s">
        <v>5</v>
      </c>
      <c r="C51" t="s">
        <v>20</v>
      </c>
      <c r="D51" s="1">
        <v>43882</v>
      </c>
      <c r="E51" s="1">
        <v>43888</v>
      </c>
      <c r="F51">
        <v>5</v>
      </c>
      <c r="G51" s="3">
        <v>4</v>
      </c>
      <c r="H51" s="9">
        <v>0.8</v>
      </c>
      <c r="I51" s="3">
        <v>729000</v>
      </c>
      <c r="J51" s="3">
        <v>487139</v>
      </c>
    </row>
    <row r="52" spans="1:10" x14ac:dyDescent="0.3">
      <c r="B52" t="s">
        <v>6</v>
      </c>
      <c r="C52" t="s">
        <v>35</v>
      </c>
      <c r="D52" s="1">
        <v>43885</v>
      </c>
      <c r="E52" s="1">
        <v>43893</v>
      </c>
      <c r="F52">
        <v>7</v>
      </c>
      <c r="G52" s="3">
        <v>3</v>
      </c>
      <c r="H52" s="9">
        <v>0.42857142857142855</v>
      </c>
      <c r="I52" s="3">
        <v>826000</v>
      </c>
      <c r="J52" s="3">
        <v>298186</v>
      </c>
    </row>
    <row r="53" spans="1:10" x14ac:dyDescent="0.3">
      <c r="B53" t="s">
        <v>7</v>
      </c>
      <c r="C53" t="s">
        <v>34</v>
      </c>
      <c r="D53" s="1">
        <v>43887</v>
      </c>
      <c r="E53" s="1">
        <v>43895</v>
      </c>
      <c r="F53">
        <v>7</v>
      </c>
      <c r="G53" s="3">
        <v>2</v>
      </c>
      <c r="H53" s="9">
        <v>0.2857142857142857</v>
      </c>
      <c r="I53" s="3">
        <v>895000</v>
      </c>
      <c r="J53" s="3">
        <v>280583</v>
      </c>
    </row>
    <row r="54" spans="1:10" x14ac:dyDescent="0.3">
      <c r="B54" t="s">
        <v>8</v>
      </c>
      <c r="C54" t="s">
        <v>21</v>
      </c>
      <c r="D54" s="1">
        <v>43889</v>
      </c>
      <c r="E54" s="1">
        <v>43893</v>
      </c>
      <c r="F54">
        <v>3</v>
      </c>
      <c r="G54" s="3">
        <v>2</v>
      </c>
      <c r="H54" s="9">
        <v>0.66666666666666663</v>
      </c>
      <c r="I54" s="3">
        <v>341000</v>
      </c>
      <c r="J54" s="3">
        <v>129785</v>
      </c>
    </row>
    <row r="55" spans="1:10" x14ac:dyDescent="0.3">
      <c r="A55" t="s">
        <v>26</v>
      </c>
      <c r="I55" s="3">
        <v>19695000</v>
      </c>
      <c r="J55" s="3">
        <v>8340291</v>
      </c>
    </row>
  </sheetData>
  <pageMargins left="0.7" right="0.7" top="0.75" bottom="0.75" header="0.3" footer="0.3"/>
  <pageSetup paperSize="9" orientation="portrait" horizontalDpi="4294967293" verticalDpi="0" r:id="rId2"/>
  <drawing r:id="rId3"/>
  <legacyDrawing r:id="rId4"/>
  <mc:AlternateContent xmlns:mc="http://schemas.openxmlformats.org/markup-compatibility/2006">
    <mc:Choice Requires="x14">
      <controls>
        <mc:AlternateContent xmlns:mc="http://schemas.openxmlformats.org/markup-compatibility/2006">
          <mc:Choice Requires="x14">
            <control shapeId="8193" r:id="rId5" name="Scroll Bar 1">
              <controlPr defaultSize="0" autoPict="0">
                <anchor moveWithCells="1">
                  <from>
                    <xdr:col>7</xdr:col>
                    <xdr:colOff>556260</xdr:colOff>
                    <xdr:row>9</xdr:row>
                    <xdr:rowOff>22860</xdr:rowOff>
                  </from>
                  <to>
                    <xdr:col>9</xdr:col>
                    <xdr:colOff>472440</xdr:colOff>
                    <xdr:row>9</xdr:row>
                    <xdr:rowOff>182880</xdr:rowOff>
                  </to>
                </anchor>
              </controlPr>
            </control>
          </mc:Choice>
        </mc:AlternateContent>
      </controls>
    </mc:Choice>
  </mc:AlternateContent>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31F74-5EFF-4E8A-B22B-18A2CB322995}">
  <sheetPr codeName="Sheet4"/>
  <dimension ref="A1:L41"/>
  <sheetViews>
    <sheetView topLeftCell="A2" workbookViewId="0">
      <selection activeCell="H2" sqref="H2"/>
    </sheetView>
  </sheetViews>
  <sheetFormatPr defaultRowHeight="14.4" x14ac:dyDescent="0.3"/>
  <cols>
    <col min="1" max="1" width="10" customWidth="1"/>
    <col min="2" max="2" width="11.5546875" customWidth="1"/>
    <col min="3" max="3" width="13.109375" customWidth="1"/>
    <col min="4" max="4" width="12" style="13" bestFit="1" customWidth="1"/>
    <col min="5" max="5" width="11.6640625" customWidth="1"/>
    <col min="6" max="6" width="11.109375" style="1" bestFit="1" customWidth="1"/>
    <col min="7" max="7" width="17.5546875" style="3" bestFit="1" customWidth="1"/>
    <col min="8" max="8" width="11.109375" customWidth="1"/>
    <col min="9" max="10" width="10.33203125" customWidth="1"/>
    <col min="12" max="12" width="23.5546875" bestFit="1" customWidth="1"/>
  </cols>
  <sheetData>
    <row r="1" spans="1:12" x14ac:dyDescent="0.3">
      <c r="A1" t="s">
        <v>0</v>
      </c>
      <c r="B1" t="s">
        <v>1</v>
      </c>
      <c r="C1" t="s">
        <v>23</v>
      </c>
      <c r="D1" s="13" t="s">
        <v>2</v>
      </c>
      <c r="E1" t="s">
        <v>22</v>
      </c>
      <c r="F1" s="1" t="s">
        <v>24</v>
      </c>
      <c r="G1" s="3" t="s">
        <v>25</v>
      </c>
      <c r="H1" t="s">
        <v>3</v>
      </c>
      <c r="I1" t="s">
        <v>13</v>
      </c>
      <c r="J1" t="s">
        <v>14</v>
      </c>
    </row>
    <row r="2" spans="1:12" x14ac:dyDescent="0.3">
      <c r="A2" t="s">
        <v>15</v>
      </c>
      <c r="B2" t="s">
        <v>4</v>
      </c>
      <c r="C2" t="s">
        <v>33</v>
      </c>
      <c r="D2" s="1">
        <v>43878</v>
      </c>
      <c r="E2">
        <v>5</v>
      </c>
      <c r="F2" s="1">
        <f>WORKDAY.INTL(Table1[[#This Row],[Start Date]]-1,Table1[[#This Row],[Duration]],1)</f>
        <v>43882</v>
      </c>
      <c r="G2" s="3">
        <v>2</v>
      </c>
      <c r="H2" s="2">
        <f>Table1[[#This Row],[Days completed]]/Table1[[#This Row],[Duration]]</f>
        <v>0.4</v>
      </c>
      <c r="I2" s="3">
        <v>218000</v>
      </c>
      <c r="J2" s="3">
        <v>97337</v>
      </c>
      <c r="L2" s="2"/>
    </row>
    <row r="3" spans="1:12" x14ac:dyDescent="0.3">
      <c r="A3" t="s">
        <v>15</v>
      </c>
      <c r="B3" t="s">
        <v>5</v>
      </c>
      <c r="C3" t="s">
        <v>20</v>
      </c>
      <c r="D3" s="1">
        <v>43878</v>
      </c>
      <c r="E3">
        <v>6</v>
      </c>
      <c r="F3" s="1">
        <f>WORKDAY.INTL(Table1[[#This Row],[Start Date]]-1,Table1[[#This Row],[Duration]],1)</f>
        <v>43885</v>
      </c>
      <c r="G3" s="3">
        <v>3</v>
      </c>
      <c r="H3" s="2">
        <f>Table1[[#This Row],[Days completed]]/Table1[[#This Row],[Duration]]</f>
        <v>0.5</v>
      </c>
      <c r="I3" s="3">
        <v>393000</v>
      </c>
      <c r="J3" s="3">
        <v>177440</v>
      </c>
      <c r="L3" s="2"/>
    </row>
    <row r="4" spans="1:12" x14ac:dyDescent="0.3">
      <c r="A4" t="s">
        <v>15</v>
      </c>
      <c r="B4" t="s">
        <v>6</v>
      </c>
      <c r="C4" t="s">
        <v>35</v>
      </c>
      <c r="D4" s="1">
        <v>43879</v>
      </c>
      <c r="E4">
        <v>10</v>
      </c>
      <c r="F4" s="1">
        <f>WORKDAY.INTL(Table1[[#This Row],[Start Date]]-1,Table1[[#This Row],[Duration]],1)</f>
        <v>43892</v>
      </c>
      <c r="G4" s="3">
        <v>4</v>
      </c>
      <c r="H4" s="2">
        <f>Table1[[#This Row],[Days completed]]/Table1[[#This Row],[Duration]]</f>
        <v>0.4</v>
      </c>
      <c r="I4" s="3">
        <v>86000</v>
      </c>
      <c r="J4" s="3">
        <v>31046</v>
      </c>
      <c r="L4" s="2"/>
    </row>
    <row r="5" spans="1:12" x14ac:dyDescent="0.3">
      <c r="A5" t="s">
        <v>15</v>
      </c>
      <c r="B5" t="s">
        <v>7</v>
      </c>
      <c r="C5" t="s">
        <v>34</v>
      </c>
      <c r="D5" s="1">
        <v>43882</v>
      </c>
      <c r="E5">
        <v>9</v>
      </c>
      <c r="F5" s="1">
        <f>WORKDAY.INTL(Table1[[#This Row],[Start Date]]-1,Table1[[#This Row],[Duration]],1)</f>
        <v>43894</v>
      </c>
      <c r="G5" s="3">
        <v>3</v>
      </c>
      <c r="H5" s="2">
        <f>Table1[[#This Row],[Days completed]]/Table1[[#This Row],[Duration]]</f>
        <v>0.33333333333333331</v>
      </c>
      <c r="I5" s="3">
        <v>732000</v>
      </c>
      <c r="J5" s="3">
        <v>261324</v>
      </c>
      <c r="L5" s="2"/>
    </row>
    <row r="6" spans="1:12" x14ac:dyDescent="0.3">
      <c r="A6" t="s">
        <v>15</v>
      </c>
      <c r="B6" t="s">
        <v>8</v>
      </c>
      <c r="C6" t="s">
        <v>21</v>
      </c>
      <c r="D6" s="1">
        <v>43878</v>
      </c>
      <c r="E6">
        <v>4</v>
      </c>
      <c r="F6" s="1">
        <f>WORKDAY.INTL(Table1[[#This Row],[Start Date]]-1,Table1[[#This Row],[Duration]],1)</f>
        <v>43881</v>
      </c>
      <c r="G6" s="3">
        <v>1</v>
      </c>
      <c r="H6" s="2">
        <f>Table1[[#This Row],[Days completed]]/Table1[[#This Row],[Duration]]</f>
        <v>0.25</v>
      </c>
      <c r="I6" s="3">
        <v>492000</v>
      </c>
      <c r="J6" s="3">
        <v>116850</v>
      </c>
      <c r="L6" s="2"/>
    </row>
    <row r="7" spans="1:12" x14ac:dyDescent="0.3">
      <c r="A7" t="s">
        <v>15</v>
      </c>
      <c r="B7" t="s">
        <v>9</v>
      </c>
      <c r="C7" t="s">
        <v>33</v>
      </c>
      <c r="D7" s="1">
        <v>43881</v>
      </c>
      <c r="E7">
        <v>6</v>
      </c>
      <c r="F7" s="1">
        <f>WORKDAY.INTL(Table1[[#This Row],[Start Date]]-1,Table1[[#This Row],[Duration]],1)</f>
        <v>43888</v>
      </c>
      <c r="G7" s="3">
        <v>0</v>
      </c>
      <c r="H7" s="2">
        <f>Table1[[#This Row],[Days completed]]/Table1[[#This Row],[Duration]]</f>
        <v>0</v>
      </c>
      <c r="I7" s="3">
        <v>188000</v>
      </c>
      <c r="J7" s="3">
        <v>0</v>
      </c>
      <c r="L7" s="2"/>
    </row>
    <row r="8" spans="1:12" x14ac:dyDescent="0.3">
      <c r="A8" t="s">
        <v>15</v>
      </c>
      <c r="B8" t="s">
        <v>10</v>
      </c>
      <c r="C8" t="s">
        <v>20</v>
      </c>
      <c r="D8" s="1">
        <v>43881</v>
      </c>
      <c r="E8">
        <v>7</v>
      </c>
      <c r="F8" s="1">
        <f>WORKDAY.INTL(Table1[[#This Row],[Start Date]]-1,Table1[[#This Row],[Duration]],1)</f>
        <v>43889</v>
      </c>
      <c r="G8" s="3">
        <v>3</v>
      </c>
      <c r="H8" s="2">
        <f>Table1[[#This Row],[Days completed]]/Table1[[#This Row],[Duration]]</f>
        <v>0.42857142857142855</v>
      </c>
      <c r="I8" s="3">
        <v>180000</v>
      </c>
      <c r="J8" s="3">
        <v>79380</v>
      </c>
      <c r="L8" s="2"/>
    </row>
    <row r="9" spans="1:12" x14ac:dyDescent="0.3">
      <c r="A9" t="s">
        <v>15</v>
      </c>
      <c r="B9" t="s">
        <v>11</v>
      </c>
      <c r="C9" t="s">
        <v>35</v>
      </c>
      <c r="D9" s="1">
        <v>43885</v>
      </c>
      <c r="E9">
        <v>5</v>
      </c>
      <c r="F9" s="1">
        <f>WORKDAY.INTL(Table1[[#This Row],[Start Date]]-1,Table1[[#This Row],[Duration]],1)</f>
        <v>43889</v>
      </c>
      <c r="G9" s="3">
        <v>2</v>
      </c>
      <c r="H9" s="2">
        <f>Table1[[#This Row],[Days completed]]/Table1[[#This Row],[Duration]]</f>
        <v>0.4</v>
      </c>
      <c r="I9" s="3">
        <v>582000</v>
      </c>
      <c r="J9" s="3">
        <v>195231</v>
      </c>
      <c r="L9" s="2"/>
    </row>
    <row r="10" spans="1:12" x14ac:dyDescent="0.3">
      <c r="A10" t="s">
        <v>15</v>
      </c>
      <c r="B10" t="s">
        <v>12</v>
      </c>
      <c r="C10" t="s">
        <v>34</v>
      </c>
      <c r="D10" s="1">
        <v>43885</v>
      </c>
      <c r="E10">
        <v>9</v>
      </c>
      <c r="F10" s="1">
        <f>WORKDAY.INTL(Table1[[#This Row],[Start Date]]-1,Table1[[#This Row],[Duration]],1)</f>
        <v>43895</v>
      </c>
      <c r="G10" s="3">
        <v>1</v>
      </c>
      <c r="H10" s="2">
        <f>Table1[[#This Row],[Days completed]]/Table1[[#This Row],[Duration]]</f>
        <v>0.1111111111111111</v>
      </c>
      <c r="I10" s="3">
        <v>562000</v>
      </c>
      <c r="J10" s="3">
        <v>74746</v>
      </c>
      <c r="L10" s="2"/>
    </row>
    <row r="11" spans="1:12" x14ac:dyDescent="0.3">
      <c r="A11" t="s">
        <v>15</v>
      </c>
      <c r="B11" t="s">
        <v>41</v>
      </c>
      <c r="C11" t="s">
        <v>21</v>
      </c>
      <c r="D11" s="1">
        <v>43885</v>
      </c>
      <c r="E11">
        <v>6</v>
      </c>
      <c r="F11" s="1">
        <f>WORKDAY.INTL(Table1[[#This Row],[Start Date]]-1,Table1[[#This Row],[Duration]],1)</f>
        <v>43892</v>
      </c>
      <c r="G11" s="3">
        <v>3</v>
      </c>
      <c r="H11" s="2">
        <f>Table1[[#This Row],[Days completed]]/Table1[[#This Row],[Duration]]</f>
        <v>0.5</v>
      </c>
      <c r="I11" s="3">
        <v>416000</v>
      </c>
      <c r="J11" s="3">
        <v>175015</v>
      </c>
      <c r="L11" s="2"/>
    </row>
    <row r="12" spans="1:12" x14ac:dyDescent="0.3">
      <c r="A12" t="s">
        <v>16</v>
      </c>
      <c r="B12" t="s">
        <v>4</v>
      </c>
      <c r="C12" t="s">
        <v>33</v>
      </c>
      <c r="D12" s="1">
        <v>43879</v>
      </c>
      <c r="E12">
        <v>7</v>
      </c>
      <c r="F12" s="1">
        <f>WORKDAY.INTL(Table1[[#This Row],[Start Date]]-1,Table1[[#This Row],[Duration]],1)</f>
        <v>43887</v>
      </c>
      <c r="G12" s="3">
        <v>7</v>
      </c>
      <c r="H12" s="2">
        <f>Table1[[#This Row],[Days completed]]/Table1[[#This Row],[Duration]]</f>
        <v>1</v>
      </c>
      <c r="I12" s="3">
        <v>293000</v>
      </c>
      <c r="J12" s="3">
        <v>273001</v>
      </c>
      <c r="L12" s="2"/>
    </row>
    <row r="13" spans="1:12" x14ac:dyDescent="0.3">
      <c r="A13" t="s">
        <v>16</v>
      </c>
      <c r="B13" t="s">
        <v>5</v>
      </c>
      <c r="C13" t="s">
        <v>20</v>
      </c>
      <c r="D13" s="1">
        <v>43878</v>
      </c>
      <c r="E13">
        <v>9</v>
      </c>
      <c r="F13" s="1">
        <f>WORKDAY.INTL(Table1[[#This Row],[Start Date]]-1,Table1[[#This Row],[Duration]],1)</f>
        <v>43888</v>
      </c>
      <c r="G13" s="3">
        <v>4</v>
      </c>
      <c r="H13" s="2">
        <f>Table1[[#This Row],[Days completed]]/Table1[[#This Row],[Duration]]</f>
        <v>0.44444444444444442</v>
      </c>
      <c r="I13" s="3">
        <v>224000</v>
      </c>
      <c r="J13" s="3">
        <v>57910</v>
      </c>
      <c r="L13" s="2"/>
    </row>
    <row r="14" spans="1:12" x14ac:dyDescent="0.3">
      <c r="A14" t="s">
        <v>16</v>
      </c>
      <c r="B14" t="s">
        <v>6</v>
      </c>
      <c r="C14" t="s">
        <v>35</v>
      </c>
      <c r="D14" s="1">
        <v>43879</v>
      </c>
      <c r="E14">
        <v>8</v>
      </c>
      <c r="F14" s="1">
        <f>WORKDAY.INTL(Table1[[#This Row],[Start Date]]-1,Table1[[#This Row],[Duration]],1)</f>
        <v>43888</v>
      </c>
      <c r="G14" s="3">
        <v>0</v>
      </c>
      <c r="H14" s="2">
        <f>Table1[[#This Row],[Days completed]]/Table1[[#This Row],[Duration]]</f>
        <v>0</v>
      </c>
      <c r="I14" s="3">
        <v>978000</v>
      </c>
      <c r="J14" s="3">
        <v>0</v>
      </c>
      <c r="L14" s="2"/>
    </row>
    <row r="15" spans="1:12" x14ac:dyDescent="0.3">
      <c r="A15" t="s">
        <v>16</v>
      </c>
      <c r="B15" t="s">
        <v>7</v>
      </c>
      <c r="C15" t="s">
        <v>34</v>
      </c>
      <c r="D15" s="1">
        <v>43881</v>
      </c>
      <c r="E15">
        <v>7</v>
      </c>
      <c r="F15" s="1">
        <f>WORKDAY.INTL(Table1[[#This Row],[Start Date]]-1,Table1[[#This Row],[Duration]],1)</f>
        <v>43889</v>
      </c>
      <c r="G15" s="3">
        <v>3</v>
      </c>
      <c r="H15" s="2">
        <f>Table1[[#This Row],[Days completed]]/Table1[[#This Row],[Duration]]</f>
        <v>0.42857142857142855</v>
      </c>
      <c r="I15" s="3">
        <v>932000</v>
      </c>
      <c r="J15" s="3">
        <v>379157</v>
      </c>
      <c r="L15" s="2"/>
    </row>
    <row r="16" spans="1:12" x14ac:dyDescent="0.3">
      <c r="A16" t="s">
        <v>16</v>
      </c>
      <c r="B16" t="s">
        <v>8</v>
      </c>
      <c r="C16" t="s">
        <v>21</v>
      </c>
      <c r="D16" s="1">
        <v>43882</v>
      </c>
      <c r="E16">
        <v>4</v>
      </c>
      <c r="F16" s="1">
        <f>WORKDAY.INTL(Table1[[#This Row],[Start Date]]-1,Table1[[#This Row],[Duration]],1)</f>
        <v>43887</v>
      </c>
      <c r="G16" s="3">
        <v>1</v>
      </c>
      <c r="H16" s="2">
        <f>Table1[[#This Row],[Days completed]]/Table1[[#This Row],[Duration]]</f>
        <v>0.25</v>
      </c>
      <c r="I16" s="3">
        <v>854000</v>
      </c>
      <c r="J16" s="3">
        <v>322812</v>
      </c>
      <c r="L16" s="2"/>
    </row>
    <row r="17" spans="1:12" x14ac:dyDescent="0.3">
      <c r="A17" t="s">
        <v>16</v>
      </c>
      <c r="B17" t="s">
        <v>9</v>
      </c>
      <c r="C17" t="s">
        <v>33</v>
      </c>
      <c r="D17" s="1">
        <v>43882</v>
      </c>
      <c r="E17">
        <v>6</v>
      </c>
      <c r="F17" s="1">
        <f>WORKDAY.INTL(Table1[[#This Row],[Start Date]]-1,Table1[[#This Row],[Duration]],1)</f>
        <v>43889</v>
      </c>
      <c r="G17" s="3">
        <v>3</v>
      </c>
      <c r="H17" s="2">
        <f>Table1[[#This Row],[Days completed]]/Table1[[#This Row],[Duration]]</f>
        <v>0.5</v>
      </c>
      <c r="I17" s="3">
        <v>81000</v>
      </c>
      <c r="J17" s="3">
        <v>38461</v>
      </c>
      <c r="L17" s="2"/>
    </row>
    <row r="18" spans="1:12" x14ac:dyDescent="0.3">
      <c r="A18" t="s">
        <v>16</v>
      </c>
      <c r="B18" t="s">
        <v>10</v>
      </c>
      <c r="C18" t="s">
        <v>20</v>
      </c>
      <c r="D18" s="1">
        <v>43885</v>
      </c>
      <c r="E18">
        <v>6</v>
      </c>
      <c r="F18" s="1">
        <f>WORKDAY.INTL(Table1[[#This Row],[Start Date]]-1,Table1[[#This Row],[Duration]],1)</f>
        <v>43892</v>
      </c>
      <c r="G18" s="3">
        <v>5</v>
      </c>
      <c r="H18" s="2">
        <f>Table1[[#This Row],[Days completed]]/Table1[[#This Row],[Duration]]</f>
        <v>0.83333333333333337</v>
      </c>
      <c r="I18" s="3">
        <v>169000</v>
      </c>
      <c r="J18" s="3">
        <v>136468</v>
      </c>
      <c r="L18" s="2"/>
    </row>
    <row r="19" spans="1:12" x14ac:dyDescent="0.3">
      <c r="A19" t="s">
        <v>16</v>
      </c>
      <c r="B19" t="s">
        <v>11</v>
      </c>
      <c r="C19" t="s">
        <v>35</v>
      </c>
      <c r="D19" s="1">
        <v>43886</v>
      </c>
      <c r="E19">
        <v>4</v>
      </c>
      <c r="F19" s="1">
        <f>WORKDAY.INTL(Table1[[#This Row],[Start Date]]-1,Table1[[#This Row],[Duration]],1)</f>
        <v>43889</v>
      </c>
      <c r="G19" s="3">
        <v>1</v>
      </c>
      <c r="H19" s="2">
        <f>Table1[[#This Row],[Days completed]]/Table1[[#This Row],[Duration]]</f>
        <v>0.25</v>
      </c>
      <c r="I19" s="3">
        <v>61000</v>
      </c>
      <c r="J19" s="3">
        <v>12078</v>
      </c>
      <c r="L19" s="2"/>
    </row>
    <row r="20" spans="1:12" x14ac:dyDescent="0.3">
      <c r="A20" t="s">
        <v>16</v>
      </c>
      <c r="B20" t="s">
        <v>12</v>
      </c>
      <c r="C20" t="s">
        <v>34</v>
      </c>
      <c r="D20" s="1">
        <v>43888</v>
      </c>
      <c r="E20">
        <v>7</v>
      </c>
      <c r="F20" s="1">
        <f>WORKDAY.INTL(Table1[[#This Row],[Start Date]]-1,Table1[[#This Row],[Duration]],1)</f>
        <v>43896</v>
      </c>
      <c r="G20" s="3">
        <v>3</v>
      </c>
      <c r="H20" s="2">
        <f>Table1[[#This Row],[Days completed]]/Table1[[#This Row],[Duration]]</f>
        <v>0.42857142857142855</v>
      </c>
      <c r="I20" s="3">
        <v>645000</v>
      </c>
      <c r="J20" s="3">
        <v>273048</v>
      </c>
      <c r="L20" s="2"/>
    </row>
    <row r="21" spans="1:12" x14ac:dyDescent="0.3">
      <c r="A21" t="s">
        <v>16</v>
      </c>
      <c r="B21" t="s">
        <v>41</v>
      </c>
      <c r="C21" t="s">
        <v>21</v>
      </c>
      <c r="D21" s="1">
        <v>43878</v>
      </c>
      <c r="E21">
        <v>3</v>
      </c>
      <c r="F21" s="1">
        <f>WORKDAY.INTL(Table1[[#This Row],[Start Date]]-1,Table1[[#This Row],[Duration]],1)</f>
        <v>43880</v>
      </c>
      <c r="G21" s="3">
        <v>3</v>
      </c>
      <c r="H21" s="2">
        <f>Table1[[#This Row],[Days completed]]/Table1[[#This Row],[Duration]]</f>
        <v>1</v>
      </c>
      <c r="I21" s="3">
        <v>68000</v>
      </c>
      <c r="J21" s="3">
        <v>64987</v>
      </c>
      <c r="L21" s="2"/>
    </row>
    <row r="22" spans="1:12" x14ac:dyDescent="0.3">
      <c r="A22" t="s">
        <v>17</v>
      </c>
      <c r="B22" t="s">
        <v>4</v>
      </c>
      <c r="C22" t="s">
        <v>33</v>
      </c>
      <c r="D22" s="1">
        <v>43878</v>
      </c>
      <c r="E22">
        <v>10</v>
      </c>
      <c r="F22" s="1">
        <f>WORKDAY.INTL(Table1[[#This Row],[Start Date]]-1,Table1[[#This Row],[Duration]],1)</f>
        <v>43889</v>
      </c>
      <c r="G22" s="3">
        <v>5</v>
      </c>
      <c r="H22" s="2">
        <f>Table1[[#This Row],[Days completed]]/Table1[[#This Row],[Duration]]</f>
        <v>0.5</v>
      </c>
      <c r="I22" s="3">
        <v>839000</v>
      </c>
      <c r="J22" s="3">
        <v>406974</v>
      </c>
      <c r="L22" s="2"/>
    </row>
    <row r="23" spans="1:12" x14ac:dyDescent="0.3">
      <c r="A23" t="s">
        <v>17</v>
      </c>
      <c r="B23" t="s">
        <v>5</v>
      </c>
      <c r="C23" t="s">
        <v>20</v>
      </c>
      <c r="D23" s="1">
        <v>43882</v>
      </c>
      <c r="E23">
        <v>5</v>
      </c>
      <c r="F23" s="1">
        <f>WORKDAY.INTL(Table1[[#This Row],[Start Date]]-1,Table1[[#This Row],[Duration]],1)</f>
        <v>43888</v>
      </c>
      <c r="G23" s="3">
        <v>4</v>
      </c>
      <c r="H23" s="2">
        <f>Table1[[#This Row],[Days completed]]/Table1[[#This Row],[Duration]]</f>
        <v>0.8</v>
      </c>
      <c r="I23" s="3">
        <v>729000</v>
      </c>
      <c r="J23" s="3">
        <v>487139</v>
      </c>
      <c r="L23" s="2"/>
    </row>
    <row r="24" spans="1:12" x14ac:dyDescent="0.3">
      <c r="A24" t="s">
        <v>17</v>
      </c>
      <c r="B24" t="s">
        <v>6</v>
      </c>
      <c r="C24" t="s">
        <v>35</v>
      </c>
      <c r="D24" s="1">
        <v>43885</v>
      </c>
      <c r="E24">
        <v>7</v>
      </c>
      <c r="F24" s="1">
        <f>WORKDAY.INTL(Table1[[#This Row],[Start Date]]-1,Table1[[#This Row],[Duration]],1)</f>
        <v>43893</v>
      </c>
      <c r="G24" s="3">
        <v>3</v>
      </c>
      <c r="H24" s="2">
        <f>Table1[[#This Row],[Days completed]]/Table1[[#This Row],[Duration]]</f>
        <v>0.42857142857142855</v>
      </c>
      <c r="I24" s="3">
        <v>826000</v>
      </c>
      <c r="J24" s="3">
        <v>298186</v>
      </c>
      <c r="L24" s="2"/>
    </row>
    <row r="25" spans="1:12" x14ac:dyDescent="0.3">
      <c r="A25" t="s">
        <v>17</v>
      </c>
      <c r="B25" t="s">
        <v>7</v>
      </c>
      <c r="C25" t="s">
        <v>34</v>
      </c>
      <c r="D25" s="1">
        <v>43887</v>
      </c>
      <c r="E25">
        <v>7</v>
      </c>
      <c r="F25" s="1">
        <f>WORKDAY.INTL(Table1[[#This Row],[Start Date]]-1,Table1[[#This Row],[Duration]],1)</f>
        <v>43895</v>
      </c>
      <c r="G25" s="3">
        <v>2</v>
      </c>
      <c r="H25" s="2">
        <f>Table1[[#This Row],[Days completed]]/Table1[[#This Row],[Duration]]</f>
        <v>0.2857142857142857</v>
      </c>
      <c r="I25" s="3">
        <v>895000</v>
      </c>
      <c r="J25" s="3">
        <v>280583</v>
      </c>
      <c r="L25" s="2"/>
    </row>
    <row r="26" spans="1:12" x14ac:dyDescent="0.3">
      <c r="A26" t="s">
        <v>17</v>
      </c>
      <c r="B26" t="s">
        <v>8</v>
      </c>
      <c r="C26" t="s">
        <v>21</v>
      </c>
      <c r="D26" s="1">
        <v>43889</v>
      </c>
      <c r="E26">
        <v>3</v>
      </c>
      <c r="F26" s="1">
        <f>WORKDAY.INTL(Table1[[#This Row],[Start Date]]-1,Table1[[#This Row],[Duration]],1)</f>
        <v>43893</v>
      </c>
      <c r="G26" s="3">
        <v>2</v>
      </c>
      <c r="H26" s="2">
        <f>Table1[[#This Row],[Days completed]]/Table1[[#This Row],[Duration]]</f>
        <v>0.66666666666666663</v>
      </c>
      <c r="I26" s="3">
        <v>341000</v>
      </c>
      <c r="J26" s="3">
        <v>129785</v>
      </c>
      <c r="L26" s="2"/>
    </row>
    <row r="27" spans="1:12" x14ac:dyDescent="0.3">
      <c r="A27" t="s">
        <v>18</v>
      </c>
      <c r="B27" t="s">
        <v>4</v>
      </c>
      <c r="C27" t="s">
        <v>33</v>
      </c>
      <c r="D27" s="1">
        <v>43892</v>
      </c>
      <c r="E27">
        <v>9</v>
      </c>
      <c r="F27" s="1">
        <f>WORKDAY.INTL(Table1[[#This Row],[Start Date]]-1,Table1[[#This Row],[Duration]],1)</f>
        <v>43902</v>
      </c>
      <c r="G27" s="3">
        <v>8</v>
      </c>
      <c r="H27" s="2">
        <f>Table1[[#This Row],[Days completed]]/Table1[[#This Row],[Duration]]</f>
        <v>0.88888888888888884</v>
      </c>
      <c r="I27" s="3">
        <v>787000</v>
      </c>
      <c r="J27" s="3">
        <v>727188</v>
      </c>
      <c r="L27" s="2"/>
    </row>
    <row r="28" spans="1:12" x14ac:dyDescent="0.3">
      <c r="A28" t="s">
        <v>18</v>
      </c>
      <c r="B28" t="s">
        <v>5</v>
      </c>
      <c r="C28" t="s">
        <v>20</v>
      </c>
      <c r="D28" s="1">
        <v>43892</v>
      </c>
      <c r="E28">
        <v>10</v>
      </c>
      <c r="F28" s="1">
        <f>WORKDAY.INTL(Table1[[#This Row],[Start Date]]-1,Table1[[#This Row],[Duration]],1)</f>
        <v>43903</v>
      </c>
      <c r="G28" s="3">
        <v>2</v>
      </c>
      <c r="H28" s="2">
        <f>Table1[[#This Row],[Days completed]]/Table1[[#This Row],[Duration]]</f>
        <v>0.2</v>
      </c>
      <c r="I28" s="3">
        <v>228000</v>
      </c>
      <c r="J28" s="3">
        <v>47880</v>
      </c>
      <c r="L28" s="2"/>
    </row>
    <row r="29" spans="1:12" x14ac:dyDescent="0.3">
      <c r="A29" t="s">
        <v>18</v>
      </c>
      <c r="B29" t="s">
        <v>6</v>
      </c>
      <c r="C29" t="s">
        <v>35</v>
      </c>
      <c r="D29" s="1">
        <v>43878</v>
      </c>
      <c r="E29">
        <v>4</v>
      </c>
      <c r="F29" s="1">
        <f>WORKDAY.INTL(Table1[[#This Row],[Start Date]]-1,Table1[[#This Row],[Duration]],1)</f>
        <v>43881</v>
      </c>
      <c r="G29" s="3">
        <v>0</v>
      </c>
      <c r="H29" s="2">
        <f>Table1[[#This Row],[Days completed]]/Table1[[#This Row],[Duration]]</f>
        <v>0</v>
      </c>
      <c r="I29" s="3">
        <v>147000</v>
      </c>
      <c r="J29" s="3">
        <v>0</v>
      </c>
      <c r="L29" s="2"/>
    </row>
    <row r="30" spans="1:12" x14ac:dyDescent="0.3">
      <c r="A30" t="s">
        <v>18</v>
      </c>
      <c r="B30" t="s">
        <v>7</v>
      </c>
      <c r="C30" t="s">
        <v>34</v>
      </c>
      <c r="D30" s="1">
        <v>43880</v>
      </c>
      <c r="E30">
        <v>8</v>
      </c>
      <c r="F30" s="1">
        <f>WORKDAY.INTL(Table1[[#This Row],[Start Date]]-1,Table1[[#This Row],[Duration]],1)</f>
        <v>43889</v>
      </c>
      <c r="G30" s="3">
        <v>5</v>
      </c>
      <c r="H30" s="2">
        <f>Table1[[#This Row],[Days completed]]/Table1[[#This Row],[Duration]]</f>
        <v>0.625</v>
      </c>
      <c r="I30" s="3">
        <v>338000</v>
      </c>
      <c r="J30" s="3">
        <v>205123</v>
      </c>
      <c r="L30" s="2"/>
    </row>
    <row r="31" spans="1:12" x14ac:dyDescent="0.3">
      <c r="A31" t="s">
        <v>18</v>
      </c>
      <c r="B31" t="s">
        <v>8</v>
      </c>
      <c r="C31" t="s">
        <v>21</v>
      </c>
      <c r="D31" s="1">
        <v>43885</v>
      </c>
      <c r="E31">
        <v>10</v>
      </c>
      <c r="F31" s="1">
        <f>WORKDAY.INTL(Table1[[#This Row],[Start Date]]-1,Table1[[#This Row],[Duration]],1)</f>
        <v>43896</v>
      </c>
      <c r="G31" s="3">
        <v>3</v>
      </c>
      <c r="H31" s="2">
        <f>Table1[[#This Row],[Days completed]]/Table1[[#This Row],[Duration]]</f>
        <v>0.3</v>
      </c>
      <c r="I31" s="3">
        <v>857000</v>
      </c>
      <c r="J31" s="3">
        <v>305949</v>
      </c>
      <c r="L31" s="2"/>
    </row>
    <row r="32" spans="1:12" x14ac:dyDescent="0.3">
      <c r="A32" t="s">
        <v>18</v>
      </c>
      <c r="B32" t="s">
        <v>9</v>
      </c>
      <c r="C32" t="s">
        <v>33</v>
      </c>
      <c r="D32" s="1">
        <v>43886</v>
      </c>
      <c r="E32">
        <v>6</v>
      </c>
      <c r="F32" s="1">
        <f>WORKDAY.INTL(Table1[[#This Row],[Start Date]]-1,Table1[[#This Row],[Duration]],1)</f>
        <v>43893</v>
      </c>
      <c r="G32" s="3">
        <v>3</v>
      </c>
      <c r="H32" s="2">
        <f>Table1[[#This Row],[Days completed]]/Table1[[#This Row],[Duration]]</f>
        <v>0.5</v>
      </c>
      <c r="I32" s="3">
        <v>602000</v>
      </c>
      <c r="J32" s="3">
        <v>322371</v>
      </c>
      <c r="L32" s="2"/>
    </row>
    <row r="33" spans="1:12" x14ac:dyDescent="0.3">
      <c r="A33" t="s">
        <v>18</v>
      </c>
      <c r="B33" t="s">
        <v>10</v>
      </c>
      <c r="C33" t="s">
        <v>20</v>
      </c>
      <c r="D33" s="1">
        <v>43886</v>
      </c>
      <c r="E33">
        <v>4</v>
      </c>
      <c r="F33" s="1">
        <f>WORKDAY.INTL(Table1[[#This Row],[Start Date]]-1,Table1[[#This Row],[Duration]],1)</f>
        <v>43889</v>
      </c>
      <c r="G33" s="3">
        <v>2</v>
      </c>
      <c r="H33" s="2">
        <f>Table1[[#This Row],[Days completed]]/Table1[[#This Row],[Duration]]</f>
        <v>0.5</v>
      </c>
      <c r="I33" s="3">
        <v>990000</v>
      </c>
      <c r="J33" s="3">
        <v>451440</v>
      </c>
      <c r="L33" s="2"/>
    </row>
    <row r="34" spans="1:12" x14ac:dyDescent="0.3">
      <c r="A34" t="s">
        <v>19</v>
      </c>
      <c r="B34" t="s">
        <v>4</v>
      </c>
      <c r="C34" t="s">
        <v>35</v>
      </c>
      <c r="D34" s="1">
        <v>43889</v>
      </c>
      <c r="E34">
        <v>8</v>
      </c>
      <c r="F34" s="1">
        <f>WORKDAY.INTL(Table1[[#This Row],[Start Date]]-1,Table1[[#This Row],[Duration]],1)</f>
        <v>43900</v>
      </c>
      <c r="G34" s="3">
        <v>3</v>
      </c>
      <c r="H34" s="2">
        <f>Table1[[#This Row],[Days completed]]/Table1[[#This Row],[Duration]]</f>
        <v>0.375</v>
      </c>
      <c r="I34" s="3">
        <v>96000</v>
      </c>
      <c r="J34" s="3">
        <v>32256</v>
      </c>
      <c r="L34" s="2"/>
    </row>
    <row r="35" spans="1:12" x14ac:dyDescent="0.3">
      <c r="A35" t="s">
        <v>19</v>
      </c>
      <c r="B35" t="s">
        <v>5</v>
      </c>
      <c r="C35" t="s">
        <v>34</v>
      </c>
      <c r="D35" s="1">
        <v>43892</v>
      </c>
      <c r="E35">
        <v>9</v>
      </c>
      <c r="F35" s="1">
        <f>WORKDAY.INTL(Table1[[#This Row],[Start Date]]-1,Table1[[#This Row],[Duration]],1)</f>
        <v>43902</v>
      </c>
      <c r="G35" s="3">
        <v>4</v>
      </c>
      <c r="H35" s="2">
        <f>Table1[[#This Row],[Days completed]]/Table1[[#This Row],[Duration]]</f>
        <v>0.44444444444444442</v>
      </c>
      <c r="I35" s="3">
        <v>513000</v>
      </c>
      <c r="J35" s="3">
        <v>226233</v>
      </c>
      <c r="L35" s="2"/>
    </row>
    <row r="36" spans="1:12" x14ac:dyDescent="0.3">
      <c r="A36" t="s">
        <v>19</v>
      </c>
      <c r="B36" t="s">
        <v>6</v>
      </c>
      <c r="C36" t="s">
        <v>21</v>
      </c>
      <c r="D36" s="1">
        <v>43881</v>
      </c>
      <c r="E36">
        <v>5</v>
      </c>
      <c r="F36" s="1">
        <f>WORKDAY.INTL(Table1[[#This Row],[Start Date]]-1,Table1[[#This Row],[Duration]],1)</f>
        <v>43887</v>
      </c>
      <c r="G36" s="3">
        <v>3</v>
      </c>
      <c r="H36" s="2">
        <f>Table1[[#This Row],[Days completed]]/Table1[[#This Row],[Duration]]</f>
        <v>0.6</v>
      </c>
      <c r="I36" s="3">
        <v>616000</v>
      </c>
      <c r="J36" s="3">
        <v>401579</v>
      </c>
      <c r="L36" s="2"/>
    </row>
    <row r="37" spans="1:12" x14ac:dyDescent="0.3">
      <c r="A37" t="s">
        <v>19</v>
      </c>
      <c r="B37" t="s">
        <v>7</v>
      </c>
      <c r="C37" t="s">
        <v>33</v>
      </c>
      <c r="D37" s="1">
        <v>43880</v>
      </c>
      <c r="E37">
        <v>3</v>
      </c>
      <c r="F37" s="1">
        <f>WORKDAY.INTL(Table1[[#This Row],[Start Date]]-1,Table1[[#This Row],[Duration]],1)</f>
        <v>43882</v>
      </c>
      <c r="G37" s="3">
        <v>3</v>
      </c>
      <c r="H37" s="2">
        <f>Table1[[#This Row],[Days completed]]/Table1[[#This Row],[Duration]]</f>
        <v>1</v>
      </c>
      <c r="I37" s="3">
        <v>817000</v>
      </c>
      <c r="J37" s="3">
        <v>807069</v>
      </c>
      <c r="L37" s="2"/>
    </row>
    <row r="38" spans="1:12" x14ac:dyDescent="0.3">
      <c r="A38" t="s">
        <v>19</v>
      </c>
      <c r="B38" t="s">
        <v>8</v>
      </c>
      <c r="C38" t="s">
        <v>20</v>
      </c>
      <c r="D38" s="1">
        <v>43882</v>
      </c>
      <c r="E38">
        <v>7</v>
      </c>
      <c r="F38" s="1">
        <f>WORKDAY.INTL(Table1[[#This Row],[Start Date]]-1,Table1[[#This Row],[Duration]],1)</f>
        <v>43892</v>
      </c>
      <c r="G38" s="3">
        <v>3</v>
      </c>
      <c r="H38" s="2">
        <f>Table1[[#This Row],[Days completed]]/Table1[[#This Row],[Duration]]</f>
        <v>0.42857142857142855</v>
      </c>
      <c r="I38" s="3">
        <v>372000</v>
      </c>
      <c r="J38" s="3">
        <v>173166</v>
      </c>
      <c r="L38" s="2"/>
    </row>
    <row r="39" spans="1:12" x14ac:dyDescent="0.3">
      <c r="A39" t="s">
        <v>19</v>
      </c>
      <c r="B39" t="s">
        <v>9</v>
      </c>
      <c r="C39" t="s">
        <v>35</v>
      </c>
      <c r="D39" s="1">
        <v>43885</v>
      </c>
      <c r="E39">
        <v>10</v>
      </c>
      <c r="F39" s="1">
        <f>WORKDAY.INTL(Table1[[#This Row],[Start Date]]-1,Table1[[#This Row],[Duration]],1)</f>
        <v>43896</v>
      </c>
      <c r="G39" s="3">
        <v>2</v>
      </c>
      <c r="H39" s="2">
        <f>Table1[[#This Row],[Days completed]]/Table1[[#This Row],[Duration]]</f>
        <v>0.2</v>
      </c>
      <c r="I39" s="3">
        <v>50000</v>
      </c>
      <c r="J39" s="3">
        <v>8400</v>
      </c>
      <c r="L39" s="2"/>
    </row>
    <row r="40" spans="1:12" x14ac:dyDescent="0.3">
      <c r="A40" t="s">
        <v>19</v>
      </c>
      <c r="B40" t="s">
        <v>10</v>
      </c>
      <c r="C40" t="s">
        <v>34</v>
      </c>
      <c r="D40" s="1">
        <v>43885</v>
      </c>
      <c r="E40">
        <v>10</v>
      </c>
      <c r="F40" s="1">
        <f>WORKDAY.INTL(Table1[[#This Row],[Start Date]]-1,Table1[[#This Row],[Duration]],1)</f>
        <v>43896</v>
      </c>
      <c r="G40" s="3">
        <v>3</v>
      </c>
      <c r="H40" s="2">
        <f>Table1[[#This Row],[Days completed]]/Table1[[#This Row],[Duration]]</f>
        <v>0.3</v>
      </c>
      <c r="I40" s="3">
        <v>807000</v>
      </c>
      <c r="J40" s="3">
        <v>262679</v>
      </c>
      <c r="L40" s="2"/>
    </row>
    <row r="41" spans="1:12" x14ac:dyDescent="0.3">
      <c r="A41" t="s">
        <v>19</v>
      </c>
      <c r="B41" t="s">
        <v>11</v>
      </c>
      <c r="C41" t="s">
        <v>21</v>
      </c>
      <c r="D41" s="1">
        <v>43885</v>
      </c>
      <c r="E41">
        <v>3</v>
      </c>
      <c r="F41" s="1">
        <f>WORKDAY.INTL(Table1[[#This Row],[Start Date]]-1,Table1[[#This Row],[Duration]],1)</f>
        <v>43887</v>
      </c>
      <c r="G41" s="3">
        <v>0</v>
      </c>
      <c r="H41" s="2">
        <f>Table1[[#This Row],[Days completed]]/Table1[[#This Row],[Duration]]</f>
        <v>0</v>
      </c>
      <c r="I41" s="3">
        <v>691000</v>
      </c>
      <c r="J41" s="3">
        <v>0</v>
      </c>
      <c r="L41"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Workings</vt:lpstr>
      <vt:lpstr>Dashboard</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Aashrit Rao</cp:lastModifiedBy>
  <cp:lastPrinted>2020-03-13T06:15:47Z</cp:lastPrinted>
  <dcterms:created xsi:type="dcterms:W3CDTF">2019-08-20T08:51:45Z</dcterms:created>
  <dcterms:modified xsi:type="dcterms:W3CDTF">2022-01-17T05:51:31Z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