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urses\CFI FMVA\New Course\Core Course\3 Building a 3 Statement Financial Model\1 Introduction\5 Downloadable Files\"/>
    </mc:Choice>
  </mc:AlternateContent>
  <bookViews>
    <workbookView xWindow="5055" yWindow="1065" windowWidth="25785" windowHeight="15405"/>
  </bookViews>
  <sheets>
    <sheet name="3 Statement Model" sheetId="1" r:id="rId1"/>
  </sheets>
  <definedNames>
    <definedName name="CIQWBGuid" hidden="1">"2cd8126d-26c3-430c-b7fa-a069e3a1fc62"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43412.7003240741</definedName>
    <definedName name="IQ_QTD" hidden="1">750000</definedName>
    <definedName name="IQ_TODAY" hidden="1">0</definedName>
    <definedName name="IQ_YTDMONTH" hidden="1">130000</definedName>
  </definedNames>
  <calcPr calcId="162913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1" i="1" l="1"/>
  <c r="D131" i="1"/>
  <c r="B131" i="1"/>
  <c r="F69" i="1" l="1"/>
  <c r="G69" i="1"/>
  <c r="G94" i="1" s="1"/>
  <c r="H69" i="1"/>
  <c r="I69" i="1"/>
  <c r="I94" i="1" s="1"/>
  <c r="E69" i="1"/>
  <c r="E94" i="1" s="1"/>
  <c r="B121" i="1"/>
  <c r="B124" i="1"/>
  <c r="B125" i="1" s="1"/>
  <c r="D116" i="1"/>
  <c r="C116" i="1"/>
  <c r="B117" i="1"/>
  <c r="C114" i="1" s="1"/>
  <c r="B116" i="1"/>
  <c r="F120" i="1"/>
  <c r="E122" i="1"/>
  <c r="E67" i="1" s="1"/>
  <c r="F122" i="1"/>
  <c r="G124" i="1" s="1"/>
  <c r="G125" i="1" s="1"/>
  <c r="G41" i="1" s="1"/>
  <c r="G122" i="1"/>
  <c r="H120" i="1" s="1"/>
  <c r="H122" i="1"/>
  <c r="I120" i="1" s="1"/>
  <c r="I122" i="1"/>
  <c r="I67" i="1" s="1"/>
  <c r="C17" i="1"/>
  <c r="D17" i="1"/>
  <c r="C26" i="1"/>
  <c r="C122" i="1" s="1"/>
  <c r="D26" i="1"/>
  <c r="D122" i="1" s="1"/>
  <c r="C27" i="1"/>
  <c r="D27" i="1"/>
  <c r="B27" i="1"/>
  <c r="B26" i="1"/>
  <c r="B122" i="1" s="1"/>
  <c r="C124" i="1" l="1"/>
  <c r="C125" i="1" s="1"/>
  <c r="F67" i="1"/>
  <c r="H67" i="1"/>
  <c r="H94" i="1"/>
  <c r="E124" i="1"/>
  <c r="E125" i="1" s="1"/>
  <c r="E41" i="1" s="1"/>
  <c r="E120" i="1"/>
  <c r="E121" i="1" s="1"/>
  <c r="E96" i="1" s="1"/>
  <c r="D120" i="1"/>
  <c r="D121" i="1" s="1"/>
  <c r="D124" i="1"/>
  <c r="D125" i="1" s="1"/>
  <c r="C120" i="1"/>
  <c r="C121" i="1" s="1"/>
  <c r="B120" i="1"/>
  <c r="G67" i="1"/>
  <c r="I124" i="1"/>
  <c r="I125" i="1" s="1"/>
  <c r="I41" i="1" s="1"/>
  <c r="H124" i="1"/>
  <c r="H125" i="1" s="1"/>
  <c r="H41" i="1" s="1"/>
  <c r="F124" i="1"/>
  <c r="F125" i="1" s="1"/>
  <c r="F41" i="1" s="1"/>
  <c r="F94" i="1"/>
  <c r="F121" i="1"/>
  <c r="F96" i="1" s="1"/>
  <c r="G120" i="1"/>
  <c r="G121" i="1" s="1"/>
  <c r="G96" i="1" s="1"/>
  <c r="H121" i="1"/>
  <c r="H96" i="1" s="1"/>
  <c r="I121" i="1"/>
  <c r="I96" i="1" s="1"/>
  <c r="B21" i="1"/>
  <c r="D109" i="1"/>
  <c r="D110" i="1"/>
  <c r="C109" i="1"/>
  <c r="C110" i="1"/>
  <c r="C108" i="1"/>
  <c r="C111" i="1" s="1"/>
  <c r="B108" i="1"/>
  <c r="B109" i="1"/>
  <c r="B110" i="1"/>
  <c r="B111" i="1"/>
  <c r="D108" i="1" l="1"/>
  <c r="C21" i="1"/>
  <c r="D111" i="1"/>
  <c r="C22" i="1"/>
  <c r="D22" i="1"/>
  <c r="C23" i="1"/>
  <c r="D23" i="1"/>
  <c r="C24" i="1"/>
  <c r="D24" i="1"/>
  <c r="C25" i="1"/>
  <c r="D25" i="1"/>
  <c r="B25" i="1"/>
  <c r="B24" i="1"/>
  <c r="B23" i="1"/>
  <c r="B22" i="1"/>
  <c r="F37" i="1"/>
  <c r="G37" i="1"/>
  <c r="H37" i="1"/>
  <c r="I37" i="1"/>
  <c r="E37" i="1"/>
  <c r="E33" i="1"/>
  <c r="E54" i="1" l="1"/>
  <c r="E83" i="1" s="1"/>
  <c r="E131" i="1"/>
  <c r="E108" i="1"/>
  <c r="D21" i="1"/>
  <c r="E36" i="1"/>
  <c r="F33" i="1"/>
  <c r="E38" i="1"/>
  <c r="E111" i="1"/>
  <c r="E110" i="1"/>
  <c r="E34" i="1"/>
  <c r="C13" i="1"/>
  <c r="D13" i="1"/>
  <c r="C14" i="1"/>
  <c r="D14" i="1"/>
  <c r="C15" i="1"/>
  <c r="D15" i="1"/>
  <c r="C16" i="1"/>
  <c r="D16" i="1"/>
  <c r="B16" i="1"/>
  <c r="B15" i="1"/>
  <c r="B14" i="1"/>
  <c r="B13" i="1"/>
  <c r="D11" i="1"/>
  <c r="C11" i="1"/>
  <c r="C97" i="1"/>
  <c r="C140" i="1" s="1"/>
  <c r="D97" i="1"/>
  <c r="D140" i="1" s="1"/>
  <c r="B97" i="1"/>
  <c r="B140" i="1" s="1"/>
  <c r="C91" i="1"/>
  <c r="C139" i="1" s="1"/>
  <c r="D91" i="1"/>
  <c r="D139" i="1" s="1"/>
  <c r="B91" i="1"/>
  <c r="B139" i="1" s="1"/>
  <c r="C87" i="1"/>
  <c r="C138" i="1" s="1"/>
  <c r="D87" i="1"/>
  <c r="D138" i="1" s="1"/>
  <c r="B87" i="1"/>
  <c r="B138" i="1" s="1"/>
  <c r="C72" i="1"/>
  <c r="D72" i="1"/>
  <c r="B72" i="1"/>
  <c r="C71" i="1"/>
  <c r="D71" i="1"/>
  <c r="B71" i="1"/>
  <c r="C65" i="1"/>
  <c r="D65" i="1"/>
  <c r="B65" i="1"/>
  <c r="C59" i="1"/>
  <c r="C4" i="1" s="1"/>
  <c r="D59" i="1"/>
  <c r="D4" i="1" s="1"/>
  <c r="C56" i="1"/>
  <c r="D56" i="1"/>
  <c r="B56" i="1"/>
  <c r="B59" i="1" s="1"/>
  <c r="B4" i="1" s="1"/>
  <c r="C35" i="1"/>
  <c r="C40" i="1" s="1"/>
  <c r="D35" i="1"/>
  <c r="D12" i="1" s="1"/>
  <c r="B35" i="1"/>
  <c r="B40" i="1" s="1"/>
  <c r="C3" i="1"/>
  <c r="D3" i="1" s="1"/>
  <c r="E3" i="1" s="1"/>
  <c r="F3" i="1" s="1"/>
  <c r="G3" i="1" s="1"/>
  <c r="H3" i="1" s="1"/>
  <c r="I3" i="1" s="1"/>
  <c r="D99" i="1" l="1"/>
  <c r="D141" i="1" s="1"/>
  <c r="B132" i="1"/>
  <c r="B133" i="1" s="1"/>
  <c r="B42" i="1"/>
  <c r="C132" i="1"/>
  <c r="C133" i="1" s="1"/>
  <c r="C42" i="1"/>
  <c r="C99" i="1"/>
  <c r="D40" i="1"/>
  <c r="B12" i="1"/>
  <c r="C12" i="1"/>
  <c r="F54" i="1"/>
  <c r="F83" i="1" s="1"/>
  <c r="G33" i="1"/>
  <c r="G36" i="1" s="1"/>
  <c r="F131" i="1"/>
  <c r="B99" i="1"/>
  <c r="F111" i="1"/>
  <c r="F58" i="1" s="1"/>
  <c r="G38" i="1"/>
  <c r="F110" i="1"/>
  <c r="F81" i="1" s="1"/>
  <c r="F36" i="1"/>
  <c r="F34" i="1"/>
  <c r="F35" i="1" s="1"/>
  <c r="F38" i="1"/>
  <c r="G34" i="1"/>
  <c r="G35" i="1" s="1"/>
  <c r="E63" i="1"/>
  <c r="E55" i="1"/>
  <c r="E84" i="1" s="1"/>
  <c r="E35" i="1"/>
  <c r="E109" i="1"/>
  <c r="E90" i="1" s="1"/>
  <c r="E91" i="1" s="1"/>
  <c r="E139" i="1" s="1"/>
  <c r="E58" i="1"/>
  <c r="F108" i="1"/>
  <c r="E39" i="1"/>
  <c r="E81" i="1"/>
  <c r="G110" i="1"/>
  <c r="G111" i="1"/>
  <c r="D101" i="1" l="1"/>
  <c r="D132" i="1"/>
  <c r="D133" i="1" s="1"/>
  <c r="D42" i="1"/>
  <c r="B141" i="1"/>
  <c r="B101" i="1"/>
  <c r="B74" i="1" s="1"/>
  <c r="C141" i="1"/>
  <c r="C101" i="1"/>
  <c r="C74" i="1" s="1"/>
  <c r="C44" i="1"/>
  <c r="C18" i="1"/>
  <c r="G108" i="1"/>
  <c r="B18" i="1"/>
  <c r="B44" i="1"/>
  <c r="H33" i="1"/>
  <c r="H131" i="1" s="1"/>
  <c r="G131" i="1"/>
  <c r="G54" i="1"/>
  <c r="G83" i="1" s="1"/>
  <c r="E100" i="1"/>
  <c r="D74" i="1"/>
  <c r="F109" i="1"/>
  <c r="F90" i="1" s="1"/>
  <c r="F91" i="1" s="1"/>
  <c r="F139" i="1" s="1"/>
  <c r="F63" i="1"/>
  <c r="F55" i="1"/>
  <c r="F84" i="1" s="1"/>
  <c r="F39" i="1"/>
  <c r="E40" i="1"/>
  <c r="F40" i="1"/>
  <c r="G63" i="1"/>
  <c r="G85" i="1" s="1"/>
  <c r="G55" i="1"/>
  <c r="F85" i="1"/>
  <c r="H108" i="1"/>
  <c r="G58" i="1"/>
  <c r="G109" i="1"/>
  <c r="G90" i="1" s="1"/>
  <c r="G91" i="1" s="1"/>
  <c r="G139" i="1" s="1"/>
  <c r="G81" i="1"/>
  <c r="G39" i="1"/>
  <c r="G40" i="1" s="1"/>
  <c r="E85" i="1"/>
  <c r="H54" i="1" l="1"/>
  <c r="H83" i="1" s="1"/>
  <c r="G42" i="1"/>
  <c r="G43" i="1" s="1"/>
  <c r="G132" i="1"/>
  <c r="G133" i="1" s="1"/>
  <c r="C134" i="1"/>
  <c r="C135" i="1" s="1"/>
  <c r="C28" i="1"/>
  <c r="C115" i="1"/>
  <c r="C117" i="1" s="1"/>
  <c r="D114" i="1" s="1"/>
  <c r="E42" i="1"/>
  <c r="E43" i="1" s="1"/>
  <c r="E64" i="1" s="1"/>
  <c r="E86" i="1" s="1"/>
  <c r="E132" i="1"/>
  <c r="E133" i="1" s="1"/>
  <c r="B134" i="1"/>
  <c r="B135" i="1" s="1"/>
  <c r="B28" i="1"/>
  <c r="B115" i="1"/>
  <c r="B114" i="1" s="1"/>
  <c r="D18" i="1"/>
  <c r="D44" i="1"/>
  <c r="F42" i="1"/>
  <c r="F43" i="1" s="1"/>
  <c r="F64" i="1" s="1"/>
  <c r="F65" i="1" s="1"/>
  <c r="F132" i="1"/>
  <c r="F133" i="1" s="1"/>
  <c r="G84" i="1"/>
  <c r="H111" i="1"/>
  <c r="H58" i="1" s="1"/>
  <c r="H110" i="1"/>
  <c r="H81" i="1" s="1"/>
  <c r="H36" i="1"/>
  <c r="H34" i="1"/>
  <c r="H35" i="1" s="1"/>
  <c r="H38" i="1"/>
  <c r="I33" i="1"/>
  <c r="G64" i="1"/>
  <c r="G44" i="1" l="1"/>
  <c r="G134" i="1" s="1"/>
  <c r="G135" i="1" s="1"/>
  <c r="I38" i="1"/>
  <c r="I131" i="1"/>
  <c r="D134" i="1"/>
  <c r="D135" i="1" s="1"/>
  <c r="D28" i="1"/>
  <c r="D115" i="1"/>
  <c r="D117" i="1" s="1"/>
  <c r="E114" i="1" s="1"/>
  <c r="E65" i="1"/>
  <c r="F44" i="1"/>
  <c r="F86" i="1"/>
  <c r="E44" i="1"/>
  <c r="E134" i="1" s="1"/>
  <c r="E135" i="1" s="1"/>
  <c r="I108" i="1"/>
  <c r="H109" i="1"/>
  <c r="H90" i="1" s="1"/>
  <c r="H91" i="1" s="1"/>
  <c r="H139" i="1" s="1"/>
  <c r="H39" i="1"/>
  <c r="H40" i="1" s="1"/>
  <c r="I34" i="1"/>
  <c r="I35" i="1" s="1"/>
  <c r="I110" i="1"/>
  <c r="I81" i="1" s="1"/>
  <c r="I54" i="1"/>
  <c r="I83" i="1" s="1"/>
  <c r="I36" i="1"/>
  <c r="H63" i="1"/>
  <c r="H85" i="1" s="1"/>
  <c r="H55" i="1"/>
  <c r="H84" i="1" s="1"/>
  <c r="I111" i="1"/>
  <c r="I58" i="1" s="1"/>
  <c r="G80" i="1"/>
  <c r="G46" i="1"/>
  <c r="G115" i="1"/>
  <c r="E80" i="1"/>
  <c r="E87" i="1" s="1"/>
  <c r="E138" i="1" s="1"/>
  <c r="G86" i="1"/>
  <c r="G65" i="1"/>
  <c r="E115" i="1" l="1"/>
  <c r="E46" i="1"/>
  <c r="F46" i="1"/>
  <c r="F134" i="1"/>
  <c r="F135" i="1" s="1"/>
  <c r="H42" i="1"/>
  <c r="H43" i="1" s="1"/>
  <c r="H64" i="1" s="1"/>
  <c r="H86" i="1" s="1"/>
  <c r="H132" i="1"/>
  <c r="H133" i="1" s="1"/>
  <c r="F80" i="1"/>
  <c r="F87" i="1" s="1"/>
  <c r="F138" i="1" s="1"/>
  <c r="F115" i="1"/>
  <c r="I63" i="1"/>
  <c r="I85" i="1" s="1"/>
  <c r="I39" i="1"/>
  <c r="I40" i="1" s="1"/>
  <c r="H44" i="1"/>
  <c r="H134" i="1" s="1"/>
  <c r="H135" i="1" s="1"/>
  <c r="I55" i="1"/>
  <c r="I84" i="1" s="1"/>
  <c r="I109" i="1"/>
  <c r="I90" i="1" s="1"/>
  <c r="I91" i="1" s="1"/>
  <c r="I139" i="1" s="1"/>
  <c r="E95" i="1"/>
  <c r="E97" i="1" s="1"/>
  <c r="E116" i="1"/>
  <c r="E117" i="1" s="1"/>
  <c r="E70" i="1" s="1"/>
  <c r="G95" i="1"/>
  <c r="G97" i="1" s="1"/>
  <c r="G140" i="1" s="1"/>
  <c r="G116" i="1"/>
  <c r="G87" i="1"/>
  <c r="G138" i="1" s="1"/>
  <c r="H65" i="1" l="1"/>
  <c r="H80" i="1"/>
  <c r="H87" i="1" s="1"/>
  <c r="H138" i="1" s="1"/>
  <c r="H115" i="1"/>
  <c r="H46" i="1"/>
  <c r="H95" i="1" s="1"/>
  <c r="H97" i="1" s="1"/>
  <c r="H140" i="1" s="1"/>
  <c r="E99" i="1"/>
  <c r="E140" i="1"/>
  <c r="I42" i="1"/>
  <c r="I132" i="1"/>
  <c r="I133" i="1" s="1"/>
  <c r="F95" i="1"/>
  <c r="F97" i="1" s="1"/>
  <c r="F116" i="1"/>
  <c r="I43" i="1"/>
  <c r="I64" i="1" s="1"/>
  <c r="I44" i="1"/>
  <c r="F114" i="1"/>
  <c r="E71" i="1"/>
  <c r="E72" i="1" s="1"/>
  <c r="G99" i="1"/>
  <c r="G141" i="1" s="1"/>
  <c r="H116" i="1" l="1"/>
  <c r="I80" i="1"/>
  <c r="I134" i="1"/>
  <c r="I135" i="1" s="1"/>
  <c r="F140" i="1"/>
  <c r="F99" i="1"/>
  <c r="F141" i="1" s="1"/>
  <c r="F117" i="1"/>
  <c r="F70" i="1" s="1"/>
  <c r="F71" i="1" s="1"/>
  <c r="F72" i="1" s="1"/>
  <c r="E101" i="1"/>
  <c r="E141" i="1"/>
  <c r="I115" i="1"/>
  <c r="I46" i="1"/>
  <c r="I95" i="1" s="1"/>
  <c r="I97" i="1" s="1"/>
  <c r="I140" i="1" s="1"/>
  <c r="I65" i="1"/>
  <c r="I86" i="1"/>
  <c r="I87" i="1" s="1"/>
  <c r="I138" i="1" s="1"/>
  <c r="H99" i="1"/>
  <c r="H141" i="1" s="1"/>
  <c r="E53" i="1" l="1"/>
  <c r="F100" i="1"/>
  <c r="F101" i="1" s="1"/>
  <c r="G114" i="1"/>
  <c r="G117" i="1" s="1"/>
  <c r="H114" i="1" s="1"/>
  <c r="H117" i="1" s="1"/>
  <c r="I116" i="1"/>
  <c r="I99" i="1"/>
  <c r="I141" i="1" s="1"/>
  <c r="G70" i="1"/>
  <c r="G71" i="1" s="1"/>
  <c r="G72" i="1" s="1"/>
  <c r="F53" i="1" l="1"/>
  <c r="G100" i="1"/>
  <c r="G101" i="1" s="1"/>
  <c r="E56" i="1"/>
  <c r="E59" i="1" s="1"/>
  <c r="E4" i="1" s="1"/>
  <c r="E74" i="1"/>
  <c r="I114" i="1"/>
  <c r="I117" i="1" s="1"/>
  <c r="I70" i="1" s="1"/>
  <c r="I71" i="1" s="1"/>
  <c r="I72" i="1" s="1"/>
  <c r="H70" i="1"/>
  <c r="H71" i="1" s="1"/>
  <c r="H72" i="1" s="1"/>
  <c r="H100" i="1" l="1"/>
  <c r="H101" i="1" s="1"/>
  <c r="G53" i="1"/>
  <c r="F56" i="1"/>
  <c r="F59" i="1" s="1"/>
  <c r="F4" i="1" s="1"/>
  <c r="F74" i="1"/>
  <c r="I100" i="1" l="1"/>
  <c r="I101" i="1" s="1"/>
  <c r="I53" i="1" s="1"/>
  <c r="H53" i="1"/>
  <c r="G56" i="1"/>
  <c r="G59" i="1" s="1"/>
  <c r="G4" i="1" s="1"/>
  <c r="G74" i="1"/>
  <c r="I74" i="1" l="1"/>
  <c r="I56" i="1"/>
  <c r="I59" i="1" s="1"/>
  <c r="I4" i="1" s="1"/>
  <c r="H74" i="1"/>
  <c r="H56" i="1"/>
  <c r="H59" i="1" s="1"/>
  <c r="H4" i="1" s="1"/>
</calcChain>
</file>

<file path=xl/sharedStrings.xml><?xml version="1.0" encoding="utf-8"?>
<sst xmlns="http://schemas.openxmlformats.org/spreadsheetml/2006/main" count="121" uniqueCount="101">
  <si>
    <t>Historical --&gt;</t>
  </si>
  <si>
    <t>Forecast --&gt;</t>
  </si>
  <si>
    <t>3 Statement Model</t>
  </si>
  <si>
    <t>USD millions, except per share data</t>
  </si>
  <si>
    <t>Balance Sheet Check</t>
  </si>
  <si>
    <t>Assumptions &amp; Drivers</t>
  </si>
  <si>
    <t>Days in Period</t>
  </si>
  <si>
    <t>Income Statement</t>
  </si>
  <si>
    <t>Sales Growth</t>
  </si>
  <si>
    <t>Gross Margin</t>
  </si>
  <si>
    <t>Distribution Expense (Percent of Sales)</t>
  </si>
  <si>
    <t>Research Expense (Percent of Sales)</t>
  </si>
  <si>
    <t>Depreciation (Percent of Sales)</t>
  </si>
  <si>
    <t>Long Term Debt Interest (Average Debt)</t>
  </si>
  <si>
    <t>Tax Rate (Percent of EBT)</t>
  </si>
  <si>
    <t>Balance Sheet</t>
  </si>
  <si>
    <t>Capital Asset Turnover Ratio</t>
  </si>
  <si>
    <t>Receivable Days (Sales Basis)</t>
  </si>
  <si>
    <t>Inventory Days (COGS Basis)</t>
  </si>
  <si>
    <t>Payable Days (COGS Basis)</t>
  </si>
  <si>
    <t>Income Tax Payable</t>
  </si>
  <si>
    <t>Long Term Debt</t>
  </si>
  <si>
    <t>Common Share Capital</t>
  </si>
  <si>
    <t xml:space="preserve">Dividend Payout Ratio </t>
  </si>
  <si>
    <t>Revenues</t>
  </si>
  <si>
    <t>Cost of Goods Sold</t>
  </si>
  <si>
    <t>Gross Profit</t>
  </si>
  <si>
    <t>Distribution Expenses</t>
  </si>
  <si>
    <t>Marketing and Administration</t>
  </si>
  <si>
    <t>Research and Development</t>
  </si>
  <si>
    <t>Depreciation</t>
  </si>
  <si>
    <t>EBIT (Operating Profit)</t>
  </si>
  <si>
    <t>Interest</t>
  </si>
  <si>
    <t>Income Before Taxes</t>
  </si>
  <si>
    <t>Taxes</t>
  </si>
  <si>
    <t>Net Income</t>
  </si>
  <si>
    <t>Common Dividends</t>
  </si>
  <si>
    <t>ASSETS</t>
  </si>
  <si>
    <t>Current Assets:</t>
  </si>
  <si>
    <t>Cash</t>
  </si>
  <si>
    <t>Trade and Other Receivables</t>
  </si>
  <si>
    <t>Inventories</t>
  </si>
  <si>
    <t>Total Current Assets</t>
  </si>
  <si>
    <t>Non-Current Assets:</t>
  </si>
  <si>
    <t>Property Plant and Equipment</t>
  </si>
  <si>
    <t>TOTAL ASSETS</t>
  </si>
  <si>
    <t>LIABILITIES AND SHAREHOLDERS' EQUITY</t>
  </si>
  <si>
    <t>Current Liabilities:</t>
  </si>
  <si>
    <t>Trade and Other Payables</t>
  </si>
  <si>
    <t>Income Taxes Payable</t>
  </si>
  <si>
    <t>Total Current Liabilities:</t>
  </si>
  <si>
    <t>Non-Current Liabilities:</t>
  </si>
  <si>
    <t>Long-Term Debt</t>
  </si>
  <si>
    <t>Shareholder's Equity:</t>
  </si>
  <si>
    <t>Common Stock and Additional Paid-In Capital</t>
  </si>
  <si>
    <t>Retained Earnings</t>
  </si>
  <si>
    <t>Total Shareholders' Equity</t>
  </si>
  <si>
    <t>TOTAL LIABILITIES AND SHAREHOLDERS' EQUITY</t>
  </si>
  <si>
    <t>Check</t>
  </si>
  <si>
    <t>Cash Flow Statement</t>
  </si>
  <si>
    <t>Cash Flows from Operating Activities:</t>
  </si>
  <si>
    <t>Changes in Operating Assets and Liabilities:</t>
  </si>
  <si>
    <t>Net Cash Provided by Operating Activities</t>
  </si>
  <si>
    <t/>
  </si>
  <si>
    <t>Investing Activities:</t>
  </si>
  <si>
    <t>Acquisitions of Property and Equipment</t>
  </si>
  <si>
    <t>Cash Flows from Investing Activities</t>
  </si>
  <si>
    <t>Financing Activities:</t>
  </si>
  <si>
    <t>Issuance of Common Stock</t>
  </si>
  <si>
    <t>Dividends (current year)</t>
  </si>
  <si>
    <t>Increase/(Decrease) in Long-Term Debt</t>
  </si>
  <si>
    <t>Cash Flows from Financing Activities</t>
  </si>
  <si>
    <t>Increase/(Decrease) in Cash and Equivalents</t>
  </si>
  <si>
    <t>Cash and Equivalents, Beginning of the Year</t>
  </si>
  <si>
    <t>Cash and Equivalents, End of the Year</t>
  </si>
  <si>
    <t>Supporting Schedules</t>
  </si>
  <si>
    <t>Property Plant and Equipment (PP&amp;E)</t>
  </si>
  <si>
    <t>Beginning of Period</t>
  </si>
  <si>
    <t>Capital Expenditures/Additions (Disposals)</t>
  </si>
  <si>
    <t>Depreciation Expense</t>
  </si>
  <si>
    <t>Net PP&amp;E End of Period</t>
  </si>
  <si>
    <t>Retained Earnings (RE)</t>
  </si>
  <si>
    <t>Dividends</t>
  </si>
  <si>
    <t>RE End of Period</t>
  </si>
  <si>
    <t>Long Term Debt (LTD)</t>
  </si>
  <si>
    <t>Additions (Repayments)</t>
  </si>
  <si>
    <t>LTD End of Period</t>
  </si>
  <si>
    <t>Long Term Debt Interest</t>
  </si>
  <si>
    <t>Total Interest</t>
  </si>
  <si>
    <t>Charts &amp; Graphs</t>
  </si>
  <si>
    <t>Revenue</t>
  </si>
  <si>
    <t>EBITDA</t>
  </si>
  <si>
    <t>EBITDA Margin</t>
  </si>
  <si>
    <t>Net Income Margin</t>
  </si>
  <si>
    <t>Cash Flow</t>
  </si>
  <si>
    <t>Operations</t>
  </si>
  <si>
    <t>Investing</t>
  </si>
  <si>
    <t>Financing</t>
  </si>
  <si>
    <t>Change in Cash</t>
  </si>
  <si>
    <t>Marketing &amp; Admin Expense (Fixed Cost)</t>
  </si>
  <si>
    <t>Net PP&amp;E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</si>
</sst>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_-;\-* #,##0.00_-;_-* &quot;-&quot;??_-;_-@_-"/>
    <numFmt numFmtId="165" formatCode="_-* #,##0_-;\(#,##0\)_-;_-* &quot;-&quot;_-;_-@_-"/>
    <numFmt numFmtId="166" formatCode="0&quot;A&quot;"/>
    <numFmt numFmtId="167" formatCode="0&quot;E&quot;"/>
    <numFmt numFmtId="168" formatCode="#,##0_);\(#,##0\);\-"/>
    <numFmt numFmtId="169" formatCode="0.0%"/>
    <numFmt numFmtId="170" formatCode="[Blue]#,##0;[Blue]\(#,##0\);\-"/>
    <numFmt numFmtId="171" formatCode="#,##0_);[Red]\(#,##0\);\-"/>
    <numFmt numFmtId="172" formatCode="#,##0.000_);\(#,##0.000\)"/>
  </numFmts>
  <fonts count="2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Arial Narrow"/>
      <family val="2"/>
    </font>
    <font>
      <b/>
      <sz val="11"/>
      <color theme="0"/>
      <name val="Arial Narrow"/>
      <family val="2"/>
    </font>
    <font>
      <sz val="11"/>
      <color theme="0"/>
      <name val="Arial Narrow"/>
      <family val="2"/>
    </font>
    <font>
      <sz val="11"/>
      <color theme="1"/>
      <name val="Arial Narrow"/>
      <family val="2"/>
    </font>
    <font>
      <b/>
      <sz val="14"/>
      <color rgb="FFFFFFFF"/>
      <name val="Arial Narrow"/>
      <family val="2"/>
    </font>
    <font>
      <sz val="10"/>
      <name val="Bookman"/>
      <family val="1"/>
    </font>
    <font>
      <i/>
      <sz val="10"/>
      <color theme="0"/>
      <name val="Arial Narrow"/>
      <family val="2"/>
    </font>
    <font>
      <b/>
      <sz val="14"/>
      <color theme="0"/>
      <name val="Arial Narrow"/>
      <family val="2"/>
    </font>
    <font>
      <i/>
      <sz val="11"/>
      <color theme="1"/>
      <name val="Arial Narrow"/>
      <family val="2"/>
    </font>
    <font>
      <i/>
      <sz val="11"/>
      <name val="Arial Narrow"/>
      <family val="2"/>
    </font>
    <font>
      <sz val="14"/>
      <color theme="1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color rgb="FF0000FF"/>
      <name val="Arial Narrow"/>
      <family val="2"/>
    </font>
    <font>
      <sz val="11"/>
      <name val="Arial"/>
      <family val="2"/>
    </font>
    <font>
      <sz val="10"/>
      <name val="Bookman"/>
    </font>
    <font>
      <b/>
      <sz val="11"/>
      <color rgb="FF0000FF"/>
      <name val="Arial Narrow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1E8496"/>
        <bgColor indexed="64"/>
      </patternFill>
    </fill>
    <fill>
      <patternFill patternType="solid">
        <fgColor rgb="FFED942D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0" fontId="20" fillId="0" borderId="0" applyNumberFormat="0" applyFill="0" applyBorder="0" applyAlignment="0" applyProtection="0"/>
  </cellStyleXfs>
  <cellXfs count="66">
    <xf numFmtId="0" fontId="0" fillId="0" borderId="0" xfId="0"/>
    <xf numFmtId="0" fontId="3" fillId="2" borderId="0" xfId="0" applyFont="1" applyFill="1" applyAlignment="1">
      <alignment vertical="top"/>
    </xf>
    <xf numFmtId="37" fontId="4" fillId="3" borderId="0" xfId="0" applyNumberFormat="1" applyFont="1" applyFill="1" applyAlignment="1">
      <alignment vertical="top"/>
    </xf>
    <xf numFmtId="37" fontId="5" fillId="3" borderId="0" xfId="0" applyNumberFormat="1" applyFont="1" applyFill="1" applyAlignment="1">
      <alignment vertical="top"/>
    </xf>
    <xf numFmtId="37" fontId="4" fillId="2" borderId="0" xfId="0" applyNumberFormat="1" applyFont="1" applyFill="1" applyAlignment="1">
      <alignment vertical="top"/>
    </xf>
    <xf numFmtId="37" fontId="5" fillId="2" borderId="0" xfId="0" applyNumberFormat="1" applyFont="1" applyFill="1" applyAlignment="1">
      <alignment vertical="top"/>
    </xf>
    <xf numFmtId="37" fontId="6" fillId="0" borderId="0" xfId="0" applyNumberFormat="1" applyFont="1"/>
    <xf numFmtId="0" fontId="7" fillId="2" borderId="0" xfId="0" applyFont="1" applyFill="1" applyAlignment="1">
      <alignment horizontal="left" vertical="center" readingOrder="1"/>
    </xf>
    <xf numFmtId="165" fontId="9" fillId="2" borderId="0" xfId="3" applyNumberFormat="1" applyFont="1" applyFill="1" applyAlignment="1" applyProtection="1">
      <alignment horizontal="left"/>
      <protection locked="0"/>
    </xf>
    <xf numFmtId="166" fontId="10" fillId="3" borderId="0" xfId="0" applyNumberFormat="1" applyFont="1" applyFill="1" applyAlignment="1">
      <alignment horizontal="right"/>
    </xf>
    <xf numFmtId="167" fontId="10" fillId="2" borderId="0" xfId="0" applyNumberFormat="1" applyFont="1" applyFill="1" applyAlignment="1">
      <alignment horizontal="right"/>
    </xf>
    <xf numFmtId="165" fontId="11" fillId="0" borderId="0" xfId="3" applyNumberFormat="1" applyFont="1" applyProtection="1">
      <protection locked="0"/>
    </xf>
    <xf numFmtId="165" fontId="12" fillId="0" borderId="0" xfId="3" applyNumberFormat="1" applyFont="1" applyAlignment="1">
      <alignment horizontal="right"/>
    </xf>
    <xf numFmtId="165" fontId="6" fillId="0" borderId="0" xfId="3" applyNumberFormat="1" applyFont="1" applyProtection="1">
      <protection locked="0"/>
    </xf>
    <xf numFmtId="165" fontId="11" fillId="0" borderId="0" xfId="3" applyNumberFormat="1" applyFont="1" applyAlignment="1" applyProtection="1">
      <alignment horizontal="center"/>
      <protection locked="0"/>
    </xf>
    <xf numFmtId="165" fontId="11" fillId="0" borderId="0" xfId="3" applyNumberFormat="1" applyFont="1" applyAlignment="1">
      <alignment horizontal="right"/>
    </xf>
    <xf numFmtId="37" fontId="10" fillId="4" borderId="0" xfId="0" applyNumberFormat="1" applyFont="1" applyFill="1" applyAlignment="1">
      <alignment vertical="center"/>
    </xf>
    <xf numFmtId="168" fontId="10" fillId="4" borderId="0" xfId="0" applyNumberFormat="1" applyFont="1" applyFill="1" applyAlignment="1">
      <alignment vertical="center"/>
    </xf>
    <xf numFmtId="37" fontId="13" fillId="0" borderId="0" xfId="0" applyNumberFormat="1" applyFont="1" applyAlignment="1">
      <alignment vertical="center"/>
    </xf>
    <xf numFmtId="0" fontId="14" fillId="0" borderId="0" xfId="0" applyFont="1"/>
    <xf numFmtId="0" fontId="15" fillId="0" borderId="0" xfId="0" applyFont="1"/>
    <xf numFmtId="168" fontId="15" fillId="0" borderId="0" xfId="0" applyNumberFormat="1" applyFont="1"/>
    <xf numFmtId="168" fontId="16" fillId="0" borderId="0" xfId="0" applyNumberFormat="1" applyFont="1"/>
    <xf numFmtId="0" fontId="17" fillId="0" borderId="0" xfId="0" applyFont="1"/>
    <xf numFmtId="169" fontId="15" fillId="0" borderId="0" xfId="0" applyNumberFormat="1" applyFont="1"/>
    <xf numFmtId="0" fontId="15" fillId="0" borderId="0" xfId="0" applyFont="1" applyAlignment="1">
      <alignment horizontal="left"/>
    </xf>
    <xf numFmtId="169" fontId="16" fillId="0" borderId="0" xfId="2" applyNumberFormat="1" applyFont="1" applyAlignment="1">
      <alignment horizontal="right"/>
    </xf>
    <xf numFmtId="169" fontId="15" fillId="0" borderId="0" xfId="2" applyNumberFormat="1" applyFont="1"/>
    <xf numFmtId="169" fontId="16" fillId="0" borderId="0" xfId="2" applyNumberFormat="1" applyFont="1"/>
    <xf numFmtId="38" fontId="15" fillId="0" borderId="0" xfId="0" applyNumberFormat="1" applyFont="1"/>
    <xf numFmtId="38" fontId="16" fillId="0" borderId="0" xfId="0" applyNumberFormat="1" applyFont="1"/>
    <xf numFmtId="40" fontId="15" fillId="0" borderId="0" xfId="0" applyNumberFormat="1" applyFont="1"/>
    <xf numFmtId="40" fontId="16" fillId="0" borderId="0" xfId="0" applyNumberFormat="1" applyFont="1"/>
    <xf numFmtId="170" fontId="15" fillId="0" borderId="0" xfId="0" applyNumberFormat="1" applyFont="1" applyProtection="1">
      <protection locked="0"/>
    </xf>
    <xf numFmtId="168" fontId="19" fillId="0" borderId="0" xfId="0" applyNumberFormat="1" applyFont="1"/>
    <xf numFmtId="168" fontId="14" fillId="0" borderId="0" xfId="0" applyNumberFormat="1" applyFont="1"/>
    <xf numFmtId="168" fontId="16" fillId="0" borderId="1" xfId="0" applyNumberFormat="1" applyFont="1" applyBorder="1"/>
    <xf numFmtId="168" fontId="15" fillId="0" borderId="1" xfId="0" applyNumberFormat="1" applyFont="1" applyBorder="1"/>
    <xf numFmtId="0" fontId="14" fillId="0" borderId="2" xfId="0" applyFont="1" applyBorder="1"/>
    <xf numFmtId="171" fontId="14" fillId="0" borderId="0" xfId="0" applyNumberFormat="1" applyFont="1"/>
    <xf numFmtId="171" fontId="14" fillId="0" borderId="2" xfId="0" applyNumberFormat="1" applyFont="1" applyBorder="1"/>
    <xf numFmtId="0" fontId="15" fillId="0" borderId="2" xfId="0" applyFont="1" applyBorder="1"/>
    <xf numFmtId="171" fontId="15" fillId="0" borderId="2" xfId="0" applyNumberFormat="1" applyFont="1" applyBorder="1"/>
    <xf numFmtId="0" fontId="14" fillId="0" borderId="3" xfId="0" applyFont="1" applyBorder="1"/>
    <xf numFmtId="171" fontId="14" fillId="0" borderId="3" xfId="0" applyNumberFormat="1" applyFont="1" applyBorder="1"/>
    <xf numFmtId="171" fontId="15" fillId="0" borderId="0" xfId="0" applyNumberFormat="1" applyFont="1"/>
    <xf numFmtId="0" fontId="14" fillId="0" borderId="4" xfId="0" applyFont="1" applyBorder="1"/>
    <xf numFmtId="171" fontId="14" fillId="0" borderId="4" xfId="0" applyNumberFormat="1" applyFont="1" applyBorder="1"/>
    <xf numFmtId="171" fontId="16" fillId="0" borderId="0" xfId="0" applyNumberFormat="1" applyFont="1"/>
    <xf numFmtId="171" fontId="14" fillId="0" borderId="5" xfId="0" applyNumberFormat="1" applyFont="1" applyBorder="1"/>
    <xf numFmtId="0" fontId="12" fillId="0" borderId="0" xfId="0" applyFont="1"/>
    <xf numFmtId="172" fontId="12" fillId="0" borderId="0" xfId="1" applyNumberFormat="1" applyFont="1"/>
    <xf numFmtId="168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left" indent="1"/>
    </xf>
    <xf numFmtId="168" fontId="15" fillId="0" borderId="2" xfId="0" applyNumberFormat="1" applyFont="1" applyBorder="1"/>
    <xf numFmtId="0" fontId="14" fillId="0" borderId="5" xfId="0" applyFont="1" applyBorder="1"/>
    <xf numFmtId="168" fontId="14" fillId="0" borderId="5" xfId="0" applyNumberFormat="1" applyFont="1" applyBorder="1"/>
    <xf numFmtId="1" fontId="15" fillId="0" borderId="0" xfId="0" applyNumberFormat="1" applyFont="1"/>
    <xf numFmtId="168" fontId="14" fillId="0" borderId="2" xfId="0" applyNumberFormat="1" applyFont="1" applyBorder="1"/>
    <xf numFmtId="168" fontId="16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1"/>
    </xf>
    <xf numFmtId="169" fontId="12" fillId="0" borderId="0" xfId="2" applyNumberFormat="1" applyFont="1"/>
    <xf numFmtId="0" fontId="14" fillId="5" borderId="0" xfId="0" applyFont="1" applyFill="1" applyAlignment="1">
      <alignment horizontal="centerContinuous"/>
    </xf>
    <xf numFmtId="171" fontId="19" fillId="0" borderId="0" xfId="0" applyNumberFormat="1" applyFont="1"/>
    <xf numFmtId="0" fontId="16" fillId="0" borderId="0" xfId="0" applyFont="1"/>
    <xf numFmtId="171" fontId="15" fillId="0" borderId="2" xfId="0" applyNumberFormat="1" applyFont="1" applyBorder="1" applyAlignment="1">
      <alignment horizontal="right"/>
    </xf>
  </cellXfs>
  <cellStyles count="6">
    <cellStyle name="Comma" xfId="1" builtinId="3"/>
    <cellStyle name="Comma 2" xfId="3"/>
    <cellStyle name="Hyperlink 2 2" xfId="5"/>
    <cellStyle name="Normal" xfId="0" builtinId="0"/>
    <cellStyle name="Normal 2 2" xfId="4"/>
    <cellStyle name="Percent" xfId="2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'3 Statement Model'!$A$131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Statement Model'!$B$3:$I$3</c:f>
              <c:numCache>
                <c:formatCode>0"A"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 formatCode="0&quot;E&quot;">
                  <c:v>2019</c:v>
                </c:pt>
                <c:pt idx="4" formatCode="0&quot;E&quot;">
                  <c:v>2020</c:v>
                </c:pt>
                <c:pt idx="5" formatCode="0&quot;E&quot;">
                  <c:v>2021</c:v>
                </c:pt>
                <c:pt idx="6" formatCode="0&quot;E&quot;">
                  <c:v>2022</c:v>
                </c:pt>
                <c:pt idx="7" formatCode="0&quot;E&quot;">
                  <c:v>2023</c:v>
                </c:pt>
              </c:numCache>
            </c:numRef>
          </c:cat>
          <c:val>
            <c:numRef>
              <c:f>'3 Statement Model'!$B$131:$I$131</c:f>
              <c:numCache>
                <c:formatCode>#,##0_);\(#,##0\);\-</c:formatCode>
                <c:ptCount val="8"/>
                <c:pt idx="0">
                  <c:v>81422</c:v>
                </c:pt>
                <c:pt idx="1">
                  <c:v>86698</c:v>
                </c:pt>
                <c:pt idx="2">
                  <c:v>93085.92</c:v>
                </c:pt>
                <c:pt idx="3">
                  <c:v>98671.075200000007</c:v>
                </c:pt>
                <c:pt idx="4">
                  <c:v>104591.33971200002</c:v>
                </c:pt>
                <c:pt idx="5">
                  <c:v>110866.82009472002</c:v>
                </c:pt>
                <c:pt idx="6">
                  <c:v>117518.82930040323</c:v>
                </c:pt>
                <c:pt idx="7">
                  <c:v>124569.95905842743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E6-4CE2-BF45-17AA1726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'3 Statement Model'!$A$133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'3 Statement Model'!$B$3:$I$3</c:f>
              <c:numCache>
                <c:formatCode>0"A"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 formatCode="0&quot;E&quot;">
                  <c:v>2019</c:v>
                </c:pt>
                <c:pt idx="4" formatCode="0&quot;E&quot;">
                  <c:v>2020</c:v>
                </c:pt>
                <c:pt idx="5" formatCode="0&quot;E&quot;">
                  <c:v>2021</c:v>
                </c:pt>
                <c:pt idx="6" formatCode="0&quot;E&quot;">
                  <c:v>2022</c:v>
                </c:pt>
                <c:pt idx="7" formatCode="0&quot;E&quot;">
                  <c:v>2023</c:v>
                </c:pt>
              </c:numCache>
            </c:numRef>
          </c:cat>
          <c:val>
            <c:numRef>
              <c:f>'3 Statement Model'!$B$133:$I$133</c:f>
              <c:numCache>
                <c:formatCode>0.0%</c:formatCode>
                <c:ptCount val="8"/>
                <c:pt idx="0">
                  <c:v>0.14917344206725455</c:v>
                </c:pt>
                <c:pt idx="1">
                  <c:v>0.16172230039908647</c:v>
                </c:pt>
                <c:pt idx="2">
                  <c:v>0.15496643788878067</c:v>
                </c:pt>
                <c:pt idx="3">
                  <c:v>0.12704889538286915</c:v>
                </c:pt>
                <c:pt idx="4">
                  <c:v>0.13318004830017344</c:v>
                </c:pt>
                <c:pt idx="5">
                  <c:v>0.13919551908696273</c:v>
                </c:pt>
                <c:pt idx="6">
                  <c:v>0.14509749042494452</c:v>
                </c:pt>
                <c:pt idx="7">
                  <c:v>0.15088810381315307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E6-4CE2-BF45-17AA1726DC3F}"/>
            </c:ext>
          </c:extLst>
        </c:ser>
        <c:ser>
          <c:idx val="2"/>
          <c:order val="2"/>
          <c:tx>
            <c:strRef>
              <c:f>'3 Statement Model'!$A$135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 Statement Model'!$B$135:$I$135</c:f>
              <c:numCache>
                <c:formatCode>0.0%</c:formatCode>
                <c:ptCount val="8"/>
                <c:pt idx="0">
                  <c:v>6.3680577730834423E-2</c:v>
                </c:pt>
                <c:pt idx="1">
                  <c:v>8.7072366144547747E-2</c:v>
                </c:pt>
                <c:pt idx="2">
                  <c:v>9.3550054143526809E-2</c:v>
                </c:pt>
                <c:pt idx="3">
                  <c:v>5.7737322525902801E-2</c:v>
                </c:pt>
                <c:pt idx="4">
                  <c:v>6.2527067543984044E-2</c:v>
                </c:pt>
                <c:pt idx="5">
                  <c:v>6.720764990225378E-2</c:v>
                </c:pt>
                <c:pt idx="6">
                  <c:v>7.1782192864800642E-2</c:v>
                </c:pt>
                <c:pt idx="7">
                  <c:v>7.6253700562923646E-2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E6-4CE2-BF45-17AA1726D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#,##0_);\(#,##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  <c:max val="0.30000000000000004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&quot;A&quot;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'3 Statement Model'!$A$139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'3 Statement Model'!$B$3:$I$3</c:f>
              <c:numCache>
                <c:formatCode>0"A"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 formatCode="0&quot;E&quot;">
                  <c:v>2019</c:v>
                </c:pt>
                <c:pt idx="4" formatCode="0&quot;E&quot;">
                  <c:v>2020</c:v>
                </c:pt>
                <c:pt idx="5" formatCode="0&quot;E&quot;">
                  <c:v>2021</c:v>
                </c:pt>
                <c:pt idx="6" formatCode="0&quot;E&quot;">
                  <c:v>2022</c:v>
                </c:pt>
                <c:pt idx="7" formatCode="0&quot;E&quot;">
                  <c:v>2023</c:v>
                </c:pt>
              </c:numCache>
            </c:numRef>
          </c:cat>
          <c:val>
            <c:numRef>
              <c:f>'3 Statement Model'!$B$139:$I$139</c:f>
              <c:numCache>
                <c:formatCode>#,##0_);\(#,##0\);\-</c:formatCode>
                <c:ptCount val="8"/>
                <c:pt idx="0">
                  <c:v>-3004.9999999999973</c:v>
                </c:pt>
                <c:pt idx="1">
                  <c:v>-3911.0000000000018</c:v>
                </c:pt>
                <c:pt idx="2">
                  <c:v>-3710.8353600000046</c:v>
                </c:pt>
                <c:pt idx="3">
                  <c:v>-5199.197982870588</c:v>
                </c:pt>
                <c:pt idx="4">
                  <c:v>-4739.9262853722357</c:v>
                </c:pt>
                <c:pt idx="5">
                  <c:v>-5024.3218624945766</c:v>
                </c:pt>
                <c:pt idx="6">
                  <c:v>-5325.7811742442464</c:v>
                </c:pt>
                <c:pt idx="7">
                  <c:v>-5645.3280446989011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77-4D06-8014-EEC902F7D8AD}"/>
            </c:ext>
          </c:extLst>
        </c:ser>
        <c:ser>
          <c:idx val="3"/>
          <c:order val="1"/>
          <c:tx>
            <c:strRef>
              <c:f>'3 Statement Model'!$A$140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'3 Statement Model'!$B$3:$I$3</c:f>
              <c:numCache>
                <c:formatCode>0"A"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 formatCode="0&quot;E&quot;">
                  <c:v>2019</c:v>
                </c:pt>
                <c:pt idx="4" formatCode="0&quot;E&quot;">
                  <c:v>2020</c:v>
                </c:pt>
                <c:pt idx="5" formatCode="0&quot;E&quot;">
                  <c:v>2021</c:v>
                </c:pt>
                <c:pt idx="6" formatCode="0&quot;E&quot;">
                  <c:v>2022</c:v>
                </c:pt>
                <c:pt idx="7" formatCode="0&quot;E&quot;">
                  <c:v>2023</c:v>
                </c:pt>
              </c:numCache>
            </c:numRef>
          </c:cat>
          <c:val>
            <c:numRef>
              <c:f>'3 Statement Model'!$B$140:$I$140</c:f>
              <c:numCache>
                <c:formatCode>#,##0_);\(#,##0\);\-</c:formatCode>
                <c:ptCount val="8"/>
                <c:pt idx="0">
                  <c:v>-4312</c:v>
                </c:pt>
                <c:pt idx="1">
                  <c:v>-4209</c:v>
                </c:pt>
                <c:pt idx="2">
                  <c:v>-2930.9750848000026</c:v>
                </c:pt>
                <c:pt idx="3">
                  <c:v>-3987.9025849600066</c:v>
                </c:pt>
                <c:pt idx="4">
                  <c:v>-4577.8528338816041</c:v>
                </c:pt>
                <c:pt idx="5">
                  <c:v>-5215.7689014914677</c:v>
                </c:pt>
                <c:pt idx="6">
                  <c:v>-5905.0314890609907</c:v>
                </c:pt>
                <c:pt idx="7">
                  <c:v>-6649.2442500238876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77-4D06-8014-EEC902F7D8AD}"/>
            </c:ext>
          </c:extLst>
        </c:ser>
        <c:ser>
          <c:idx val="0"/>
          <c:order val="2"/>
          <c:tx>
            <c:strRef>
              <c:f>'3 Statement Model'!$A$138</c:f>
              <c:strCache>
                <c:ptCount val="1"/>
                <c:pt idx="0">
                  <c:v>Operations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'3 Statement Model'!$B$3:$I$3</c:f>
              <c:numCache>
                <c:formatCode>0"A"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 formatCode="0&quot;E&quot;">
                  <c:v>2019</c:v>
                </c:pt>
                <c:pt idx="4" formatCode="0&quot;E&quot;">
                  <c:v>2020</c:v>
                </c:pt>
                <c:pt idx="5" formatCode="0&quot;E&quot;">
                  <c:v>2021</c:v>
                </c:pt>
                <c:pt idx="6" formatCode="0&quot;E&quot;">
                  <c:v>2022</c:v>
                </c:pt>
                <c:pt idx="7" formatCode="0&quot;E&quot;">
                  <c:v>2023</c:v>
                </c:pt>
              </c:numCache>
            </c:numRef>
          </c:cat>
          <c:val>
            <c:numRef>
              <c:f>'3 Statement Model'!$B$138:$I$138</c:f>
              <c:numCache>
                <c:formatCode>#,##0_);\(#,##0\);\-</c:formatCode>
                <c:ptCount val="8"/>
                <c:pt idx="0">
                  <c:v>6935</c:v>
                </c:pt>
                <c:pt idx="1">
                  <c:v>8749</c:v>
                </c:pt>
                <c:pt idx="2">
                  <c:v>10882.593892712335</c:v>
                </c:pt>
                <c:pt idx="3">
                  <c:v>7678.6234338919558</c:v>
                </c:pt>
                <c:pt idx="4">
                  <c:v>9229.6341643898631</c:v>
                </c:pt>
                <c:pt idx="5">
                  <c:v>10305.180715315408</c:v>
                </c:pt>
                <c:pt idx="6">
                  <c:v>11464.047599338961</c:v>
                </c:pt>
                <c:pt idx="7">
                  <c:v>12711.985538048109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77-4D06-8014-EEC902F7D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'3 Statement Model'!$A$141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'3 Statement Model'!$B$141:$I$141</c:f>
              <c:numCache>
                <c:formatCode>#,##0_);\(#,##0\);\-</c:formatCode>
                <c:ptCount val="8"/>
                <c:pt idx="0">
                  <c:v>-381.99999999999727</c:v>
                </c:pt>
                <c:pt idx="1">
                  <c:v>628.99999999999818</c:v>
                </c:pt>
                <c:pt idx="2">
                  <c:v>4240.7834479123285</c:v>
                </c:pt>
                <c:pt idx="3">
                  <c:v>-1508.4771339386389</c:v>
                </c:pt>
                <c:pt idx="4">
                  <c:v>-88.144954863976636</c:v>
                </c:pt>
                <c:pt idx="5">
                  <c:v>65.08995132936343</c:v>
                </c:pt>
                <c:pt idx="6">
                  <c:v>233.2349360337239</c:v>
                </c:pt>
                <c:pt idx="7">
                  <c:v>417.41324332532076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77-4D06-8014-EEC902F7D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&quot;A&quot;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#,##0_);\(#,##0\);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86634672331237528"/>
          <c:h val="7.8017217999649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56110</xdr:colOff>
      <xdr:row>144</xdr:row>
      <xdr:rowOff>85090</xdr:rowOff>
    </xdr:from>
    <xdr:to>
      <xdr:col>2</xdr:col>
      <xdr:colOff>900198</xdr:colOff>
      <xdr:row>159</xdr:row>
      <xdr:rowOff>149051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994816-6D0B-480B-A226-845BF18FD2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871104</xdr:colOff>
      <xdr:row>144</xdr:row>
      <xdr:rowOff>96405</xdr:rowOff>
    </xdr:from>
    <xdr:to>
      <xdr:col>9</xdr:col>
      <xdr:colOff>46181</xdr:colOff>
      <xdr:row>159</xdr:row>
      <xdr:rowOff>162906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F5EEB4-FFE3-49A3-84C9-42BD72D176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4"/>
  <sheetViews>
    <sheetView showGridLines="0" tabSelected="1" zoomScale="120" zoomScaleNormal="120" workbookViewId="0">
      <pane ySplit="4" topLeftCell="A5" activePane="bottomLeft" state="frozen"/>
      <selection pane="bottomLeft" activeCell="C14" sqref="C14"/>
    </sheetView>
  </sheetViews>
  <sheetFormatPr defaultColWidth="9.140625" defaultRowHeight="16.5" outlineLevelRow="1"/>
  <cols>
    <col min="1" max="1" width="41.140625" style="20" customWidth="1"/>
    <col min="2" max="9" width="13.140625" style="20" customWidth="1"/>
    <col min="10" max="10" width="2.42578125" style="20" customWidth="1"/>
    <col min="11" max="11" width="34.5703125" style="20" customWidth="1"/>
    <col min="12" max="16384" width="9.140625" style="20"/>
  </cols>
  <sheetData>
    <row r="1" spans="1:11" s="6" customFormat="1" ht="14.45" customHeight="1">
      <c r="A1" s="1"/>
      <c r="B1" s="2" t="s">
        <v>0</v>
      </c>
      <c r="C1" s="3"/>
      <c r="D1" s="3"/>
      <c r="E1" s="4" t="s">
        <v>1</v>
      </c>
      <c r="F1" s="5"/>
      <c r="G1" s="5"/>
      <c r="H1" s="5"/>
      <c r="I1" s="5"/>
    </row>
    <row r="2" spans="1:11" s="6" customFormat="1" ht="19.7" customHeight="1">
      <c r="A2" s="7" t="s">
        <v>2</v>
      </c>
      <c r="B2" s="2"/>
      <c r="C2" s="3"/>
      <c r="D2" s="3"/>
      <c r="E2" s="5"/>
      <c r="F2" s="5"/>
      <c r="G2" s="5"/>
      <c r="H2" s="5"/>
      <c r="I2" s="5"/>
    </row>
    <row r="3" spans="1:11" s="6" customFormat="1" ht="16.7" customHeight="1">
      <c r="A3" s="8" t="s">
        <v>3</v>
      </c>
      <c r="B3" s="9">
        <v>2016</v>
      </c>
      <c r="C3" s="9">
        <f>+B3+1</f>
        <v>2017</v>
      </c>
      <c r="D3" s="9">
        <f t="shared" ref="D3:I3" si="0">+C3+1</f>
        <v>2018</v>
      </c>
      <c r="E3" s="10">
        <f t="shared" si="0"/>
        <v>2019</v>
      </c>
      <c r="F3" s="10">
        <f t="shared" si="0"/>
        <v>2020</v>
      </c>
      <c r="G3" s="10">
        <f t="shared" si="0"/>
        <v>2021</v>
      </c>
      <c r="H3" s="10">
        <f t="shared" si="0"/>
        <v>2022</v>
      </c>
      <c r="I3" s="10">
        <f t="shared" si="0"/>
        <v>2023</v>
      </c>
    </row>
    <row r="4" spans="1:11" s="13" customFormat="1" ht="14.45" customHeight="1">
      <c r="A4" s="11" t="s">
        <v>4</v>
      </c>
      <c r="B4" s="12" t="str">
        <f>IF(ABS(B59-B72)&gt;1,"ERROR","OK")</f>
        <v>OK</v>
      </c>
      <c r="C4" s="12" t="str">
        <f t="shared" ref="C4:I4" si="1">IF(ABS(C59-C72)&gt;1,"ERROR","OK")</f>
        <v>OK</v>
      </c>
      <c r="D4" s="12" t="str">
        <f t="shared" si="1"/>
        <v>OK</v>
      </c>
      <c r="E4" s="12" t="str">
        <f t="shared" si="1"/>
        <v>OK</v>
      </c>
      <c r="F4" s="12" t="str">
        <f t="shared" si="1"/>
        <v>OK</v>
      </c>
      <c r="G4" s="12" t="str">
        <f t="shared" si="1"/>
        <v>OK</v>
      </c>
      <c r="H4" s="12" t="str">
        <f t="shared" si="1"/>
        <v>OK</v>
      </c>
      <c r="I4" s="12" t="str">
        <f t="shared" si="1"/>
        <v>OK</v>
      </c>
    </row>
    <row r="5" spans="1:11" s="13" customFormat="1" ht="14.45" customHeight="1">
      <c r="A5" s="11"/>
      <c r="B5" s="11"/>
      <c r="C5" s="14"/>
      <c r="D5" s="14"/>
      <c r="E5" s="15"/>
      <c r="F5" s="15"/>
      <c r="G5" s="15"/>
      <c r="H5" s="15"/>
      <c r="I5" s="15"/>
    </row>
    <row r="6" spans="1:11" s="18" customFormat="1" ht="19.7" customHeight="1">
      <c r="A6" s="16" t="s">
        <v>5</v>
      </c>
      <c r="B6" s="16"/>
      <c r="C6" s="16"/>
      <c r="D6" s="16"/>
      <c r="E6" s="17"/>
      <c r="F6" s="17"/>
      <c r="G6" s="17"/>
      <c r="H6" s="17"/>
      <c r="I6" s="17"/>
    </row>
    <row r="7" spans="1:11" ht="14.45" customHeight="1" outlineLevel="1">
      <c r="A7" s="19"/>
      <c r="E7" s="21"/>
      <c r="F7" s="21"/>
      <c r="G7" s="21"/>
      <c r="H7" s="21"/>
      <c r="I7" s="21"/>
    </row>
    <row r="8" spans="1:11" ht="14.45" customHeight="1" outlineLevel="1">
      <c r="A8" s="19" t="s">
        <v>6</v>
      </c>
      <c r="B8" s="22">
        <v>365</v>
      </c>
      <c r="C8" s="22">
        <v>365</v>
      </c>
      <c r="D8" s="22">
        <v>365</v>
      </c>
      <c r="E8" s="22">
        <v>365</v>
      </c>
      <c r="F8" s="22">
        <v>365</v>
      </c>
      <c r="G8" s="22">
        <v>365</v>
      </c>
      <c r="H8" s="22">
        <v>365</v>
      </c>
      <c r="I8" s="22">
        <v>365</v>
      </c>
      <c r="K8" s="19"/>
    </row>
    <row r="9" spans="1:11" s="23" customFormat="1" ht="14.45" customHeight="1" outlineLevel="1"/>
    <row r="10" spans="1:11" ht="14.45" customHeight="1" outlineLevel="1">
      <c r="A10" s="19" t="s">
        <v>7</v>
      </c>
      <c r="C10" s="24"/>
      <c r="E10" s="21"/>
      <c r="F10" s="21"/>
      <c r="G10" s="21"/>
      <c r="H10" s="21"/>
      <c r="I10" s="21"/>
      <c r="K10" s="25"/>
    </row>
    <row r="11" spans="1:11" ht="14.45" customHeight="1" outlineLevel="1">
      <c r="A11" s="20" t="s">
        <v>8</v>
      </c>
      <c r="B11" s="26"/>
      <c r="C11" s="27">
        <f>C33/B33-1</f>
        <v>6.4798211785512594E-2</v>
      </c>
      <c r="D11" s="27">
        <f>D33/C33-1</f>
        <v>7.3680131029550733E-2</v>
      </c>
      <c r="E11" s="28">
        <v>0.06</v>
      </c>
      <c r="F11" s="28">
        <v>0.06</v>
      </c>
      <c r="G11" s="28">
        <v>0.06</v>
      </c>
      <c r="H11" s="28">
        <v>0.06</v>
      </c>
      <c r="I11" s="28">
        <v>0.06</v>
      </c>
      <c r="K11" s="25"/>
    </row>
    <row r="12" spans="1:11" ht="14.45" customHeight="1" outlineLevel="1">
      <c r="A12" s="20" t="s">
        <v>9</v>
      </c>
      <c r="B12" s="27">
        <f>B35/B33</f>
        <v>0.53180958463314587</v>
      </c>
      <c r="C12" s="27">
        <f t="shared" ref="C12:D12" si="2">C35/C33</f>
        <v>0.56451129207132811</v>
      </c>
      <c r="D12" s="27">
        <f t="shared" si="2"/>
        <v>0.57417121730117726</v>
      </c>
      <c r="E12" s="28">
        <v>0.55000000000000004</v>
      </c>
      <c r="F12" s="28">
        <v>0.55000000000000004</v>
      </c>
      <c r="G12" s="28">
        <v>0.55000000000000004</v>
      </c>
      <c r="H12" s="28">
        <v>0.55000000000000004</v>
      </c>
      <c r="I12" s="28">
        <v>0.55000000000000004</v>
      </c>
      <c r="K12" s="25"/>
    </row>
    <row r="13" spans="1:11" ht="14.45" customHeight="1" outlineLevel="1">
      <c r="A13" s="20" t="s">
        <v>10</v>
      </c>
      <c r="B13" s="27">
        <f>B36/B33</f>
        <v>7.2265481073911231E-2</v>
      </c>
      <c r="C13" s="27">
        <f t="shared" ref="C13:D13" si="3">C36/C33</f>
        <v>7.4061685390666446E-2</v>
      </c>
      <c r="D13" s="27">
        <f t="shared" si="3"/>
        <v>6.624003286426132E-2</v>
      </c>
      <c r="E13" s="28">
        <v>7.4999999999999997E-2</v>
      </c>
      <c r="F13" s="28">
        <v>7.4999999999999997E-2</v>
      </c>
      <c r="G13" s="28">
        <v>7.4999999999999997E-2</v>
      </c>
      <c r="H13" s="28">
        <v>7.4999999999999997E-2</v>
      </c>
      <c r="I13" s="28">
        <v>7.4999999999999997E-2</v>
      </c>
      <c r="K13" s="25"/>
    </row>
    <row r="14" spans="1:11" ht="14.45" customHeight="1" outlineLevel="1">
      <c r="A14" s="20" t="s">
        <v>99</v>
      </c>
      <c r="B14" s="29">
        <f>B37</f>
        <v>23507</v>
      </c>
      <c r="C14" s="29">
        <f t="shared" ref="C14:D14" si="4">C37</f>
        <v>26569</v>
      </c>
      <c r="D14" s="29">
        <f t="shared" si="4"/>
        <v>30830.071999999996</v>
      </c>
      <c r="E14" s="30">
        <v>32063.274879999997</v>
      </c>
      <c r="F14" s="30">
        <v>33345.8058752</v>
      </c>
      <c r="G14" s="30">
        <v>34679.638110207998</v>
      </c>
      <c r="H14" s="30">
        <v>36066.823634616318</v>
      </c>
      <c r="I14" s="30">
        <v>37509.496580000974</v>
      </c>
      <c r="K14" s="25"/>
    </row>
    <row r="15" spans="1:11" ht="14.45" customHeight="1" outlineLevel="1">
      <c r="A15" s="20" t="s">
        <v>11</v>
      </c>
      <c r="B15" s="27">
        <f>B38/B33</f>
        <v>2.1664906290683107E-2</v>
      </c>
      <c r="C15" s="27">
        <f t="shared" ref="C15:D15" si="5">C38/C33</f>
        <v>2.2272716787007773E-2</v>
      </c>
      <c r="D15" s="27">
        <f t="shared" si="5"/>
        <v>2.176458222682872E-2</v>
      </c>
      <c r="E15" s="28">
        <v>2.3E-2</v>
      </c>
      <c r="F15" s="28">
        <v>2.3E-2</v>
      </c>
      <c r="G15" s="28">
        <v>2.3E-2</v>
      </c>
      <c r="H15" s="28">
        <v>2.3E-2</v>
      </c>
      <c r="I15" s="28">
        <v>2.3E-2</v>
      </c>
      <c r="K15" s="25"/>
    </row>
    <row r="16" spans="1:11" ht="14.45" customHeight="1" outlineLevel="1">
      <c r="A16" s="20" t="s">
        <v>12</v>
      </c>
      <c r="B16" s="27">
        <f>B39/B33</f>
        <v>3.6353811009309525E-2</v>
      </c>
      <c r="C16" s="27">
        <f t="shared" ref="C16:D16" si="6">C39/C33</f>
        <v>3.2330618930079123E-2</v>
      </c>
      <c r="D16" s="27">
        <f t="shared" si="6"/>
        <v>3.1227444064580338E-2</v>
      </c>
      <c r="E16" s="28">
        <v>3.2000000000000001E-2</v>
      </c>
      <c r="F16" s="28">
        <v>3.2000000000000001E-2</v>
      </c>
      <c r="G16" s="28">
        <v>3.2000000000000001E-2</v>
      </c>
      <c r="H16" s="28">
        <v>3.2000000000000001E-2</v>
      </c>
      <c r="I16" s="28">
        <v>3.2000000000000001E-2</v>
      </c>
      <c r="K16" s="25"/>
    </row>
    <row r="17" spans="1:11" ht="14.45" customHeight="1" outlineLevel="1">
      <c r="A17" s="20" t="s">
        <v>13</v>
      </c>
      <c r="B17" s="27"/>
      <c r="C17" s="27">
        <f>C41/AVERAGE(B67:C67)</f>
        <v>6.2E-2</v>
      </c>
      <c r="D17" s="27">
        <f>D41/AVERAGE(C67:D67)</f>
        <v>6.2E-2</v>
      </c>
      <c r="E17" s="28">
        <v>6.2E-2</v>
      </c>
      <c r="F17" s="28">
        <v>6.2E-2</v>
      </c>
      <c r="G17" s="28">
        <v>6.2E-2</v>
      </c>
      <c r="H17" s="28">
        <v>6.2E-2</v>
      </c>
      <c r="I17" s="28">
        <v>6.2E-2</v>
      </c>
      <c r="J17" s="21"/>
      <c r="K17" s="25"/>
    </row>
    <row r="18" spans="1:11" ht="14.45" customHeight="1" outlineLevel="1">
      <c r="A18" s="20" t="s">
        <v>14</v>
      </c>
      <c r="B18" s="27">
        <f>B43/B42</f>
        <v>0.347470425371256</v>
      </c>
      <c r="C18" s="27">
        <f t="shared" ref="C18:D18" si="7">C43/C42</f>
        <v>0.24343555822810181</v>
      </c>
      <c r="D18" s="27">
        <f t="shared" si="7"/>
        <v>0.15276420725750783</v>
      </c>
      <c r="E18" s="28">
        <v>0.3</v>
      </c>
      <c r="F18" s="28">
        <v>0.3</v>
      </c>
      <c r="G18" s="28">
        <v>0.3</v>
      </c>
      <c r="H18" s="28">
        <v>0.3</v>
      </c>
      <c r="I18" s="28">
        <v>0.3</v>
      </c>
      <c r="K18" s="25"/>
    </row>
    <row r="19" spans="1:11" ht="14.45" customHeight="1" outlineLevel="1">
      <c r="E19" s="21"/>
      <c r="F19" s="21"/>
      <c r="G19" s="21"/>
      <c r="H19" s="21"/>
      <c r="I19" s="21"/>
      <c r="K19" s="25"/>
    </row>
    <row r="20" spans="1:11" ht="14.45" customHeight="1" outlineLevel="1">
      <c r="A20" s="19" t="s">
        <v>15</v>
      </c>
      <c r="E20" s="21"/>
      <c r="F20" s="21"/>
      <c r="G20" s="21"/>
      <c r="H20" s="21"/>
      <c r="I20" s="21"/>
      <c r="K20" s="25"/>
    </row>
    <row r="21" spans="1:11" ht="14.45" customHeight="1" outlineLevel="1">
      <c r="A21" s="20" t="s">
        <v>16</v>
      </c>
      <c r="B21" s="31">
        <f t="shared" ref="B21:C21" si="8">B33/B111</f>
        <v>4.226859783003686</v>
      </c>
      <c r="C21" s="31">
        <f t="shared" si="8"/>
        <v>4.2559520887536202</v>
      </c>
      <c r="D21" s="31">
        <f>D33/D111</f>
        <v>4.3960292798110974</v>
      </c>
      <c r="E21" s="32">
        <v>4.25</v>
      </c>
      <c r="F21" s="32">
        <v>4.25</v>
      </c>
      <c r="G21" s="32">
        <v>4.25</v>
      </c>
      <c r="H21" s="32">
        <v>4.25</v>
      </c>
      <c r="I21" s="32">
        <v>4.25</v>
      </c>
      <c r="K21" s="25"/>
    </row>
    <row r="22" spans="1:11" ht="14.45" customHeight="1" outlineLevel="1">
      <c r="A22" s="20" t="s">
        <v>17</v>
      </c>
      <c r="B22" s="29">
        <f>B54/B33*B8</f>
        <v>56.864545208911593</v>
      </c>
      <c r="C22" s="29">
        <f t="shared" ref="C22:D22" si="9">C54/C33*C8</f>
        <v>59.251770513737341</v>
      </c>
      <c r="D22" s="29">
        <f t="shared" si="9"/>
        <v>57.723457210284863</v>
      </c>
      <c r="E22" s="22">
        <v>60</v>
      </c>
      <c r="F22" s="22">
        <v>60</v>
      </c>
      <c r="G22" s="22">
        <v>60</v>
      </c>
      <c r="H22" s="22">
        <v>60</v>
      </c>
      <c r="I22" s="22">
        <v>60</v>
      </c>
      <c r="K22" s="25"/>
    </row>
    <row r="23" spans="1:11" ht="14.45" customHeight="1" outlineLevel="1">
      <c r="A23" s="20" t="s">
        <v>18</v>
      </c>
      <c r="B23" s="29">
        <f>B55/B34*B8</f>
        <v>68.631987618373074</v>
      </c>
      <c r="C23" s="29">
        <f t="shared" ref="C23:D23" si="10">C55/C34*C8</f>
        <v>74.351493802309562</v>
      </c>
      <c r="D23" s="29">
        <f t="shared" si="10"/>
        <v>74</v>
      </c>
      <c r="E23" s="22">
        <v>75</v>
      </c>
      <c r="F23" s="22">
        <v>75</v>
      </c>
      <c r="G23" s="22">
        <v>75</v>
      </c>
      <c r="H23" s="22">
        <v>75</v>
      </c>
      <c r="I23" s="22">
        <v>75</v>
      </c>
      <c r="K23" s="25"/>
    </row>
    <row r="24" spans="1:11" ht="14.45" customHeight="1" outlineLevel="1">
      <c r="A24" s="20" t="s">
        <v>19</v>
      </c>
      <c r="B24" s="29">
        <f>B63/B34*B8</f>
        <v>95.757325358726149</v>
      </c>
      <c r="C24" s="29">
        <f t="shared" ref="C24:D24" si="11">C63/C34*C8</f>
        <v>101.54571458840979</v>
      </c>
      <c r="D24" s="29">
        <f t="shared" si="11"/>
        <v>102</v>
      </c>
      <c r="E24" s="22">
        <v>100</v>
      </c>
      <c r="F24" s="22">
        <v>100</v>
      </c>
      <c r="G24" s="22">
        <v>100</v>
      </c>
      <c r="H24" s="22">
        <v>100</v>
      </c>
      <c r="I24" s="22">
        <v>100</v>
      </c>
      <c r="K24" s="25"/>
    </row>
    <row r="25" spans="1:11" ht="14.45" customHeight="1" outlineLevel="1">
      <c r="A25" s="20" t="s">
        <v>20</v>
      </c>
      <c r="B25" s="27">
        <f>B64/B43</f>
        <v>0.39406012314378847</v>
      </c>
      <c r="C25" s="27">
        <f t="shared" ref="C25:D25" si="12">C64/C43</f>
        <v>0.36805269658295597</v>
      </c>
      <c r="D25" s="27">
        <f t="shared" si="12"/>
        <v>0.37002475352237169</v>
      </c>
      <c r="E25" s="28">
        <v>0.37</v>
      </c>
      <c r="F25" s="28">
        <v>0.37</v>
      </c>
      <c r="G25" s="28">
        <v>0.37</v>
      </c>
      <c r="H25" s="28">
        <v>0.37</v>
      </c>
      <c r="I25" s="28">
        <v>0.37</v>
      </c>
      <c r="K25" s="25"/>
    </row>
    <row r="26" spans="1:11" ht="14.45" customHeight="1" outlineLevel="1">
      <c r="A26" s="20" t="s">
        <v>21</v>
      </c>
      <c r="B26" s="29">
        <f>B67</f>
        <v>20000</v>
      </c>
      <c r="C26" s="29">
        <f t="shared" ref="C26:D26" si="13">C67</f>
        <v>20000</v>
      </c>
      <c r="D26" s="29">
        <f t="shared" si="13"/>
        <v>20000</v>
      </c>
      <c r="E26" s="22">
        <v>20000</v>
      </c>
      <c r="F26" s="22">
        <v>20000</v>
      </c>
      <c r="G26" s="22">
        <v>20000</v>
      </c>
      <c r="H26" s="22">
        <v>20000</v>
      </c>
      <c r="I26" s="22">
        <v>20000</v>
      </c>
      <c r="K26" s="25"/>
    </row>
    <row r="27" spans="1:11" ht="14.45" customHeight="1" outlineLevel="1">
      <c r="A27" s="20" t="s">
        <v>22</v>
      </c>
      <c r="B27" s="29">
        <f>B69</f>
        <v>7627</v>
      </c>
      <c r="C27" s="29">
        <f t="shared" ref="C27:D27" si="14">C69</f>
        <v>7627</v>
      </c>
      <c r="D27" s="29">
        <f t="shared" si="14"/>
        <v>7627</v>
      </c>
      <c r="E27" s="22">
        <v>7627</v>
      </c>
      <c r="F27" s="22">
        <v>7627</v>
      </c>
      <c r="G27" s="22">
        <v>7627</v>
      </c>
      <c r="H27" s="22">
        <v>7627</v>
      </c>
      <c r="I27" s="22">
        <v>7627</v>
      </c>
      <c r="K27" s="25"/>
    </row>
    <row r="28" spans="1:11" ht="14.45" customHeight="1" outlineLevel="1">
      <c r="A28" s="20" t="s">
        <v>23</v>
      </c>
      <c r="B28" s="27">
        <f>B46/B44</f>
        <v>0.83162970106075218</v>
      </c>
      <c r="C28" s="27">
        <f>C46/C44</f>
        <v>0.55755729235660356</v>
      </c>
      <c r="D28" s="27">
        <f>D46/D44</f>
        <v>0.3365767310470783</v>
      </c>
      <c r="E28" s="28">
        <v>0.7</v>
      </c>
      <c r="F28" s="28">
        <v>0.7</v>
      </c>
      <c r="G28" s="28">
        <v>0.7</v>
      </c>
      <c r="H28" s="28">
        <v>0.7</v>
      </c>
      <c r="I28" s="28">
        <v>0.7</v>
      </c>
      <c r="K28" s="25"/>
    </row>
    <row r="29" spans="1:11" ht="14.45" customHeight="1" outlineLevel="1">
      <c r="B29" s="33"/>
      <c r="C29" s="33"/>
      <c r="D29" s="33"/>
      <c r="E29" s="33"/>
      <c r="F29" s="33"/>
      <c r="G29" s="33"/>
      <c r="H29" s="33"/>
      <c r="I29" s="33"/>
      <c r="K29" s="25"/>
    </row>
    <row r="30" spans="1:11" ht="14.45" customHeight="1">
      <c r="E30" s="21"/>
      <c r="F30" s="21"/>
      <c r="G30" s="21"/>
      <c r="H30" s="21"/>
      <c r="I30" s="21"/>
      <c r="K30" s="25"/>
    </row>
    <row r="31" spans="1:11" s="18" customFormat="1" ht="19.7" customHeight="1">
      <c r="A31" s="16" t="s">
        <v>7</v>
      </c>
      <c r="B31" s="16"/>
      <c r="C31" s="16"/>
      <c r="D31" s="16"/>
      <c r="E31" s="17"/>
      <c r="F31" s="17"/>
      <c r="G31" s="17"/>
      <c r="H31" s="17"/>
      <c r="I31" s="17"/>
      <c r="K31" s="25"/>
    </row>
    <row r="32" spans="1:11" ht="14.45" hidden="1" customHeight="1" outlineLevel="1">
      <c r="A32" s="19"/>
      <c r="E32" s="21"/>
      <c r="F32" s="21"/>
      <c r="G32" s="21"/>
      <c r="H32" s="21"/>
      <c r="I32" s="21"/>
    </row>
    <row r="33" spans="1:12" ht="14.45" hidden="1" customHeight="1" outlineLevel="1">
      <c r="A33" s="19" t="s">
        <v>24</v>
      </c>
      <c r="B33" s="34">
        <v>81422</v>
      </c>
      <c r="C33" s="34">
        <v>86698</v>
      </c>
      <c r="D33" s="34">
        <v>93085.92</v>
      </c>
      <c r="E33" s="35">
        <f>D33*(1+E11)</f>
        <v>98671.075200000007</v>
      </c>
      <c r="F33" s="35">
        <f t="shared" ref="F33:I33" si="15">E33*(1+F11)</f>
        <v>104591.33971200002</v>
      </c>
      <c r="G33" s="35">
        <f t="shared" si="15"/>
        <v>110866.82009472002</v>
      </c>
      <c r="H33" s="35">
        <f t="shared" si="15"/>
        <v>117518.82930040323</v>
      </c>
      <c r="I33" s="35">
        <f t="shared" si="15"/>
        <v>124569.95905842743</v>
      </c>
    </row>
    <row r="34" spans="1:12" ht="14.45" hidden="1" customHeight="1" outlineLevel="1">
      <c r="A34" s="20" t="s">
        <v>25</v>
      </c>
      <c r="B34" s="36">
        <v>38121</v>
      </c>
      <c r="C34" s="36">
        <v>37756</v>
      </c>
      <c r="D34" s="36">
        <v>39638.663999999997</v>
      </c>
      <c r="E34" s="37">
        <f>E33*(1-E12)</f>
        <v>44401.983840000001</v>
      </c>
      <c r="F34" s="37">
        <f t="shared" ref="F34:I34" si="16">F33*(1-F12)</f>
        <v>47066.102870400005</v>
      </c>
      <c r="G34" s="37">
        <f t="shared" si="16"/>
        <v>49890.069042624003</v>
      </c>
      <c r="H34" s="37">
        <f t="shared" si="16"/>
        <v>52883.47318518145</v>
      </c>
      <c r="I34" s="37">
        <f t="shared" si="16"/>
        <v>56056.481576292339</v>
      </c>
    </row>
    <row r="35" spans="1:12" ht="14.45" hidden="1" customHeight="1" outlineLevel="1">
      <c r="A35" s="38" t="s">
        <v>26</v>
      </c>
      <c r="B35" s="39">
        <f>B33-B34</f>
        <v>43301</v>
      </c>
      <c r="C35" s="39">
        <f t="shared" ref="C35:D35" si="17">C33-C34</f>
        <v>48942</v>
      </c>
      <c r="D35" s="39">
        <f t="shared" si="17"/>
        <v>53447.256000000001</v>
      </c>
      <c r="E35" s="39">
        <f>E33-E34</f>
        <v>54269.091360000006</v>
      </c>
      <c r="F35" s="39">
        <f t="shared" ref="F35:I35" si="18">F33-F34</f>
        <v>57525.23684160001</v>
      </c>
      <c r="G35" s="39">
        <f t="shared" si="18"/>
        <v>60976.75105209602</v>
      </c>
      <c r="H35" s="39">
        <f t="shared" si="18"/>
        <v>64635.356115221781</v>
      </c>
      <c r="I35" s="39">
        <f t="shared" si="18"/>
        <v>68513.477482135087</v>
      </c>
    </row>
    <row r="36" spans="1:12" ht="14.45" hidden="1" customHeight="1" outlineLevel="1">
      <c r="A36" s="20" t="s">
        <v>27</v>
      </c>
      <c r="B36" s="22">
        <v>5884</v>
      </c>
      <c r="C36" s="22">
        <v>6421</v>
      </c>
      <c r="D36" s="22">
        <v>6166.0144</v>
      </c>
      <c r="E36" s="21">
        <f>E33*E13</f>
        <v>7400.3306400000001</v>
      </c>
      <c r="F36" s="21">
        <f t="shared" ref="F36:I36" si="19">F33*F13</f>
        <v>7844.3504784000006</v>
      </c>
      <c r="G36" s="21">
        <f t="shared" si="19"/>
        <v>8315.0115071040018</v>
      </c>
      <c r="H36" s="21">
        <f t="shared" si="19"/>
        <v>8813.9121975302423</v>
      </c>
      <c r="I36" s="21">
        <f t="shared" si="19"/>
        <v>9342.7469293820559</v>
      </c>
    </row>
    <row r="37" spans="1:12" ht="14.45" hidden="1" customHeight="1" outlineLevel="1">
      <c r="A37" s="20" t="s">
        <v>28</v>
      </c>
      <c r="B37" s="22">
        <v>23507</v>
      </c>
      <c r="C37" s="22">
        <v>26569</v>
      </c>
      <c r="D37" s="22">
        <v>30830.071999999996</v>
      </c>
      <c r="E37" s="21">
        <f>E14</f>
        <v>32063.274879999997</v>
      </c>
      <c r="F37" s="21">
        <f t="shared" ref="F37:I37" si="20">F14</f>
        <v>33345.8058752</v>
      </c>
      <c r="G37" s="21">
        <f t="shared" si="20"/>
        <v>34679.638110207998</v>
      </c>
      <c r="H37" s="21">
        <f t="shared" si="20"/>
        <v>36066.823634616318</v>
      </c>
      <c r="I37" s="21">
        <f t="shared" si="20"/>
        <v>37509.496580000974</v>
      </c>
    </row>
    <row r="38" spans="1:12" ht="14.45" hidden="1" customHeight="1" outlineLevel="1">
      <c r="A38" s="20" t="s">
        <v>29</v>
      </c>
      <c r="B38" s="22">
        <v>1764</v>
      </c>
      <c r="C38" s="22">
        <v>1931</v>
      </c>
      <c r="D38" s="22">
        <v>2025.9761599999999</v>
      </c>
      <c r="E38" s="21">
        <f>E33*E15</f>
        <v>2269.4347296000001</v>
      </c>
      <c r="F38" s="21">
        <f t="shared" ref="F38:I38" si="21">F33*F15</f>
        <v>2405.6008133760001</v>
      </c>
      <c r="G38" s="21">
        <f t="shared" si="21"/>
        <v>2549.9368621785607</v>
      </c>
      <c r="H38" s="21">
        <f t="shared" si="21"/>
        <v>2702.9330739092743</v>
      </c>
      <c r="I38" s="21">
        <f t="shared" si="21"/>
        <v>2865.1090583438308</v>
      </c>
    </row>
    <row r="39" spans="1:12" ht="14.45" hidden="1" customHeight="1" outlineLevel="1">
      <c r="A39" s="20" t="s">
        <v>30</v>
      </c>
      <c r="B39" s="22">
        <v>2960</v>
      </c>
      <c r="C39" s="22">
        <v>2803</v>
      </c>
      <c r="D39" s="22">
        <v>2906.83536</v>
      </c>
      <c r="E39" s="21">
        <f>E110</f>
        <v>3157.4744064000001</v>
      </c>
      <c r="F39" s="21">
        <f t="shared" ref="F39:I39" si="22">F110</f>
        <v>3346.9228707840007</v>
      </c>
      <c r="G39" s="21">
        <f t="shared" si="22"/>
        <v>3547.7382430310408</v>
      </c>
      <c r="H39" s="21">
        <f t="shared" si="22"/>
        <v>3760.6025376129037</v>
      </c>
      <c r="I39" s="21">
        <f t="shared" si="22"/>
        <v>3986.2386898696777</v>
      </c>
    </row>
    <row r="40" spans="1:12" ht="14.45" hidden="1" customHeight="1" outlineLevel="1">
      <c r="A40" s="38" t="s">
        <v>31</v>
      </c>
      <c r="B40" s="40">
        <f>B35-SUM(B36:B39)</f>
        <v>9186</v>
      </c>
      <c r="C40" s="40">
        <f t="shared" ref="C40:I40" si="23">C35-SUM(C36:C39)</f>
        <v>11218</v>
      </c>
      <c r="D40" s="40">
        <f t="shared" si="23"/>
        <v>11518.358080000005</v>
      </c>
      <c r="E40" s="40">
        <f t="shared" si="23"/>
        <v>9378.5767040000137</v>
      </c>
      <c r="F40" s="40">
        <f t="shared" si="23"/>
        <v>10582.556803840009</v>
      </c>
      <c r="G40" s="40">
        <f t="shared" si="23"/>
        <v>11884.426329574424</v>
      </c>
      <c r="H40" s="40">
        <f t="shared" si="23"/>
        <v>13291.084671553042</v>
      </c>
      <c r="I40" s="40">
        <f t="shared" si="23"/>
        <v>14809.886224538546</v>
      </c>
      <c r="J40" s="23"/>
      <c r="K40" s="23"/>
      <c r="L40" s="23"/>
    </row>
    <row r="41" spans="1:12" ht="14.45" hidden="1" customHeight="1" outlineLevel="1">
      <c r="A41" s="20" t="s">
        <v>32</v>
      </c>
      <c r="B41" s="22">
        <v>1240</v>
      </c>
      <c r="C41" s="22">
        <v>1240</v>
      </c>
      <c r="D41" s="22">
        <v>1240</v>
      </c>
      <c r="E41" s="37">
        <f>E125</f>
        <v>1240</v>
      </c>
      <c r="F41" s="37">
        <f t="shared" ref="F41:I41" si="24">F125</f>
        <v>1240</v>
      </c>
      <c r="G41" s="37">
        <f t="shared" si="24"/>
        <v>1240</v>
      </c>
      <c r="H41" s="37">
        <f t="shared" si="24"/>
        <v>1240</v>
      </c>
      <c r="I41" s="37">
        <f t="shared" si="24"/>
        <v>1240</v>
      </c>
      <c r="J41" s="23"/>
      <c r="K41" s="23"/>
      <c r="L41" s="23"/>
    </row>
    <row r="42" spans="1:12" ht="14.45" hidden="1" customHeight="1" outlineLevel="1">
      <c r="A42" s="41" t="s">
        <v>33</v>
      </c>
      <c r="B42" s="65">
        <f>B40-B41</f>
        <v>7946</v>
      </c>
      <c r="C42" s="65">
        <f t="shared" ref="C42:E42" si="25">C40-C41</f>
        <v>9978</v>
      </c>
      <c r="D42" s="65">
        <f t="shared" si="25"/>
        <v>10278.358080000005</v>
      </c>
      <c r="E42" s="65">
        <f t="shared" si="25"/>
        <v>8138.5767040000137</v>
      </c>
      <c r="F42" s="65">
        <f t="shared" ref="F42:I42" si="26">F40-F41</f>
        <v>9342.5568038400088</v>
      </c>
      <c r="G42" s="65">
        <f t="shared" si="26"/>
        <v>10644.426329574424</v>
      </c>
      <c r="H42" s="65">
        <f t="shared" si="26"/>
        <v>12051.084671553042</v>
      </c>
      <c r="I42" s="65">
        <f t="shared" si="26"/>
        <v>13569.886224538546</v>
      </c>
      <c r="J42" s="23"/>
      <c r="K42" s="23"/>
      <c r="L42" s="23"/>
    </row>
    <row r="43" spans="1:12" ht="14.45" hidden="1" customHeight="1" outlineLevel="1">
      <c r="A43" s="20" t="s">
        <v>34</v>
      </c>
      <c r="B43" s="22">
        <v>2761</v>
      </c>
      <c r="C43" s="22">
        <v>2429</v>
      </c>
      <c r="D43" s="22">
        <v>1570.1652240000012</v>
      </c>
      <c r="E43" s="37">
        <f>E42*E18</f>
        <v>2441.5730112000042</v>
      </c>
      <c r="F43" s="37">
        <f t="shared" ref="F43:I43" si="27">F42*F18</f>
        <v>2802.7670411520025</v>
      </c>
      <c r="G43" s="37">
        <f t="shared" si="27"/>
        <v>3193.3278988723273</v>
      </c>
      <c r="H43" s="37">
        <f t="shared" si="27"/>
        <v>3615.3254014659128</v>
      </c>
      <c r="I43" s="37">
        <f t="shared" si="27"/>
        <v>4070.9658673615636</v>
      </c>
      <c r="J43" s="23"/>
      <c r="K43" s="23"/>
      <c r="L43" s="23"/>
    </row>
    <row r="44" spans="1:12" ht="14.45" hidden="1" customHeight="1" outlineLevel="1" thickBot="1">
      <c r="A44" s="43" t="s">
        <v>35</v>
      </c>
      <c r="B44" s="44">
        <f>B42-B43</f>
        <v>5185</v>
      </c>
      <c r="C44" s="44">
        <f t="shared" ref="C44:E44" si="28">C42-C43</f>
        <v>7549</v>
      </c>
      <c r="D44" s="44">
        <f t="shared" si="28"/>
        <v>8708.1928560000051</v>
      </c>
      <c r="E44" s="44">
        <f t="shared" si="28"/>
        <v>5697.00369280001</v>
      </c>
      <c r="F44" s="44">
        <f t="shared" ref="F44:I44" si="29">F42-F43</f>
        <v>6539.7897626880058</v>
      </c>
      <c r="G44" s="44">
        <f t="shared" si="29"/>
        <v>7451.0984307020972</v>
      </c>
      <c r="H44" s="44">
        <f t="shared" si="29"/>
        <v>8435.7592700871301</v>
      </c>
      <c r="I44" s="44">
        <f t="shared" si="29"/>
        <v>9498.9203571769831</v>
      </c>
    </row>
    <row r="45" spans="1:12" ht="14.45" hidden="1" customHeight="1" outlineLevel="1" thickTop="1">
      <c r="A45" s="19"/>
      <c r="B45" s="63"/>
      <c r="C45" s="63"/>
      <c r="D45" s="63"/>
      <c r="E45" s="39"/>
      <c r="F45" s="39"/>
      <c r="G45" s="39"/>
      <c r="H45" s="39"/>
      <c r="I45" s="39"/>
    </row>
    <row r="46" spans="1:12" ht="14.45" hidden="1" customHeight="1" outlineLevel="1">
      <c r="A46" s="20" t="s">
        <v>36</v>
      </c>
      <c r="B46" s="22">
        <v>4312</v>
      </c>
      <c r="C46" s="22">
        <v>4209</v>
      </c>
      <c r="D46" s="22">
        <v>2930.9750848000026</v>
      </c>
      <c r="E46" s="21">
        <f>E28*E44</f>
        <v>3987.9025849600066</v>
      </c>
      <c r="F46" s="21">
        <f t="shared" ref="F46:I46" si="30">F28*F44</f>
        <v>4577.8528338816041</v>
      </c>
      <c r="G46" s="21">
        <f t="shared" si="30"/>
        <v>5215.7689014914677</v>
      </c>
      <c r="H46" s="21">
        <f t="shared" si="30"/>
        <v>5905.0314890609907</v>
      </c>
      <c r="I46" s="21">
        <f t="shared" si="30"/>
        <v>6649.2442500238876</v>
      </c>
    </row>
    <row r="47" spans="1:12" ht="14.45" hidden="1" customHeight="1" outlineLevel="1">
      <c r="B47" s="22"/>
      <c r="C47" s="22"/>
      <c r="D47" s="22"/>
      <c r="E47" s="21"/>
      <c r="F47" s="21"/>
      <c r="G47" s="21"/>
      <c r="H47" s="21"/>
      <c r="I47" s="21"/>
    </row>
    <row r="48" spans="1:12" ht="14.45" customHeight="1" collapsed="1">
      <c r="E48" s="21"/>
      <c r="F48" s="21"/>
      <c r="G48" s="21"/>
      <c r="H48" s="21"/>
      <c r="I48" s="21"/>
    </row>
    <row r="49" spans="1:9" s="18" customFormat="1" ht="19.7" customHeight="1">
      <c r="A49" s="16" t="s">
        <v>15</v>
      </c>
      <c r="B49" s="16"/>
      <c r="C49" s="16"/>
      <c r="D49" s="16"/>
      <c r="E49" s="17"/>
      <c r="F49" s="17"/>
      <c r="G49" s="17"/>
      <c r="H49" s="17"/>
      <c r="I49" s="17"/>
    </row>
    <row r="50" spans="1:9" ht="14.45" hidden="1" customHeight="1" outlineLevel="1">
      <c r="A50" s="19"/>
      <c r="E50" s="21"/>
      <c r="F50" s="21"/>
      <c r="G50" s="21"/>
      <c r="H50" s="21"/>
      <c r="I50" s="21"/>
    </row>
    <row r="51" spans="1:9" ht="14.45" hidden="1" customHeight="1" outlineLevel="1">
      <c r="A51" s="19" t="s">
        <v>37</v>
      </c>
      <c r="B51" s="64"/>
      <c r="C51" s="64"/>
      <c r="D51" s="64"/>
      <c r="E51" s="21"/>
      <c r="F51" s="21"/>
      <c r="G51" s="21"/>
      <c r="H51" s="21"/>
      <c r="I51" s="21"/>
    </row>
    <row r="52" spans="1:9" ht="14.45" hidden="1" customHeight="1" outlineLevel="1">
      <c r="A52" s="19" t="s">
        <v>38</v>
      </c>
      <c r="B52" s="64"/>
      <c r="C52" s="64"/>
      <c r="D52" s="64"/>
      <c r="E52" s="21"/>
      <c r="F52" s="21"/>
      <c r="G52" s="21"/>
      <c r="H52" s="21"/>
      <c r="I52" s="21"/>
    </row>
    <row r="53" spans="1:9" ht="14.45" hidden="1" customHeight="1" outlineLevel="1">
      <c r="A53" s="20" t="s">
        <v>39</v>
      </c>
      <c r="B53" s="22">
        <v>5289.0000000000027</v>
      </c>
      <c r="C53" s="22">
        <v>5918.0000000000009</v>
      </c>
      <c r="D53" s="22">
        <v>10158.78344791233</v>
      </c>
      <c r="E53" s="21">
        <f>E101</f>
        <v>8650.3063139736914</v>
      </c>
      <c r="F53" s="21">
        <f t="shared" ref="F53:I53" si="31">F101</f>
        <v>8562.1613591097157</v>
      </c>
      <c r="G53" s="21">
        <f t="shared" si="31"/>
        <v>8627.2513104390782</v>
      </c>
      <c r="H53" s="21">
        <f t="shared" si="31"/>
        <v>8860.486246472803</v>
      </c>
      <c r="I53" s="21">
        <f t="shared" si="31"/>
        <v>9277.8994897981247</v>
      </c>
    </row>
    <row r="54" spans="1:9" ht="14.45" hidden="1" customHeight="1" outlineLevel="1">
      <c r="A54" s="20" t="s">
        <v>40</v>
      </c>
      <c r="B54" s="22">
        <v>12685</v>
      </c>
      <c r="C54" s="22">
        <v>14074</v>
      </c>
      <c r="D54" s="22">
        <v>14721.208547945205</v>
      </c>
      <c r="E54" s="21">
        <f>E22*E33/E8</f>
        <v>16219.90277260274</v>
      </c>
      <c r="F54" s="21">
        <f t="shared" ref="F54:I54" si="32">F22*F33/F8</f>
        <v>17193.096938958908</v>
      </c>
      <c r="G54" s="21">
        <f t="shared" si="32"/>
        <v>18224.682755296442</v>
      </c>
      <c r="H54" s="21">
        <f t="shared" si="32"/>
        <v>19318.16372061423</v>
      </c>
      <c r="I54" s="21">
        <f t="shared" si="32"/>
        <v>20477.253543851082</v>
      </c>
    </row>
    <row r="55" spans="1:9" ht="14.45" hidden="1" customHeight="1" outlineLevel="1">
      <c r="A55" s="20" t="s">
        <v>41</v>
      </c>
      <c r="B55" s="22">
        <v>7168</v>
      </c>
      <c r="C55" s="22">
        <v>7691</v>
      </c>
      <c r="D55" s="22">
        <v>8036.3318794520546</v>
      </c>
      <c r="E55" s="37">
        <f>E23*E34/E8</f>
        <v>9123.6953095890422</v>
      </c>
      <c r="F55" s="37">
        <f t="shared" ref="F55:I55" si="33">F23*F34/F8</f>
        <v>9671.1170281643845</v>
      </c>
      <c r="G55" s="37">
        <f t="shared" si="33"/>
        <v>10251.384049854249</v>
      </c>
      <c r="H55" s="37">
        <f t="shared" si="33"/>
        <v>10866.467092845503</v>
      </c>
      <c r="I55" s="37">
        <f t="shared" si="33"/>
        <v>11518.455118416234</v>
      </c>
    </row>
    <row r="56" spans="1:9" ht="14.45" hidden="1" customHeight="1" outlineLevel="1">
      <c r="A56" s="41" t="s">
        <v>42</v>
      </c>
      <c r="B56" s="42">
        <f>SUM(B53:B55)</f>
        <v>25142.000000000004</v>
      </c>
      <c r="C56" s="42">
        <f t="shared" ref="C56:E56" si="34">SUM(C53:C55)</f>
        <v>27683</v>
      </c>
      <c r="D56" s="42">
        <f t="shared" si="34"/>
        <v>32916.323875309587</v>
      </c>
      <c r="E56" s="42">
        <f t="shared" si="34"/>
        <v>33993.904396165475</v>
      </c>
      <c r="F56" s="42">
        <f t="shared" ref="F56:I56" si="35">SUM(F53:F55)</f>
        <v>35426.375326233006</v>
      </c>
      <c r="G56" s="42">
        <f t="shared" si="35"/>
        <v>37103.318115589769</v>
      </c>
      <c r="H56" s="42">
        <f t="shared" si="35"/>
        <v>39045.117059932534</v>
      </c>
      <c r="I56" s="42">
        <f t="shared" si="35"/>
        <v>41273.608152065441</v>
      </c>
    </row>
    <row r="57" spans="1:9" ht="14.45" hidden="1" customHeight="1" outlineLevel="1">
      <c r="A57" s="19" t="s">
        <v>43</v>
      </c>
      <c r="B57" s="48"/>
      <c r="C57" s="48"/>
      <c r="D57" s="48"/>
      <c r="E57" s="21"/>
      <c r="F57" s="21"/>
      <c r="G57" s="21"/>
      <c r="H57" s="21"/>
      <c r="I57" s="21"/>
    </row>
    <row r="58" spans="1:9" ht="14.45" hidden="1" customHeight="1" outlineLevel="1">
      <c r="A58" s="20" t="s">
        <v>44</v>
      </c>
      <c r="B58" s="22">
        <v>19263</v>
      </c>
      <c r="C58" s="22">
        <v>20371</v>
      </c>
      <c r="D58" s="22">
        <v>21175.000000000007</v>
      </c>
      <c r="E58" s="21">
        <f>E111</f>
        <v>23216.723576470591</v>
      </c>
      <c r="F58" s="21">
        <f t="shared" ref="F58:I58" si="36">F111</f>
        <v>24609.726991058826</v>
      </c>
      <c r="G58" s="21">
        <f t="shared" si="36"/>
        <v>26086.31061052236</v>
      </c>
      <c r="H58" s="21">
        <f t="shared" si="36"/>
        <v>27651.489247153702</v>
      </c>
      <c r="I58" s="21">
        <f t="shared" si="36"/>
        <v>29310.578601982925</v>
      </c>
    </row>
    <row r="59" spans="1:9" ht="14.45" hidden="1" customHeight="1" outlineLevel="1" thickBot="1">
      <c r="A59" s="46" t="s">
        <v>45</v>
      </c>
      <c r="B59" s="47">
        <f>SUM(B56:B58)</f>
        <v>44405</v>
      </c>
      <c r="C59" s="47">
        <f t="shared" ref="C59:I59" si="37">SUM(C56:C58)</f>
        <v>48054</v>
      </c>
      <c r="D59" s="47">
        <f t="shared" si="37"/>
        <v>54091.323875309594</v>
      </c>
      <c r="E59" s="47">
        <f t="shared" si="37"/>
        <v>57210.627972636066</v>
      </c>
      <c r="F59" s="47">
        <f t="shared" si="37"/>
        <v>60036.102317291836</v>
      </c>
      <c r="G59" s="47">
        <f t="shared" si="37"/>
        <v>63189.628726112132</v>
      </c>
      <c r="H59" s="47">
        <f t="shared" si="37"/>
        <v>66696.606307086244</v>
      </c>
      <c r="I59" s="47">
        <f t="shared" si="37"/>
        <v>70584.186754048365</v>
      </c>
    </row>
    <row r="60" spans="1:9" ht="14.45" hidden="1" customHeight="1" outlineLevel="1">
      <c r="B60" s="48"/>
      <c r="C60" s="48"/>
      <c r="D60" s="48"/>
      <c r="E60" s="21"/>
      <c r="F60" s="21"/>
      <c r="G60" s="21"/>
      <c r="H60" s="21"/>
      <c r="I60" s="21"/>
    </row>
    <row r="61" spans="1:9" ht="14.45" hidden="1" customHeight="1" outlineLevel="1">
      <c r="A61" s="19" t="s">
        <v>46</v>
      </c>
      <c r="B61" s="48"/>
      <c r="C61" s="48"/>
      <c r="D61" s="48"/>
      <c r="E61" s="21"/>
      <c r="F61" s="21"/>
      <c r="G61" s="21"/>
      <c r="H61" s="21"/>
      <c r="I61" s="21"/>
    </row>
    <row r="62" spans="1:9" ht="14.45" hidden="1" customHeight="1" outlineLevel="1">
      <c r="A62" s="19" t="s">
        <v>47</v>
      </c>
      <c r="B62" s="48"/>
      <c r="C62" s="48"/>
      <c r="D62" s="48"/>
      <c r="E62" s="21"/>
      <c r="F62" s="21"/>
      <c r="G62" s="21"/>
      <c r="H62" s="21"/>
      <c r="I62" s="21"/>
    </row>
    <row r="63" spans="1:9" ht="14.45" hidden="1" customHeight="1" outlineLevel="1">
      <c r="A63" s="20" t="s">
        <v>48</v>
      </c>
      <c r="B63" s="22">
        <v>10001</v>
      </c>
      <c r="C63" s="22">
        <v>10504</v>
      </c>
      <c r="D63" s="22">
        <v>11077.106104109589</v>
      </c>
      <c r="E63" s="21">
        <f>E24*E34/E8</f>
        <v>12164.927079452054</v>
      </c>
      <c r="F63" s="21">
        <f t="shared" ref="F63:I63" si="38">F24*F34/F8</f>
        <v>12894.822704219181</v>
      </c>
      <c r="G63" s="21">
        <f t="shared" si="38"/>
        <v>13668.512066472329</v>
      </c>
      <c r="H63" s="21">
        <f t="shared" si="38"/>
        <v>14488.622790460671</v>
      </c>
      <c r="I63" s="21">
        <f t="shared" si="38"/>
        <v>15357.940157888312</v>
      </c>
    </row>
    <row r="64" spans="1:9" ht="14.45" hidden="1" customHeight="1" outlineLevel="1">
      <c r="A64" s="20" t="s">
        <v>49</v>
      </c>
      <c r="B64" s="22">
        <v>1088</v>
      </c>
      <c r="C64" s="22">
        <v>894</v>
      </c>
      <c r="D64" s="22">
        <v>581</v>
      </c>
      <c r="E64" s="21">
        <f>E25*E43</f>
        <v>903.38201414400157</v>
      </c>
      <c r="F64" s="21">
        <f t="shared" ref="F64:I64" si="39">F25*F43</f>
        <v>1037.0238052262409</v>
      </c>
      <c r="G64" s="21">
        <f t="shared" si="39"/>
        <v>1181.531322582761</v>
      </c>
      <c r="H64" s="21">
        <f t="shared" si="39"/>
        <v>1337.6703985423878</v>
      </c>
      <c r="I64" s="21">
        <f t="shared" si="39"/>
        <v>1506.2573709237786</v>
      </c>
    </row>
    <row r="65" spans="1:10" ht="14.45" hidden="1" customHeight="1" outlineLevel="1">
      <c r="A65" s="41" t="s">
        <v>50</v>
      </c>
      <c r="B65" s="42">
        <f>SUM(B63:B64)</f>
        <v>11089</v>
      </c>
      <c r="C65" s="42">
        <f t="shared" ref="C65:E65" si="40">SUM(C63:C64)</f>
        <v>11398</v>
      </c>
      <c r="D65" s="42">
        <f t="shared" si="40"/>
        <v>11658.106104109589</v>
      </c>
      <c r="E65" s="42">
        <f t="shared" si="40"/>
        <v>13068.309093596055</v>
      </c>
      <c r="F65" s="42">
        <f t="shared" ref="F65:I65" si="41">SUM(F63:F64)</f>
        <v>13931.846509445422</v>
      </c>
      <c r="G65" s="42">
        <f t="shared" si="41"/>
        <v>14850.04338905509</v>
      </c>
      <c r="H65" s="42">
        <f t="shared" si="41"/>
        <v>15826.29318900306</v>
      </c>
      <c r="I65" s="42">
        <f t="shared" si="41"/>
        <v>16864.197528812088</v>
      </c>
    </row>
    <row r="66" spans="1:10" ht="14.45" hidden="1" customHeight="1" outlineLevel="1">
      <c r="A66" s="19" t="s">
        <v>51</v>
      </c>
      <c r="B66" s="48"/>
      <c r="C66" s="48"/>
      <c r="D66" s="48"/>
      <c r="E66" s="21"/>
      <c r="F66" s="21"/>
      <c r="G66" s="21"/>
      <c r="H66" s="21"/>
      <c r="I66" s="21"/>
    </row>
    <row r="67" spans="1:10" ht="14.45" hidden="1" customHeight="1" outlineLevel="1">
      <c r="A67" s="20" t="s">
        <v>52</v>
      </c>
      <c r="B67" s="22">
        <v>20000</v>
      </c>
      <c r="C67" s="22">
        <v>20000</v>
      </c>
      <c r="D67" s="22">
        <v>20000</v>
      </c>
      <c r="E67" s="21">
        <f>E122</f>
        <v>20000</v>
      </c>
      <c r="F67" s="21">
        <f t="shared" ref="F67:I67" si="42">F122</f>
        <v>20000</v>
      </c>
      <c r="G67" s="21">
        <f t="shared" si="42"/>
        <v>20000</v>
      </c>
      <c r="H67" s="21">
        <f t="shared" si="42"/>
        <v>20000</v>
      </c>
      <c r="I67" s="21">
        <f t="shared" si="42"/>
        <v>20000</v>
      </c>
      <c r="J67" s="21"/>
    </row>
    <row r="68" spans="1:10" ht="14.45" hidden="1" customHeight="1" outlineLevel="1">
      <c r="A68" s="19" t="s">
        <v>53</v>
      </c>
      <c r="B68" s="48"/>
      <c r="C68" s="48"/>
      <c r="D68" s="48"/>
      <c r="E68" s="21"/>
      <c r="F68" s="21"/>
      <c r="G68" s="21"/>
      <c r="H68" s="21"/>
      <c r="I68" s="21"/>
    </row>
    <row r="69" spans="1:10" ht="14.45" hidden="1" customHeight="1" outlineLevel="1">
      <c r="A69" s="20" t="s">
        <v>54</v>
      </c>
      <c r="B69" s="22">
        <v>7627</v>
      </c>
      <c r="C69" s="22">
        <v>7627</v>
      </c>
      <c r="D69" s="22">
        <v>7627</v>
      </c>
      <c r="E69" s="21">
        <f>E27</f>
        <v>7627</v>
      </c>
      <c r="F69" s="21">
        <f t="shared" ref="F69:I69" si="43">F27</f>
        <v>7627</v>
      </c>
      <c r="G69" s="21">
        <f t="shared" si="43"/>
        <v>7627</v>
      </c>
      <c r="H69" s="21">
        <f t="shared" si="43"/>
        <v>7627</v>
      </c>
      <c r="I69" s="21">
        <f t="shared" si="43"/>
        <v>7627</v>
      </c>
    </row>
    <row r="70" spans="1:10" ht="14.45" hidden="1" customHeight="1" outlineLevel="1">
      <c r="A70" s="20" t="s">
        <v>55</v>
      </c>
      <c r="B70" s="22">
        <v>5689</v>
      </c>
      <c r="C70" s="22">
        <v>9029</v>
      </c>
      <c r="D70" s="22">
        <v>14806.217771200003</v>
      </c>
      <c r="E70" s="21">
        <f>E117</f>
        <v>16515.318879040005</v>
      </c>
      <c r="F70" s="21">
        <f>F117</f>
        <v>18477.255807846406</v>
      </c>
      <c r="G70" s="21">
        <f t="shared" ref="G70:I70" si="44">G117</f>
        <v>20712.585337057037</v>
      </c>
      <c r="H70" s="21">
        <f t="shared" si="44"/>
        <v>23243.313118083173</v>
      </c>
      <c r="I70" s="21">
        <f t="shared" si="44"/>
        <v>26092.98922523627</v>
      </c>
    </row>
    <row r="71" spans="1:10" ht="14.45" hidden="1" customHeight="1" outlineLevel="1">
      <c r="A71" s="38" t="s">
        <v>56</v>
      </c>
      <c r="B71" s="49">
        <f>SUM(B69:B70)</f>
        <v>13316</v>
      </c>
      <c r="C71" s="49">
        <f t="shared" ref="C71:D71" si="45">SUM(C69:C70)</f>
        <v>16656</v>
      </c>
      <c r="D71" s="49">
        <f t="shared" si="45"/>
        <v>22433.217771200005</v>
      </c>
      <c r="E71" s="49">
        <f t="shared" ref="E71:I71" si="46">SUM(E69:E70)</f>
        <v>24142.318879040005</v>
      </c>
      <c r="F71" s="49">
        <f t="shared" si="46"/>
        <v>26104.255807846406</v>
      </c>
      <c r="G71" s="49">
        <f t="shared" si="46"/>
        <v>28339.585337057037</v>
      </c>
      <c r="H71" s="49">
        <f t="shared" si="46"/>
        <v>30870.313118083173</v>
      </c>
      <c r="I71" s="49">
        <f t="shared" si="46"/>
        <v>33719.98922523627</v>
      </c>
    </row>
    <row r="72" spans="1:10" ht="14.45" hidden="1" customHeight="1" outlineLevel="1" thickBot="1">
      <c r="A72" s="46" t="s">
        <v>57</v>
      </c>
      <c r="B72" s="47">
        <f>B71+B67+B65</f>
        <v>44405</v>
      </c>
      <c r="C72" s="47">
        <f t="shared" ref="C72:D72" si="47">C71+C67+C65</f>
        <v>48054</v>
      </c>
      <c r="D72" s="47">
        <f t="shared" si="47"/>
        <v>54091.323875309594</v>
      </c>
      <c r="E72" s="47">
        <f t="shared" ref="E72:I72" si="48">E71+E67+E65</f>
        <v>57210.627972636059</v>
      </c>
      <c r="F72" s="47">
        <f t="shared" si="48"/>
        <v>60036.102317291829</v>
      </c>
      <c r="G72" s="47">
        <f t="shared" si="48"/>
        <v>63189.628726112132</v>
      </c>
      <c r="H72" s="47">
        <f t="shared" si="48"/>
        <v>66696.606307086229</v>
      </c>
      <c r="I72" s="47">
        <f t="shared" si="48"/>
        <v>70584.186754048365</v>
      </c>
    </row>
    <row r="73" spans="1:10" ht="14.45" hidden="1" customHeight="1" outlineLevel="1">
      <c r="B73" s="45"/>
      <c r="C73" s="45"/>
      <c r="D73" s="45"/>
      <c r="E73" s="21"/>
      <c r="F73" s="21"/>
      <c r="G73" s="21"/>
      <c r="H73" s="21"/>
      <c r="I73" s="21"/>
    </row>
    <row r="74" spans="1:10" ht="14.45" hidden="1" customHeight="1" outlineLevel="1">
      <c r="A74" s="50" t="s">
        <v>58</v>
      </c>
      <c r="B74" s="51">
        <f>B53-B101</f>
        <v>0</v>
      </c>
      <c r="C74" s="51">
        <f t="shared" ref="C74:I74" si="49">C53-C101</f>
        <v>0</v>
      </c>
      <c r="D74" s="51">
        <f t="shared" si="49"/>
        <v>0</v>
      </c>
      <c r="E74" s="51">
        <f t="shared" si="49"/>
        <v>0</v>
      </c>
      <c r="F74" s="51">
        <f t="shared" si="49"/>
        <v>0</v>
      </c>
      <c r="G74" s="51">
        <f t="shared" si="49"/>
        <v>0</v>
      </c>
      <c r="H74" s="51">
        <f t="shared" si="49"/>
        <v>0</v>
      </c>
      <c r="I74" s="51">
        <f t="shared" si="49"/>
        <v>0</v>
      </c>
    </row>
    <row r="75" spans="1:10" ht="14.45" hidden="1" customHeight="1" outlineLevel="1">
      <c r="E75" s="21"/>
      <c r="F75" s="21"/>
      <c r="G75" s="21"/>
      <c r="H75" s="21"/>
      <c r="I75" s="21"/>
    </row>
    <row r="76" spans="1:10" ht="14.45" customHeight="1" collapsed="1">
      <c r="E76" s="21"/>
      <c r="F76" s="21"/>
      <c r="G76" s="21"/>
      <c r="H76" s="21"/>
      <c r="I76" s="21"/>
    </row>
    <row r="77" spans="1:10" s="18" customFormat="1" ht="19.7" customHeight="1">
      <c r="A77" s="16" t="s">
        <v>59</v>
      </c>
      <c r="B77" s="17"/>
      <c r="C77" s="17"/>
      <c r="D77" s="17"/>
      <c r="E77" s="17"/>
      <c r="F77" s="17"/>
      <c r="G77" s="17"/>
      <c r="H77" s="17"/>
      <c r="I77" s="17"/>
    </row>
    <row r="78" spans="1:10" ht="14.45" customHeight="1" outlineLevel="1">
      <c r="A78" s="19"/>
      <c r="B78" s="21"/>
      <c r="C78" s="21"/>
      <c r="D78" s="21"/>
      <c r="E78" s="21"/>
      <c r="F78" s="21"/>
      <c r="G78" s="21"/>
      <c r="H78" s="21"/>
      <c r="I78" s="21"/>
    </row>
    <row r="79" spans="1:10" ht="14.45" customHeight="1" outlineLevel="1">
      <c r="A79" s="19" t="s">
        <v>60</v>
      </c>
      <c r="B79" s="59"/>
      <c r="C79" s="59"/>
      <c r="D79" s="59"/>
      <c r="E79" s="52"/>
      <c r="F79" s="52"/>
      <c r="G79" s="52"/>
      <c r="H79" s="52"/>
      <c r="I79" s="52"/>
    </row>
    <row r="80" spans="1:10" ht="14.45" customHeight="1" outlineLevel="1">
      <c r="A80" s="20" t="s">
        <v>35</v>
      </c>
      <c r="B80" s="22">
        <v>5185</v>
      </c>
      <c r="C80" s="22">
        <v>7549</v>
      </c>
      <c r="D80" s="22">
        <v>8708.1928560000051</v>
      </c>
      <c r="E80" s="21">
        <f>E44</f>
        <v>5697.00369280001</v>
      </c>
      <c r="F80" s="21">
        <f t="shared" ref="F80:I80" si="50">F44</f>
        <v>6539.7897626880058</v>
      </c>
      <c r="G80" s="21">
        <f t="shared" si="50"/>
        <v>7451.0984307020972</v>
      </c>
      <c r="H80" s="21">
        <f t="shared" si="50"/>
        <v>8435.7592700871301</v>
      </c>
      <c r="I80" s="21">
        <f t="shared" si="50"/>
        <v>9498.9203571769831</v>
      </c>
    </row>
    <row r="81" spans="1:9" ht="14.45" customHeight="1" outlineLevel="1">
      <c r="A81" s="20" t="s">
        <v>30</v>
      </c>
      <c r="B81" s="22">
        <v>2960</v>
      </c>
      <c r="C81" s="22">
        <v>2803</v>
      </c>
      <c r="D81" s="22">
        <v>2906.83536</v>
      </c>
      <c r="E81" s="21">
        <f>E110</f>
        <v>3157.4744064000001</v>
      </c>
      <c r="F81" s="21">
        <f t="shared" ref="F81:I81" si="51">F110</f>
        <v>3346.9228707840007</v>
      </c>
      <c r="G81" s="21">
        <f t="shared" si="51"/>
        <v>3547.7382430310408</v>
      </c>
      <c r="H81" s="21">
        <f t="shared" si="51"/>
        <v>3760.6025376129037</v>
      </c>
      <c r="I81" s="21">
        <f t="shared" si="51"/>
        <v>3986.2386898696777</v>
      </c>
    </row>
    <row r="82" spans="1:9" ht="14.45" customHeight="1" outlineLevel="1">
      <c r="A82" s="20" t="s">
        <v>61</v>
      </c>
      <c r="B82" s="22"/>
      <c r="C82" s="22"/>
      <c r="D82" s="22"/>
      <c r="E82" s="21"/>
      <c r="F82" s="21"/>
      <c r="G82" s="21"/>
      <c r="H82" s="21"/>
      <c r="I82" s="21"/>
    </row>
    <row r="83" spans="1:9" ht="14.45" customHeight="1" outlineLevel="1">
      <c r="A83" s="53" t="s">
        <v>40</v>
      </c>
      <c r="B83" s="22">
        <v>-1280</v>
      </c>
      <c r="C83" s="22">
        <v>-1389</v>
      </c>
      <c r="D83" s="22">
        <v>-647.20854794520528</v>
      </c>
      <c r="E83" s="21">
        <f>-(E54-D54)</f>
        <v>-1498.6942246575345</v>
      </c>
      <c r="F83" s="21">
        <f t="shared" ref="F83:I83" si="52">-(F54-E54)</f>
        <v>-973.19416635616835</v>
      </c>
      <c r="G83" s="21">
        <f t="shared" si="52"/>
        <v>-1031.5858163375342</v>
      </c>
      <c r="H83" s="21">
        <f t="shared" si="52"/>
        <v>-1093.4809653177872</v>
      </c>
      <c r="I83" s="21">
        <f t="shared" si="52"/>
        <v>-1159.0898232368527</v>
      </c>
    </row>
    <row r="84" spans="1:9" ht="14.45" customHeight="1" outlineLevel="1">
      <c r="A84" s="53" t="s">
        <v>41</v>
      </c>
      <c r="B84" s="22">
        <v>-470</v>
      </c>
      <c r="C84" s="22">
        <v>-523</v>
      </c>
      <c r="D84" s="22">
        <v>-345.33187945205464</v>
      </c>
      <c r="E84" s="21">
        <f>-(E55-D55)</f>
        <v>-1087.3634301369875</v>
      </c>
      <c r="F84" s="21">
        <f t="shared" ref="F84:I84" si="53">-(F55-E55)</f>
        <v>-547.42171857534231</v>
      </c>
      <c r="G84" s="21">
        <f t="shared" si="53"/>
        <v>-580.26702168986412</v>
      </c>
      <c r="H84" s="21">
        <f t="shared" si="53"/>
        <v>-615.08304299125484</v>
      </c>
      <c r="I84" s="21">
        <f t="shared" si="53"/>
        <v>-651.98802557073031</v>
      </c>
    </row>
    <row r="85" spans="1:9" ht="14.45" customHeight="1" outlineLevel="1">
      <c r="A85" s="53" t="s">
        <v>48</v>
      </c>
      <c r="B85" s="22">
        <v>490</v>
      </c>
      <c r="C85" s="22">
        <v>503</v>
      </c>
      <c r="D85" s="22">
        <v>573.10610410958907</v>
      </c>
      <c r="E85" s="21">
        <f>(E63-D63)</f>
        <v>1087.8209753424653</v>
      </c>
      <c r="F85" s="21">
        <f t="shared" ref="F85:I85" si="54">(F63-E63)</f>
        <v>729.89562476712672</v>
      </c>
      <c r="G85" s="21">
        <f t="shared" si="54"/>
        <v>773.68936225314792</v>
      </c>
      <c r="H85" s="21">
        <f t="shared" si="54"/>
        <v>820.11072398834222</v>
      </c>
      <c r="I85" s="21">
        <f t="shared" si="54"/>
        <v>869.31736742764042</v>
      </c>
    </row>
    <row r="86" spans="1:9" ht="14.45" customHeight="1" outlineLevel="1">
      <c r="A86" s="53" t="s">
        <v>49</v>
      </c>
      <c r="B86" s="22">
        <v>50</v>
      </c>
      <c r="C86" s="22">
        <v>-194</v>
      </c>
      <c r="D86" s="22">
        <v>-313</v>
      </c>
      <c r="E86" s="21">
        <f>(E64-D64)</f>
        <v>322.38201414400157</v>
      </c>
      <c r="F86" s="21">
        <f t="shared" ref="F86:I86" si="55">(F64-E64)</f>
        <v>133.64179108223937</v>
      </c>
      <c r="G86" s="21">
        <f t="shared" si="55"/>
        <v>144.50751735652011</v>
      </c>
      <c r="H86" s="21">
        <f t="shared" si="55"/>
        <v>156.13907595962678</v>
      </c>
      <c r="I86" s="21">
        <f t="shared" si="55"/>
        <v>168.58697238139075</v>
      </c>
    </row>
    <row r="87" spans="1:9" ht="14.45" customHeight="1" outlineLevel="1">
      <c r="A87" s="41" t="s">
        <v>62</v>
      </c>
      <c r="B87" s="54">
        <f>SUM(B80:B86)</f>
        <v>6935</v>
      </c>
      <c r="C87" s="54">
        <f t="shared" ref="C87:E87" si="56">SUM(C80:C86)</f>
        <v>8749</v>
      </c>
      <c r="D87" s="54">
        <f t="shared" si="56"/>
        <v>10882.593892712335</v>
      </c>
      <c r="E87" s="54">
        <f t="shared" si="56"/>
        <v>7678.6234338919558</v>
      </c>
      <c r="F87" s="54">
        <f t="shared" ref="F87:I87" si="57">SUM(F80:F86)</f>
        <v>9229.6341643898631</v>
      </c>
      <c r="G87" s="54">
        <f t="shared" si="57"/>
        <v>10305.180715315408</v>
      </c>
      <c r="H87" s="54">
        <f t="shared" si="57"/>
        <v>11464.047599338961</v>
      </c>
      <c r="I87" s="54">
        <f t="shared" si="57"/>
        <v>12711.985538048109</v>
      </c>
    </row>
    <row r="88" spans="1:9" ht="14.45" customHeight="1" outlineLevel="1">
      <c r="A88" s="20" t="s">
        <v>63</v>
      </c>
      <c r="B88" s="22"/>
      <c r="C88" s="22"/>
      <c r="D88" s="22"/>
      <c r="E88" s="21"/>
      <c r="F88" s="21"/>
      <c r="G88" s="21"/>
      <c r="H88" s="21"/>
      <c r="I88" s="21"/>
    </row>
    <row r="89" spans="1:9" ht="14.45" customHeight="1" outlineLevel="1">
      <c r="A89" s="19" t="s">
        <v>64</v>
      </c>
      <c r="B89" s="22"/>
      <c r="C89" s="22"/>
      <c r="D89" s="22"/>
      <c r="E89" s="21"/>
      <c r="F89" s="21"/>
      <c r="G89" s="21"/>
      <c r="H89" s="21"/>
      <c r="I89" s="21"/>
    </row>
    <row r="90" spans="1:9" ht="14.45" customHeight="1" outlineLevel="1">
      <c r="A90" s="20" t="s">
        <v>65</v>
      </c>
      <c r="B90" s="22">
        <v>-3004.9999999999973</v>
      </c>
      <c r="C90" s="22">
        <v>-3911.0000000000018</v>
      </c>
      <c r="D90" s="22">
        <v>-3710.8353600000046</v>
      </c>
      <c r="E90" s="21">
        <f>-E109</f>
        <v>-5199.197982870588</v>
      </c>
      <c r="F90" s="21">
        <f t="shared" ref="F90:I90" si="58">-F109</f>
        <v>-4739.9262853722357</v>
      </c>
      <c r="G90" s="21">
        <f t="shared" si="58"/>
        <v>-5024.3218624945766</v>
      </c>
      <c r="H90" s="21">
        <f t="shared" si="58"/>
        <v>-5325.7811742442464</v>
      </c>
      <c r="I90" s="21">
        <f t="shared" si="58"/>
        <v>-5645.3280446989011</v>
      </c>
    </row>
    <row r="91" spans="1:9" ht="14.45" customHeight="1" outlineLevel="1">
      <c r="A91" s="41" t="s">
        <v>66</v>
      </c>
      <c r="B91" s="54">
        <f>SUM(B90)</f>
        <v>-3004.9999999999973</v>
      </c>
      <c r="C91" s="54">
        <f t="shared" ref="C91:I91" si="59">SUM(C90)</f>
        <v>-3911.0000000000018</v>
      </c>
      <c r="D91" s="54">
        <f t="shared" si="59"/>
        <v>-3710.8353600000046</v>
      </c>
      <c r="E91" s="54">
        <f t="shared" si="59"/>
        <v>-5199.197982870588</v>
      </c>
      <c r="F91" s="54">
        <f t="shared" si="59"/>
        <v>-4739.9262853722357</v>
      </c>
      <c r="G91" s="54">
        <f t="shared" si="59"/>
        <v>-5024.3218624945766</v>
      </c>
      <c r="H91" s="54">
        <f t="shared" si="59"/>
        <v>-5325.7811742442464</v>
      </c>
      <c r="I91" s="54">
        <f t="shared" si="59"/>
        <v>-5645.3280446989011</v>
      </c>
    </row>
    <row r="92" spans="1:9" ht="14.45" customHeight="1" outlineLevel="1">
      <c r="A92" s="20" t="s">
        <v>63</v>
      </c>
      <c r="B92" s="22"/>
      <c r="C92" s="22"/>
      <c r="D92" s="22"/>
      <c r="E92" s="21"/>
      <c r="F92" s="21"/>
      <c r="G92" s="21"/>
      <c r="H92" s="21"/>
      <c r="I92" s="21"/>
    </row>
    <row r="93" spans="1:9" ht="14.45" customHeight="1" outlineLevel="1">
      <c r="A93" s="19" t="s">
        <v>67</v>
      </c>
      <c r="B93" s="22"/>
      <c r="C93" s="22"/>
      <c r="D93" s="22"/>
      <c r="E93" s="21"/>
      <c r="F93" s="21"/>
      <c r="G93" s="21"/>
      <c r="H93" s="21"/>
      <c r="I93" s="21"/>
    </row>
    <row r="94" spans="1:9" ht="14.45" customHeight="1" outlineLevel="1">
      <c r="A94" s="20" t="s">
        <v>68</v>
      </c>
      <c r="B94" s="22">
        <v>0</v>
      </c>
      <c r="C94" s="22">
        <v>0</v>
      </c>
      <c r="D94" s="22">
        <v>0</v>
      </c>
      <c r="E94" s="21">
        <f>E69-D69</f>
        <v>0</v>
      </c>
      <c r="F94" s="21">
        <f t="shared" ref="F94:I94" si="60">F69-E69</f>
        <v>0</v>
      </c>
      <c r="G94" s="21">
        <f t="shared" si="60"/>
        <v>0</v>
      </c>
      <c r="H94" s="21">
        <f t="shared" si="60"/>
        <v>0</v>
      </c>
      <c r="I94" s="21">
        <f t="shared" si="60"/>
        <v>0</v>
      </c>
    </row>
    <row r="95" spans="1:9" ht="14.45" customHeight="1" outlineLevel="1">
      <c r="A95" s="20" t="s">
        <v>69</v>
      </c>
      <c r="B95" s="22">
        <v>-4312</v>
      </c>
      <c r="C95" s="22">
        <v>-4209</v>
      </c>
      <c r="D95" s="22">
        <v>-2930.9750848000026</v>
      </c>
      <c r="E95" s="21">
        <f>-E46</f>
        <v>-3987.9025849600066</v>
      </c>
      <c r="F95" s="21">
        <f t="shared" ref="F95:I95" si="61">-F46</f>
        <v>-4577.8528338816041</v>
      </c>
      <c r="G95" s="21">
        <f t="shared" si="61"/>
        <v>-5215.7689014914677</v>
      </c>
      <c r="H95" s="21">
        <f t="shared" si="61"/>
        <v>-5905.0314890609907</v>
      </c>
      <c r="I95" s="21">
        <f t="shared" si="61"/>
        <v>-6649.2442500238876</v>
      </c>
    </row>
    <row r="96" spans="1:9" ht="14.45" customHeight="1" outlineLevel="1">
      <c r="A96" s="20" t="s">
        <v>70</v>
      </c>
      <c r="B96" s="22">
        <v>0</v>
      </c>
      <c r="C96" s="22">
        <v>0</v>
      </c>
      <c r="D96" s="22">
        <v>0</v>
      </c>
      <c r="E96" s="21">
        <f>E121</f>
        <v>0</v>
      </c>
      <c r="F96" s="21">
        <f t="shared" ref="F96:I96" si="62">F121</f>
        <v>0</v>
      </c>
      <c r="G96" s="21">
        <f t="shared" si="62"/>
        <v>0</v>
      </c>
      <c r="H96" s="21">
        <f t="shared" si="62"/>
        <v>0</v>
      </c>
      <c r="I96" s="21">
        <f t="shared" si="62"/>
        <v>0</v>
      </c>
    </row>
    <row r="97" spans="1:9" ht="14.45" customHeight="1" outlineLevel="1">
      <c r="A97" s="41" t="s">
        <v>71</v>
      </c>
      <c r="B97" s="54">
        <f>SUM(B94:B96)</f>
        <v>-4312</v>
      </c>
      <c r="C97" s="54">
        <f t="shared" ref="C97:E97" si="63">SUM(C94:C96)</f>
        <v>-4209</v>
      </c>
      <c r="D97" s="54">
        <f t="shared" si="63"/>
        <v>-2930.9750848000026</v>
      </c>
      <c r="E97" s="54">
        <f t="shared" si="63"/>
        <v>-3987.9025849600066</v>
      </c>
      <c r="F97" s="54">
        <f t="shared" ref="F97:I97" si="64">SUM(F94:F96)</f>
        <v>-4577.8528338816041</v>
      </c>
      <c r="G97" s="54">
        <f t="shared" si="64"/>
        <v>-5215.7689014914677</v>
      </c>
      <c r="H97" s="54">
        <f t="shared" si="64"/>
        <v>-5905.0314890609907</v>
      </c>
      <c r="I97" s="54">
        <f t="shared" si="64"/>
        <v>-6649.2442500238876</v>
      </c>
    </row>
    <row r="98" spans="1:9" ht="14.45" customHeight="1" outlineLevel="1">
      <c r="A98" s="20" t="s">
        <v>63</v>
      </c>
      <c r="B98" s="22"/>
      <c r="C98" s="22"/>
      <c r="D98" s="22"/>
      <c r="E98" s="21"/>
      <c r="F98" s="21"/>
      <c r="G98" s="21"/>
      <c r="H98" s="21"/>
      <c r="I98" s="21"/>
    </row>
    <row r="99" spans="1:9" ht="14.45" customHeight="1" outlineLevel="1">
      <c r="A99" s="19" t="s">
        <v>72</v>
      </c>
      <c r="B99" s="35">
        <f>B87+B91+B97</f>
        <v>-381.99999999999727</v>
      </c>
      <c r="C99" s="35">
        <f t="shared" ref="C99:I99" si="65">C87+C91+C97</f>
        <v>628.99999999999818</v>
      </c>
      <c r="D99" s="35">
        <f t="shared" si="65"/>
        <v>4240.7834479123285</v>
      </c>
      <c r="E99" s="35">
        <f t="shared" si="65"/>
        <v>-1508.4771339386389</v>
      </c>
      <c r="F99" s="35">
        <f t="shared" si="65"/>
        <v>-88.144954863976636</v>
      </c>
      <c r="G99" s="35">
        <f t="shared" si="65"/>
        <v>65.08995132936343</v>
      </c>
      <c r="H99" s="35">
        <f t="shared" si="65"/>
        <v>233.2349360337239</v>
      </c>
      <c r="I99" s="35">
        <f t="shared" si="65"/>
        <v>417.41324332532076</v>
      </c>
    </row>
    <row r="100" spans="1:9" ht="14.45" customHeight="1" outlineLevel="1">
      <c r="A100" s="20" t="s">
        <v>73</v>
      </c>
      <c r="B100" s="22">
        <v>5671</v>
      </c>
      <c r="C100" s="22">
        <v>5289.0000000000027</v>
      </c>
      <c r="D100" s="22">
        <v>5918.0000000000009</v>
      </c>
      <c r="E100" s="21">
        <f>D101</f>
        <v>10158.78344791233</v>
      </c>
      <c r="F100" s="21">
        <f t="shared" ref="F100:I100" si="66">E101</f>
        <v>8650.3063139736914</v>
      </c>
      <c r="G100" s="21">
        <f t="shared" si="66"/>
        <v>8562.1613591097157</v>
      </c>
      <c r="H100" s="21">
        <f t="shared" si="66"/>
        <v>8627.2513104390782</v>
      </c>
      <c r="I100" s="21">
        <f t="shared" si="66"/>
        <v>8860.486246472803</v>
      </c>
    </row>
    <row r="101" spans="1:9" ht="14.45" customHeight="1" outlineLevel="1">
      <c r="A101" s="55" t="s">
        <v>74</v>
      </c>
      <c r="B101" s="56">
        <f>SUM(B99:B100)</f>
        <v>5289.0000000000027</v>
      </c>
      <c r="C101" s="56">
        <f t="shared" ref="C101:D101" si="67">SUM(C99:C100)</f>
        <v>5918.0000000000009</v>
      </c>
      <c r="D101" s="56">
        <f t="shared" si="67"/>
        <v>10158.78344791233</v>
      </c>
      <c r="E101" s="56">
        <f>E99+E100</f>
        <v>8650.3063139736914</v>
      </c>
      <c r="F101" s="56">
        <f t="shared" ref="F101:I101" si="68">F99+F100</f>
        <v>8562.1613591097157</v>
      </c>
      <c r="G101" s="56">
        <f t="shared" si="68"/>
        <v>8627.2513104390782</v>
      </c>
      <c r="H101" s="56">
        <f t="shared" si="68"/>
        <v>8860.486246472803</v>
      </c>
      <c r="I101" s="56">
        <f t="shared" si="68"/>
        <v>9277.8994897981247</v>
      </c>
    </row>
    <row r="102" spans="1:9" ht="14.45" customHeight="1" outlineLevel="1"/>
    <row r="103" spans="1:9" ht="14.45" customHeight="1">
      <c r="B103" s="57"/>
      <c r="C103" s="57"/>
      <c r="D103" s="57"/>
      <c r="E103" s="57"/>
      <c r="F103" s="57"/>
      <c r="G103" s="57"/>
      <c r="H103" s="57"/>
      <c r="I103" s="57"/>
    </row>
    <row r="104" spans="1:9" s="18" customFormat="1" ht="19.7" customHeight="1">
      <c r="A104" s="16" t="s">
        <v>75</v>
      </c>
      <c r="B104" s="16"/>
      <c r="C104" s="16"/>
      <c r="D104" s="16"/>
      <c r="E104" s="17"/>
      <c r="F104" s="17"/>
      <c r="G104" s="17"/>
      <c r="H104" s="17"/>
      <c r="I104" s="17"/>
    </row>
    <row r="105" spans="1:9" ht="14.45" customHeight="1" outlineLevel="1">
      <c r="A105" s="19"/>
      <c r="E105" s="21"/>
      <c r="F105" s="21"/>
      <c r="G105" s="21"/>
      <c r="H105" s="21"/>
      <c r="I105" s="21"/>
    </row>
    <row r="106" spans="1:9" ht="14.45" customHeight="1" outlineLevel="1">
      <c r="A106" s="19" t="s">
        <v>76</v>
      </c>
      <c r="E106" s="21"/>
      <c r="F106" s="21"/>
      <c r="G106" s="21"/>
      <c r="H106" s="21"/>
      <c r="I106" s="21"/>
    </row>
    <row r="107" spans="1:9" ht="14.45" customHeight="1" outlineLevel="1">
      <c r="A107" s="19" t="s">
        <v>100</v>
      </c>
      <c r="B107" s="21"/>
      <c r="C107" s="21"/>
      <c r="D107" s="21"/>
      <c r="E107" s="21"/>
      <c r="F107" s="21"/>
      <c r="G107" s="21"/>
      <c r="H107" s="21"/>
      <c r="I107" s="21"/>
    </row>
    <row r="108" spans="1:9" ht="14.45" customHeight="1" outlineLevel="1">
      <c r="A108" s="20" t="s">
        <v>77</v>
      </c>
      <c r="B108" s="21">
        <f>B111-B109+B110</f>
        <v>19218.000000000004</v>
      </c>
      <c r="C108" s="21">
        <f>B111</f>
        <v>19263</v>
      </c>
      <c r="D108" s="21">
        <f>C111</f>
        <v>20371</v>
      </c>
      <c r="E108" s="21">
        <f>D111</f>
        <v>21175.000000000004</v>
      </c>
      <c r="F108" s="21">
        <f t="shared" ref="F108:I108" si="69">E111</f>
        <v>23216.723576470591</v>
      </c>
      <c r="G108" s="21">
        <f t="shared" si="69"/>
        <v>24609.726991058826</v>
      </c>
      <c r="H108" s="21">
        <f t="shared" si="69"/>
        <v>26086.31061052236</v>
      </c>
      <c r="I108" s="21">
        <f t="shared" si="69"/>
        <v>27651.489247153702</v>
      </c>
    </row>
    <row r="109" spans="1:9" ht="14.45" customHeight="1" outlineLevel="1">
      <c r="A109" s="20" t="s">
        <v>78</v>
      </c>
      <c r="B109" s="21">
        <f>-B90</f>
        <v>3004.9999999999973</v>
      </c>
      <c r="C109" s="21">
        <f>-C90</f>
        <v>3911.0000000000018</v>
      </c>
      <c r="D109" s="21">
        <f>-D90</f>
        <v>3710.8353600000046</v>
      </c>
      <c r="E109" s="21">
        <f>E111+E110-E108</f>
        <v>5199.197982870588</v>
      </c>
      <c r="F109" s="21">
        <f t="shared" ref="F109:I109" si="70">F111+F110-F108</f>
        <v>4739.9262853722357</v>
      </c>
      <c r="G109" s="21">
        <f t="shared" si="70"/>
        <v>5024.3218624945766</v>
      </c>
      <c r="H109" s="21">
        <f t="shared" si="70"/>
        <v>5325.7811742442464</v>
      </c>
      <c r="I109" s="21">
        <f t="shared" si="70"/>
        <v>5645.3280446989011</v>
      </c>
    </row>
    <row r="110" spans="1:9" ht="14.45" customHeight="1" outlineLevel="1">
      <c r="A110" s="20" t="s">
        <v>79</v>
      </c>
      <c r="B110" s="21">
        <f>B39</f>
        <v>2960</v>
      </c>
      <c r="C110" s="21">
        <f>C39</f>
        <v>2803</v>
      </c>
      <c r="D110" s="21">
        <f>D39</f>
        <v>2906.83536</v>
      </c>
      <c r="E110" s="21">
        <f>E16*E33</f>
        <v>3157.4744064000001</v>
      </c>
      <c r="F110" s="21">
        <f t="shared" ref="F110:I110" si="71">F16*F33</f>
        <v>3346.9228707840007</v>
      </c>
      <c r="G110" s="21">
        <f t="shared" si="71"/>
        <v>3547.7382430310408</v>
      </c>
      <c r="H110" s="21">
        <f t="shared" si="71"/>
        <v>3760.6025376129037</v>
      </c>
      <c r="I110" s="21">
        <f t="shared" si="71"/>
        <v>3986.2386898696777</v>
      </c>
    </row>
    <row r="111" spans="1:9" ht="14.45" customHeight="1" outlineLevel="1">
      <c r="A111" s="38" t="s">
        <v>80</v>
      </c>
      <c r="B111" s="58">
        <f>B58</f>
        <v>19263</v>
      </c>
      <c r="C111" s="58">
        <f>C108+C109-C110</f>
        <v>20371</v>
      </c>
      <c r="D111" s="58">
        <f>D108+D109-D110</f>
        <v>21175.000000000004</v>
      </c>
      <c r="E111" s="58">
        <f>E33/E21</f>
        <v>23216.723576470591</v>
      </c>
      <c r="F111" s="58">
        <f t="shared" ref="F111:I111" si="72">F33/F21</f>
        <v>24609.726991058826</v>
      </c>
      <c r="G111" s="58">
        <f t="shared" si="72"/>
        <v>26086.31061052236</v>
      </c>
      <c r="H111" s="58">
        <f t="shared" si="72"/>
        <v>27651.489247153702</v>
      </c>
      <c r="I111" s="58">
        <f t="shared" si="72"/>
        <v>29310.578601982925</v>
      </c>
    </row>
    <row r="112" spans="1:9" ht="14.45" customHeight="1" outlineLevel="1">
      <c r="A112" s="20" t="s">
        <v>63</v>
      </c>
      <c r="B112" s="21"/>
      <c r="C112" s="21"/>
      <c r="D112" s="21"/>
      <c r="E112" s="21"/>
      <c r="F112" s="21"/>
      <c r="G112" s="21"/>
      <c r="H112" s="21"/>
      <c r="I112" s="21"/>
    </row>
    <row r="113" spans="1:9" ht="14.45" customHeight="1" outlineLevel="1">
      <c r="A113" s="19" t="s">
        <v>81</v>
      </c>
      <c r="B113" s="21"/>
      <c r="C113" s="21"/>
      <c r="D113" s="21"/>
      <c r="E113" s="21"/>
      <c r="F113" s="21"/>
      <c r="G113" s="21"/>
      <c r="H113" s="21"/>
      <c r="I113" s="21"/>
    </row>
    <row r="114" spans="1:9" ht="14.45" customHeight="1" outlineLevel="1">
      <c r="A114" s="20" t="s">
        <v>77</v>
      </c>
      <c r="B114" s="21">
        <f>B117-B115+B116</f>
        <v>4816</v>
      </c>
      <c r="C114" s="21">
        <f>B117</f>
        <v>5689</v>
      </c>
      <c r="D114" s="21">
        <f t="shared" ref="D114:I114" si="73">C117</f>
        <v>9029</v>
      </c>
      <c r="E114" s="21">
        <f t="shared" si="73"/>
        <v>14806.217771200003</v>
      </c>
      <c r="F114" s="21">
        <f t="shared" si="73"/>
        <v>16515.318879040005</v>
      </c>
      <c r="G114" s="21">
        <f t="shared" si="73"/>
        <v>18477.255807846406</v>
      </c>
      <c r="H114" s="21">
        <f t="shared" si="73"/>
        <v>20712.585337057037</v>
      </c>
      <c r="I114" s="21">
        <f t="shared" si="73"/>
        <v>23243.313118083173</v>
      </c>
    </row>
    <row r="115" spans="1:9" ht="14.45" customHeight="1" outlineLevel="1">
      <c r="A115" s="20" t="s">
        <v>35</v>
      </c>
      <c r="B115" s="21">
        <f>B44</f>
        <v>5185</v>
      </c>
      <c r="C115" s="21">
        <f>C44</f>
        <v>7549</v>
      </c>
      <c r="D115" s="21">
        <f t="shared" ref="D115:I115" si="74">D44</f>
        <v>8708.1928560000051</v>
      </c>
      <c r="E115" s="21">
        <f t="shared" si="74"/>
        <v>5697.00369280001</v>
      </c>
      <c r="F115" s="21">
        <f t="shared" si="74"/>
        <v>6539.7897626880058</v>
      </c>
      <c r="G115" s="21">
        <f t="shared" si="74"/>
        <v>7451.0984307020972</v>
      </c>
      <c r="H115" s="21">
        <f t="shared" si="74"/>
        <v>8435.7592700871301</v>
      </c>
      <c r="I115" s="21">
        <f t="shared" si="74"/>
        <v>9498.9203571769831</v>
      </c>
    </row>
    <row r="116" spans="1:9" ht="14.45" customHeight="1" outlineLevel="1">
      <c r="A116" s="20" t="s">
        <v>82</v>
      </c>
      <c r="B116" s="21">
        <f>B46</f>
        <v>4312</v>
      </c>
      <c r="C116" s="21">
        <f>C46</f>
        <v>4209</v>
      </c>
      <c r="D116" s="21">
        <f t="shared" ref="D116:I116" si="75">D46</f>
        <v>2930.9750848000026</v>
      </c>
      <c r="E116" s="21">
        <f t="shared" si="75"/>
        <v>3987.9025849600066</v>
      </c>
      <c r="F116" s="21">
        <f t="shared" si="75"/>
        <v>4577.8528338816041</v>
      </c>
      <c r="G116" s="21">
        <f t="shared" si="75"/>
        <v>5215.7689014914677</v>
      </c>
      <c r="H116" s="21">
        <f t="shared" si="75"/>
        <v>5905.0314890609907</v>
      </c>
      <c r="I116" s="21">
        <f t="shared" si="75"/>
        <v>6649.2442500238876</v>
      </c>
    </row>
    <row r="117" spans="1:9" ht="14.45" customHeight="1" outlineLevel="1">
      <c r="A117" s="38" t="s">
        <v>83</v>
      </c>
      <c r="B117" s="58">
        <f>B70</f>
        <v>5689</v>
      </c>
      <c r="C117" s="58">
        <f>C114+C115-C116</f>
        <v>9029</v>
      </c>
      <c r="D117" s="58">
        <f t="shared" ref="D117:I117" si="76">D114+D115-D116</f>
        <v>14806.217771200003</v>
      </c>
      <c r="E117" s="58">
        <f t="shared" si="76"/>
        <v>16515.318879040005</v>
      </c>
      <c r="F117" s="58">
        <f t="shared" si="76"/>
        <v>18477.255807846406</v>
      </c>
      <c r="G117" s="58">
        <f t="shared" si="76"/>
        <v>20712.585337057037</v>
      </c>
      <c r="H117" s="58">
        <f t="shared" si="76"/>
        <v>23243.313118083173</v>
      </c>
      <c r="I117" s="58">
        <f t="shared" si="76"/>
        <v>26092.98922523627</v>
      </c>
    </row>
    <row r="118" spans="1:9" ht="14.45" customHeight="1" outlineLevel="1">
      <c r="A118" s="19" t="s">
        <v>63</v>
      </c>
      <c r="B118" s="35"/>
      <c r="C118" s="35"/>
      <c r="D118" s="35"/>
      <c r="E118" s="35"/>
      <c r="F118" s="35"/>
      <c r="G118" s="35"/>
      <c r="H118" s="35"/>
      <c r="I118" s="35"/>
    </row>
    <row r="119" spans="1:9" ht="14.45" customHeight="1" outlineLevel="1">
      <c r="A119" s="19" t="s">
        <v>84</v>
      </c>
      <c r="B119" s="21"/>
      <c r="D119" s="21"/>
      <c r="E119" s="21"/>
      <c r="F119" s="21"/>
      <c r="G119" s="21"/>
      <c r="H119" s="21"/>
      <c r="I119" s="21"/>
    </row>
    <row r="120" spans="1:9" ht="14.45" customHeight="1" outlineLevel="1">
      <c r="A120" s="20" t="s">
        <v>77</v>
      </c>
      <c r="B120" s="52">
        <f>B122-B121</f>
        <v>20000</v>
      </c>
      <c r="C120" s="52">
        <f>B122</f>
        <v>20000</v>
      </c>
      <c r="D120" s="52">
        <f t="shared" ref="D120:I120" si="77">C122</f>
        <v>20000</v>
      </c>
      <c r="E120" s="52">
        <f t="shared" si="77"/>
        <v>20000</v>
      </c>
      <c r="F120" s="52">
        <f t="shared" si="77"/>
        <v>20000</v>
      </c>
      <c r="G120" s="52">
        <f t="shared" si="77"/>
        <v>20000</v>
      </c>
      <c r="H120" s="52">
        <f t="shared" si="77"/>
        <v>20000</v>
      </c>
      <c r="I120" s="52">
        <f t="shared" si="77"/>
        <v>20000</v>
      </c>
    </row>
    <row r="121" spans="1:9" ht="14.45" customHeight="1" outlineLevel="1">
      <c r="A121" s="20" t="s">
        <v>85</v>
      </c>
      <c r="B121" s="21">
        <f>B96</f>
        <v>0</v>
      </c>
      <c r="C121" s="21">
        <f>C122-C120</f>
        <v>0</v>
      </c>
      <c r="D121" s="21">
        <f t="shared" ref="D121:I121" si="78">D122-D120</f>
        <v>0</v>
      </c>
      <c r="E121" s="21">
        <f t="shared" si="78"/>
        <v>0</v>
      </c>
      <c r="F121" s="21">
        <f t="shared" si="78"/>
        <v>0</v>
      </c>
      <c r="G121" s="21">
        <f t="shared" si="78"/>
        <v>0</v>
      </c>
      <c r="H121" s="21">
        <f t="shared" si="78"/>
        <v>0</v>
      </c>
      <c r="I121" s="21">
        <f t="shared" si="78"/>
        <v>0</v>
      </c>
    </row>
    <row r="122" spans="1:9" ht="14.45" customHeight="1" outlineLevel="1">
      <c r="A122" s="38" t="s">
        <v>86</v>
      </c>
      <c r="B122" s="58">
        <f>B26</f>
        <v>20000</v>
      </c>
      <c r="C122" s="58">
        <f t="shared" ref="C122:I122" si="79">C26</f>
        <v>20000</v>
      </c>
      <c r="D122" s="58">
        <f t="shared" si="79"/>
        <v>20000</v>
      </c>
      <c r="E122" s="58">
        <f t="shared" si="79"/>
        <v>20000</v>
      </c>
      <c r="F122" s="58">
        <f t="shared" si="79"/>
        <v>20000</v>
      </c>
      <c r="G122" s="58">
        <f t="shared" si="79"/>
        <v>20000</v>
      </c>
      <c r="H122" s="58">
        <f t="shared" si="79"/>
        <v>20000</v>
      </c>
      <c r="I122" s="58">
        <f t="shared" si="79"/>
        <v>20000</v>
      </c>
    </row>
    <row r="123" spans="1:9" ht="14.45" customHeight="1" outlineLevel="1">
      <c r="A123" s="20" t="s">
        <v>63</v>
      </c>
      <c r="B123" s="21"/>
      <c r="C123" s="21"/>
      <c r="D123" s="21"/>
      <c r="E123" s="21"/>
      <c r="F123" s="21"/>
      <c r="G123" s="21"/>
      <c r="H123" s="21"/>
      <c r="I123" s="21"/>
    </row>
    <row r="124" spans="1:9" ht="14.45" customHeight="1" outlineLevel="1">
      <c r="A124" s="20" t="s">
        <v>87</v>
      </c>
      <c r="B124" s="21">
        <f>B41</f>
        <v>1240</v>
      </c>
      <c r="C124" s="21">
        <f>C17*AVERAGE(B122:C122)</f>
        <v>1240</v>
      </c>
      <c r="D124" s="21">
        <f t="shared" ref="D124:I124" si="80">D17*AVERAGE(C122:D122)</f>
        <v>1240</v>
      </c>
      <c r="E124" s="21">
        <f t="shared" si="80"/>
        <v>1240</v>
      </c>
      <c r="F124" s="21">
        <f t="shared" si="80"/>
        <v>1240</v>
      </c>
      <c r="G124" s="21">
        <f t="shared" si="80"/>
        <v>1240</v>
      </c>
      <c r="H124" s="21">
        <f t="shared" si="80"/>
        <v>1240</v>
      </c>
      <c r="I124" s="21">
        <f t="shared" si="80"/>
        <v>1240</v>
      </c>
    </row>
    <row r="125" spans="1:9" ht="14.45" customHeight="1" outlineLevel="1">
      <c r="A125" s="38" t="s">
        <v>88</v>
      </c>
      <c r="B125" s="58">
        <f>B124</f>
        <v>1240</v>
      </c>
      <c r="C125" s="58">
        <f>C124</f>
        <v>1240</v>
      </c>
      <c r="D125" s="58">
        <f t="shared" ref="D125:I125" si="81">D124</f>
        <v>1240</v>
      </c>
      <c r="E125" s="58">
        <f t="shared" si="81"/>
        <v>1240</v>
      </c>
      <c r="F125" s="58">
        <f t="shared" si="81"/>
        <v>1240</v>
      </c>
      <c r="G125" s="58">
        <f t="shared" si="81"/>
        <v>1240</v>
      </c>
      <c r="H125" s="58">
        <f t="shared" si="81"/>
        <v>1240</v>
      </c>
      <c r="I125" s="58">
        <f t="shared" si="81"/>
        <v>1240</v>
      </c>
    </row>
    <row r="126" spans="1:9" ht="14.45" customHeight="1" outlineLevel="1">
      <c r="B126" s="21"/>
      <c r="C126" s="21"/>
      <c r="D126" s="21"/>
      <c r="E126" s="21"/>
      <c r="F126" s="21"/>
      <c r="G126" s="21"/>
      <c r="H126" s="21"/>
      <c r="I126" s="21"/>
    </row>
    <row r="127" spans="1:9" ht="14.45" customHeight="1">
      <c r="B127" s="21"/>
      <c r="C127" s="21"/>
      <c r="D127" s="21"/>
      <c r="E127" s="21"/>
      <c r="F127" s="21"/>
      <c r="G127" s="21"/>
      <c r="H127" s="21"/>
      <c r="I127" s="21"/>
    </row>
    <row r="128" spans="1:9" s="18" customFormat="1" ht="19.7" customHeight="1">
      <c r="A128" s="16" t="s">
        <v>89</v>
      </c>
      <c r="B128" s="16"/>
      <c r="C128" s="16"/>
      <c r="D128" s="16"/>
      <c r="E128" s="17"/>
      <c r="F128" s="17"/>
      <c r="G128" s="17"/>
      <c r="H128" s="17"/>
      <c r="I128" s="17"/>
    </row>
    <row r="129" spans="1:9" ht="14.45" customHeight="1" outlineLevel="1"/>
    <row r="130" spans="1:9" ht="14.45" customHeight="1" outlineLevel="1">
      <c r="A130" s="19" t="s">
        <v>7</v>
      </c>
    </row>
    <row r="131" spans="1:9" ht="14.45" customHeight="1" outlineLevel="1">
      <c r="A131" s="20" t="s">
        <v>90</v>
      </c>
      <c r="B131" s="21">
        <f>B33</f>
        <v>81422</v>
      </c>
      <c r="C131" s="21">
        <f t="shared" ref="C131:I131" si="82">C33</f>
        <v>86698</v>
      </c>
      <c r="D131" s="21">
        <f t="shared" si="82"/>
        <v>93085.92</v>
      </c>
      <c r="E131" s="21">
        <f t="shared" si="82"/>
        <v>98671.075200000007</v>
      </c>
      <c r="F131" s="21">
        <f t="shared" si="82"/>
        <v>104591.33971200002</v>
      </c>
      <c r="G131" s="21">
        <f t="shared" si="82"/>
        <v>110866.82009472002</v>
      </c>
      <c r="H131" s="21">
        <f t="shared" si="82"/>
        <v>117518.82930040323</v>
      </c>
      <c r="I131" s="21">
        <f t="shared" si="82"/>
        <v>124569.95905842743</v>
      </c>
    </row>
    <row r="132" spans="1:9" ht="14.45" customHeight="1" outlineLevel="1">
      <c r="A132" s="20" t="s">
        <v>91</v>
      </c>
      <c r="B132" s="45">
        <f>B40+B39</f>
        <v>12146</v>
      </c>
      <c r="C132" s="45">
        <f t="shared" ref="C132:I132" si="83">C40+C39</f>
        <v>14021</v>
      </c>
      <c r="D132" s="45">
        <f t="shared" si="83"/>
        <v>14425.193440000006</v>
      </c>
      <c r="E132" s="45">
        <f t="shared" si="83"/>
        <v>12536.051110400014</v>
      </c>
      <c r="F132" s="45">
        <f t="shared" si="83"/>
        <v>13929.47967462401</v>
      </c>
      <c r="G132" s="45">
        <f t="shared" si="83"/>
        <v>15432.164572605465</v>
      </c>
      <c r="H132" s="45">
        <f t="shared" si="83"/>
        <v>17051.687209165946</v>
      </c>
      <c r="I132" s="45">
        <f t="shared" si="83"/>
        <v>18796.124914408225</v>
      </c>
    </row>
    <row r="133" spans="1:9" ht="14.45" customHeight="1" outlineLevel="1">
      <c r="A133" s="60" t="s">
        <v>92</v>
      </c>
      <c r="B133" s="61">
        <f>B132/B131</f>
        <v>0.14917344206725455</v>
      </c>
      <c r="C133" s="61">
        <f t="shared" ref="C133:I133" si="84">C132/C131</f>
        <v>0.16172230039908647</v>
      </c>
      <c r="D133" s="61">
        <f t="shared" si="84"/>
        <v>0.15496643788878067</v>
      </c>
      <c r="E133" s="61">
        <f t="shared" si="84"/>
        <v>0.12704889538286915</v>
      </c>
      <c r="F133" s="61">
        <f t="shared" si="84"/>
        <v>0.13318004830017344</v>
      </c>
      <c r="G133" s="61">
        <f t="shared" si="84"/>
        <v>0.13919551908696273</v>
      </c>
      <c r="H133" s="61">
        <f t="shared" si="84"/>
        <v>0.14509749042494452</v>
      </c>
      <c r="I133" s="61">
        <f t="shared" si="84"/>
        <v>0.15088810381315307</v>
      </c>
    </row>
    <row r="134" spans="1:9" ht="14.45" customHeight="1" outlineLevel="1">
      <c r="A134" s="20" t="s">
        <v>35</v>
      </c>
      <c r="B134" s="45">
        <f>B44</f>
        <v>5185</v>
      </c>
      <c r="C134" s="45">
        <f t="shared" ref="C134:I134" si="85">C44</f>
        <v>7549</v>
      </c>
      <c r="D134" s="45">
        <f t="shared" si="85"/>
        <v>8708.1928560000051</v>
      </c>
      <c r="E134" s="45">
        <f t="shared" si="85"/>
        <v>5697.00369280001</v>
      </c>
      <c r="F134" s="45">
        <f t="shared" si="85"/>
        <v>6539.7897626880058</v>
      </c>
      <c r="G134" s="45">
        <f t="shared" si="85"/>
        <v>7451.0984307020972</v>
      </c>
      <c r="H134" s="45">
        <f t="shared" si="85"/>
        <v>8435.7592700871301</v>
      </c>
      <c r="I134" s="45">
        <f t="shared" si="85"/>
        <v>9498.9203571769831</v>
      </c>
    </row>
    <row r="135" spans="1:9" ht="14.45" customHeight="1" outlineLevel="1">
      <c r="A135" s="60" t="s">
        <v>93</v>
      </c>
      <c r="B135" s="61">
        <f>B134/B131</f>
        <v>6.3680577730834423E-2</v>
      </c>
      <c r="C135" s="61">
        <f t="shared" ref="C135:I135" si="86">C134/C131</f>
        <v>8.7072366144547747E-2</v>
      </c>
      <c r="D135" s="61">
        <f t="shared" si="86"/>
        <v>9.3550054143526809E-2</v>
      </c>
      <c r="E135" s="61">
        <f t="shared" si="86"/>
        <v>5.7737322525902801E-2</v>
      </c>
      <c r="F135" s="61">
        <f t="shared" si="86"/>
        <v>6.2527067543984044E-2</v>
      </c>
      <c r="G135" s="61">
        <f t="shared" si="86"/>
        <v>6.720764990225378E-2</v>
      </c>
      <c r="H135" s="61">
        <f t="shared" si="86"/>
        <v>7.1782192864800642E-2</v>
      </c>
      <c r="I135" s="61">
        <f t="shared" si="86"/>
        <v>7.6253700562923646E-2</v>
      </c>
    </row>
    <row r="136" spans="1:9" ht="14.45" customHeight="1" outlineLevel="1"/>
    <row r="137" spans="1:9" ht="14.45" customHeight="1" outlineLevel="1">
      <c r="A137" s="19" t="s">
        <v>94</v>
      </c>
    </row>
    <row r="138" spans="1:9" ht="14.45" customHeight="1" outlineLevel="1">
      <c r="A138" s="20" t="s">
        <v>95</v>
      </c>
      <c r="B138" s="21">
        <f>B87</f>
        <v>6935</v>
      </c>
      <c r="C138" s="21">
        <f t="shared" ref="C138:I138" si="87">C87</f>
        <v>8749</v>
      </c>
      <c r="D138" s="21">
        <f t="shared" si="87"/>
        <v>10882.593892712335</v>
      </c>
      <c r="E138" s="21">
        <f t="shared" si="87"/>
        <v>7678.6234338919558</v>
      </c>
      <c r="F138" s="21">
        <f t="shared" si="87"/>
        <v>9229.6341643898631</v>
      </c>
      <c r="G138" s="21">
        <f t="shared" si="87"/>
        <v>10305.180715315408</v>
      </c>
      <c r="H138" s="21">
        <f t="shared" si="87"/>
        <v>11464.047599338961</v>
      </c>
      <c r="I138" s="21">
        <f t="shared" si="87"/>
        <v>12711.985538048109</v>
      </c>
    </row>
    <row r="139" spans="1:9" ht="14.45" customHeight="1" outlineLevel="1">
      <c r="A139" s="20" t="s">
        <v>96</v>
      </c>
      <c r="B139" s="21">
        <f>B91</f>
        <v>-3004.9999999999973</v>
      </c>
      <c r="C139" s="21">
        <f t="shared" ref="C139:I139" si="88">C91</f>
        <v>-3911.0000000000018</v>
      </c>
      <c r="D139" s="21">
        <f t="shared" si="88"/>
        <v>-3710.8353600000046</v>
      </c>
      <c r="E139" s="21">
        <f t="shared" si="88"/>
        <v>-5199.197982870588</v>
      </c>
      <c r="F139" s="21">
        <f t="shared" si="88"/>
        <v>-4739.9262853722357</v>
      </c>
      <c r="G139" s="21">
        <f t="shared" si="88"/>
        <v>-5024.3218624945766</v>
      </c>
      <c r="H139" s="21">
        <f t="shared" si="88"/>
        <v>-5325.7811742442464</v>
      </c>
      <c r="I139" s="21">
        <f t="shared" si="88"/>
        <v>-5645.3280446989011</v>
      </c>
    </row>
    <row r="140" spans="1:9" ht="14.45" customHeight="1" outlineLevel="1">
      <c r="A140" s="20" t="s">
        <v>97</v>
      </c>
      <c r="B140" s="21">
        <f>B97</f>
        <v>-4312</v>
      </c>
      <c r="C140" s="21">
        <f t="shared" ref="C140:I140" si="89">C97</f>
        <v>-4209</v>
      </c>
      <c r="D140" s="21">
        <f t="shared" si="89"/>
        <v>-2930.9750848000026</v>
      </c>
      <c r="E140" s="21">
        <f t="shared" si="89"/>
        <v>-3987.9025849600066</v>
      </c>
      <c r="F140" s="21">
        <f t="shared" si="89"/>
        <v>-4577.8528338816041</v>
      </c>
      <c r="G140" s="21">
        <f t="shared" si="89"/>
        <v>-5215.7689014914677</v>
      </c>
      <c r="H140" s="21">
        <f t="shared" si="89"/>
        <v>-5905.0314890609907</v>
      </c>
      <c r="I140" s="21">
        <f t="shared" si="89"/>
        <v>-6649.2442500238876</v>
      </c>
    </row>
    <row r="141" spans="1:9" ht="14.45" customHeight="1" outlineLevel="1">
      <c r="A141" s="20" t="s">
        <v>98</v>
      </c>
      <c r="B141" s="21">
        <f>B99</f>
        <v>-381.99999999999727</v>
      </c>
      <c r="C141" s="21">
        <f t="shared" ref="C141:I141" si="90">C99</f>
        <v>628.99999999999818</v>
      </c>
      <c r="D141" s="21">
        <f t="shared" si="90"/>
        <v>4240.7834479123285</v>
      </c>
      <c r="E141" s="21">
        <f t="shared" si="90"/>
        <v>-1508.4771339386389</v>
      </c>
      <c r="F141" s="21">
        <f t="shared" si="90"/>
        <v>-88.144954863976636</v>
      </c>
      <c r="G141" s="21">
        <f t="shared" si="90"/>
        <v>65.08995132936343</v>
      </c>
      <c r="H141" s="21">
        <f t="shared" si="90"/>
        <v>233.2349360337239</v>
      </c>
      <c r="I141" s="21">
        <f t="shared" si="90"/>
        <v>417.41324332532076</v>
      </c>
    </row>
    <row r="142" spans="1:9" ht="14.45" customHeight="1" outlineLevel="1"/>
    <row r="143" spans="1:9" ht="14.45" customHeight="1" outlineLevel="1"/>
    <row r="144" spans="1:9" ht="14.45" customHeight="1" outlineLevel="1">
      <c r="A144" s="62" t="s">
        <v>7</v>
      </c>
      <c r="B144" s="62"/>
      <c r="C144" s="62"/>
      <c r="E144" s="62" t="s">
        <v>59</v>
      </c>
      <c r="F144" s="62"/>
      <c r="G144" s="62"/>
      <c r="H144" s="62"/>
      <c r="I144" s="62"/>
    </row>
    <row r="145" ht="14.45" customHeight="1" outlineLevel="1"/>
    <row r="146" ht="14.45" customHeight="1" outlineLevel="1"/>
    <row r="147" ht="14.45" customHeight="1" outlineLevel="1"/>
    <row r="148" ht="14.45" customHeight="1" outlineLevel="1"/>
    <row r="149" ht="14.45" customHeight="1" outlineLevel="1"/>
    <row r="150" ht="14.45" customHeight="1" outlineLevel="1"/>
    <row r="151" ht="14.45" customHeight="1" outlineLevel="1"/>
    <row r="152" ht="14.45" customHeight="1" outlineLevel="1"/>
    <row r="153" ht="14.45" customHeight="1" outlineLevel="1"/>
    <row r="154" ht="14.45" customHeight="1" outlineLevel="1"/>
    <row r="155" ht="14.45" customHeight="1" outlineLevel="1"/>
    <row r="156" ht="14.45" customHeight="1" outlineLevel="1"/>
    <row r="157" ht="14.45" customHeight="1" outlineLevel="1"/>
    <row r="158" ht="14.45" customHeight="1" outlineLevel="1"/>
    <row r="159" ht="14.45" customHeight="1" outlineLevel="1"/>
    <row r="160" ht="14.45" customHeight="1" outlineLevel="1"/>
    <row r="161" ht="14.45" customHeight="1" outlineLevel="1"/>
    <row r="162" ht="14.45" customHeight="1" outlineLevel="1"/>
    <row r="163" ht="14.45" customHeight="1"/>
    <row r="164" ht="14.45" customHeight="1"/>
    <row r="165" ht="14.45" customHeight="1"/>
    <row r="166" ht="14.45" customHeight="1"/>
    <row r="167" ht="14.45" customHeight="1"/>
    <row r="168" ht="14.45" customHeight="1"/>
    <row r="169" ht="14.45" customHeight="1"/>
    <row r="170" ht="14.45" customHeight="1"/>
    <row r="171" ht="14.45" customHeight="1"/>
    <row r="172" ht="14.45" customHeight="1"/>
    <row r="173" ht="14.45" customHeight="1"/>
    <row r="174" ht="14.45" customHeight="1"/>
    <row r="175" ht="14.45" customHeight="1"/>
    <row r="176" ht="14.45" customHeight="1"/>
    <row r="177" ht="14.45" customHeight="1"/>
    <row r="178" ht="14.45" customHeight="1"/>
    <row r="179" ht="14.45" customHeight="1"/>
    <row r="180" ht="14.45" customHeight="1"/>
    <row r="181" ht="14.45" customHeight="1"/>
    <row r="182" ht="14.45" customHeight="1"/>
    <row r="183" ht="14.45" customHeight="1"/>
    <row r="184" ht="14.45" customHeight="1"/>
    <row r="185" ht="14.45" customHeight="1"/>
    <row r="186" ht="14.45" customHeight="1"/>
    <row r="187" ht="14.45" customHeight="1"/>
    <row r="188" ht="14.45" customHeight="1"/>
    <row r="189" ht="14.45" customHeight="1"/>
    <row r="190" ht="14.45" customHeight="1"/>
    <row r="191" ht="14.45" customHeight="1"/>
    <row r="192" ht="14.45" customHeight="1"/>
    <row r="193" ht="14.45" customHeight="1"/>
    <row r="194" ht="14.45" customHeight="1"/>
    <row r="195" ht="14.45" customHeight="1"/>
    <row r="196" ht="14.45" customHeight="1"/>
    <row r="197" ht="14.45" customHeight="1"/>
    <row r="198" ht="14.45" customHeight="1"/>
    <row r="199" ht="14.45" customHeight="1"/>
    <row r="200" ht="14.45" customHeight="1"/>
    <row r="201" ht="14.45" customHeight="1"/>
    <row r="202" ht="14.45" customHeight="1"/>
    <row r="203" ht="14.45" customHeight="1"/>
    <row r="204" ht="14.45" customHeight="1"/>
  </sheetData>
  <conditionalFormatting sqref="E5:I5">
    <cfRule type="containsText" dxfId="5" priority="7" operator="containsText" text="OK">
      <formula>NOT(ISERROR(SEARCH("OK",E5)))</formula>
    </cfRule>
    <cfRule type="containsText" dxfId="4" priority="8" operator="containsText" text="ERROR">
      <formula>NOT(ISERROR(SEARCH("ERROR",E5)))</formula>
    </cfRule>
  </conditionalFormatting>
  <conditionalFormatting sqref="B4:I4">
    <cfRule type="containsText" dxfId="3" priority="5" operator="containsText" text="OK">
      <formula>NOT(ISERROR(SEARCH("OK",B4)))</formula>
    </cfRule>
    <cfRule type="containsText" dxfId="2" priority="6" operator="containsText" text="ERROR">
      <formula>NOT(ISERROR(SEARCH("ERROR",B4)))</formula>
    </cfRule>
  </conditionalFormatting>
  <conditionalFormatting sqref="A3">
    <cfRule type="containsText" dxfId="1" priority="3" operator="containsText" text="OK">
      <formula>NOT(ISERROR(SEARCH("OK",A3)))</formula>
    </cfRule>
    <cfRule type="containsText" dxfId="0" priority="4" operator="containsText" text="ERROR">
      <formula>NOT(ISERROR(SEARCH("ERROR",A3)))</formula>
    </cfRule>
  </conditionalFormatting>
  <pageMargins left="0.75" right="0.75" top="1" bottom="1" header="0.5" footer="0.5"/>
  <pageSetup scale="57" fitToHeight="0" orientation="landscape" blackAndWhite="1" r:id="rId1"/>
  <headerFooter alignWithMargins="0">
    <oddFooter>&amp;R&amp;6© Management Development Associates (NA) Inc. - 21317</oddFooter>
  </headerFooter>
  <ignoredErrors>
    <ignoredError sqref="C17:D17" formulaRange="1"/>
    <ignoredError sqref="E43:I43" formula="1"/>
    <ignoredError sqref="B59:I59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Statement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soni</dc:creator>
  <cp:lastModifiedBy>hp</cp:lastModifiedBy>
  <dcterms:created xsi:type="dcterms:W3CDTF">2019-09-10T18:31:51Z</dcterms:created>
  <dcterms:modified xsi:type="dcterms:W3CDTF">2024-08-31T07:38:33Z</dcterms:modified>
</cp:coreProperties>
</file>