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-105" yWindow="-105" windowWidth="38625" windowHeight="21225"/>
  </bookViews>
  <sheets>
    <sheet name="Precedent M&amp;A Transactions" sheetId="6" r:id="rId1"/>
    <sheet name="Transaction 1" sheetId="7" r:id="rId2"/>
    <sheet name="Transaction 2" sheetId="8" r:id="rId3"/>
    <sheet name="Transaction 3" sheetId="9" r:id="rId4"/>
    <sheet name="Transaction 4" sheetId="10" r:id="rId5"/>
    <sheet name="Transaction 5" sheetId="11" r:id="rId6"/>
    <sheet name="Transaction 6" sheetId="12" r:id="rId7"/>
    <sheet name="Transaction 7" sheetId="13" r:id="rId8"/>
    <sheet name="Transaction 8" sheetId="14" r:id="rId9"/>
    <sheet name="Transaction 9" sheetId="15" r:id="rId10"/>
    <sheet name="Transaction 10" sheetId="16" r:id="rId11"/>
  </sheets>
  <definedNames>
    <definedName name="CIQWBGuid" hidden="1">"de4831b4-ef9e-4333-bd39-e1514ee3b47e"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6" l="1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5" i="6"/>
  <c r="O15" i="6"/>
  <c r="N15" i="6"/>
  <c r="M15" i="6"/>
  <c r="P14" i="6"/>
  <c r="O14" i="6"/>
  <c r="N14" i="6"/>
  <c r="M14" i="6"/>
  <c r="B19" i="6"/>
  <c r="Q10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P13" i="6"/>
  <c r="O13" i="6"/>
  <c r="N13" i="6"/>
  <c r="M13" i="6"/>
  <c r="P12" i="6"/>
  <c r="O12" i="6"/>
  <c r="N12" i="6"/>
  <c r="M12" i="6"/>
  <c r="P11" i="6"/>
  <c r="O11" i="6"/>
  <c r="N11" i="6"/>
  <c r="M11" i="6"/>
  <c r="Q19" i="6"/>
  <c r="L19" i="6"/>
  <c r="K19" i="6"/>
  <c r="J19" i="6"/>
  <c r="I19" i="6"/>
  <c r="H19" i="6"/>
  <c r="G19" i="6"/>
  <c r="F19" i="6"/>
  <c r="D19" i="6"/>
  <c r="C19" i="6"/>
  <c r="Q18" i="6"/>
  <c r="L18" i="6"/>
  <c r="K18" i="6"/>
  <c r="J18" i="6"/>
  <c r="I18" i="6"/>
  <c r="H18" i="6"/>
  <c r="G18" i="6"/>
  <c r="F18" i="6"/>
  <c r="D18" i="6"/>
  <c r="C18" i="6"/>
  <c r="B18" i="6"/>
  <c r="Q17" i="6"/>
  <c r="L17" i="6"/>
  <c r="K17" i="6"/>
  <c r="J17" i="6"/>
  <c r="I17" i="6"/>
  <c r="H17" i="6"/>
  <c r="G17" i="6"/>
  <c r="F17" i="6"/>
  <c r="D17" i="6"/>
  <c r="C17" i="6"/>
  <c r="B17" i="6"/>
  <c r="D46" i="16"/>
  <c r="D45" i="16"/>
  <c r="D39" i="16"/>
  <c r="D38" i="16"/>
  <c r="D27" i="16"/>
  <c r="D26" i="16"/>
  <c r="D25" i="16"/>
  <c r="D18" i="16"/>
  <c r="D40" i="16" s="1"/>
  <c r="A2" i="16"/>
  <c r="D46" i="15"/>
  <c r="D45" i="15"/>
  <c r="D39" i="15"/>
  <c r="D38" i="15"/>
  <c r="D27" i="15"/>
  <c r="D26" i="15"/>
  <c r="D25" i="15"/>
  <c r="D18" i="15"/>
  <c r="D48" i="15" s="1"/>
  <c r="A2" i="15"/>
  <c r="D46" i="14"/>
  <c r="D45" i="14"/>
  <c r="D39" i="14"/>
  <c r="D38" i="14"/>
  <c r="D27" i="14"/>
  <c r="D26" i="14"/>
  <c r="D25" i="14"/>
  <c r="D18" i="14"/>
  <c r="D41" i="14" s="1"/>
  <c r="A2" i="14"/>
  <c r="Q16" i="6"/>
  <c r="L16" i="6"/>
  <c r="K16" i="6"/>
  <c r="J16" i="6"/>
  <c r="I16" i="6"/>
  <c r="G16" i="6"/>
  <c r="F16" i="6"/>
  <c r="D16" i="6"/>
  <c r="C16" i="6"/>
  <c r="B16" i="6"/>
  <c r="D41" i="16" l="1"/>
  <c r="D47" i="15"/>
  <c r="D47" i="16"/>
  <c r="D48" i="16"/>
  <c r="D40" i="15"/>
  <c r="D41" i="15"/>
  <c r="D47" i="14"/>
  <c r="D48" i="14"/>
  <c r="D40" i="14"/>
  <c r="D46" i="13" l="1"/>
  <c r="D45" i="13"/>
  <c r="D39" i="13"/>
  <c r="D38" i="13"/>
  <c r="D27" i="13"/>
  <c r="D26" i="13"/>
  <c r="D25" i="13"/>
  <c r="D18" i="13"/>
  <c r="A2" i="13"/>
  <c r="Q15" i="6"/>
  <c r="J15" i="6"/>
  <c r="I15" i="6"/>
  <c r="H15" i="6"/>
  <c r="G15" i="6"/>
  <c r="F15" i="6"/>
  <c r="D15" i="6"/>
  <c r="C15" i="6"/>
  <c r="B15" i="6"/>
  <c r="D46" i="12"/>
  <c r="D45" i="12"/>
  <c r="D39" i="12"/>
  <c r="D38" i="12"/>
  <c r="D27" i="12"/>
  <c r="D26" i="12"/>
  <c r="D25" i="12"/>
  <c r="D18" i="12"/>
  <c r="D41" i="12" s="1"/>
  <c r="L15" i="6" s="1"/>
  <c r="A2" i="12"/>
  <c r="Q14" i="6"/>
  <c r="J14" i="6"/>
  <c r="H14" i="6"/>
  <c r="G14" i="6"/>
  <c r="F14" i="6"/>
  <c r="D14" i="6"/>
  <c r="C14" i="6"/>
  <c r="B14" i="6"/>
  <c r="D46" i="11"/>
  <c r="D45" i="11"/>
  <c r="D39" i="11"/>
  <c r="D38" i="11"/>
  <c r="I14" i="6" s="1"/>
  <c r="D27" i="11"/>
  <c r="D26" i="11"/>
  <c r="D25" i="11"/>
  <c r="D18" i="11"/>
  <c r="D41" i="11" s="1"/>
  <c r="L14" i="6" s="1"/>
  <c r="A2" i="11"/>
  <c r="Q13" i="6"/>
  <c r="J13" i="6"/>
  <c r="I13" i="6"/>
  <c r="H13" i="6"/>
  <c r="G13" i="6"/>
  <c r="F13" i="6"/>
  <c r="D13" i="6"/>
  <c r="C13" i="6"/>
  <c r="B13" i="6"/>
  <c r="D46" i="10"/>
  <c r="D45" i="10"/>
  <c r="D39" i="10"/>
  <c r="D38" i="10"/>
  <c r="D27" i="10"/>
  <c r="D26" i="10"/>
  <c r="D25" i="10"/>
  <c r="D18" i="10"/>
  <c r="D48" i="10" s="1"/>
  <c r="A2" i="10"/>
  <c r="D48" i="13" l="1"/>
  <c r="H16" i="6"/>
  <c r="D40" i="13"/>
  <c r="D41" i="13"/>
  <c r="D47" i="13"/>
  <c r="D47" i="12"/>
  <c r="D48" i="12"/>
  <c r="D40" i="12"/>
  <c r="K15" i="6" s="1"/>
  <c r="D47" i="11"/>
  <c r="D48" i="11"/>
  <c r="D40" i="11"/>
  <c r="K14" i="6" s="1"/>
  <c r="D40" i="10"/>
  <c r="K13" i="6" s="1"/>
  <c r="D41" i="10"/>
  <c r="L13" i="6" s="1"/>
  <c r="D47" i="10"/>
  <c r="Q12" i="6"/>
  <c r="Q11" i="6"/>
  <c r="L12" i="6"/>
  <c r="H12" i="6"/>
  <c r="G12" i="6"/>
  <c r="F12" i="6"/>
  <c r="D12" i="6"/>
  <c r="C12" i="6"/>
  <c r="B12" i="6"/>
  <c r="I11" i="6"/>
  <c r="D32" i="9"/>
  <c r="D31" i="9"/>
  <c r="D48" i="9"/>
  <c r="D47" i="9"/>
  <c r="D46" i="9"/>
  <c r="D45" i="9"/>
  <c r="D41" i="9"/>
  <c r="D40" i="9"/>
  <c r="K12" i="6" s="1"/>
  <c r="D39" i="9"/>
  <c r="J12" i="6" s="1"/>
  <c r="D38" i="9"/>
  <c r="I12" i="6" s="1"/>
  <c r="D27" i="9"/>
  <c r="D26" i="9"/>
  <c r="D25" i="9"/>
  <c r="D27" i="8"/>
  <c r="D26" i="8"/>
  <c r="D25" i="8"/>
  <c r="D26" i="7"/>
  <c r="D27" i="7"/>
  <c r="D25" i="7"/>
  <c r="D48" i="8"/>
  <c r="D47" i="8"/>
  <c r="D46" i="8"/>
  <c r="D45" i="8"/>
  <c r="D41" i="8"/>
  <c r="L11" i="6" s="1"/>
  <c r="D40" i="8"/>
  <c r="K11" i="6" s="1"/>
  <c r="D39" i="8"/>
  <c r="J11" i="6" s="1"/>
  <c r="D38" i="8"/>
  <c r="D48" i="7"/>
  <c r="D47" i="7"/>
  <c r="D46" i="7"/>
  <c r="D45" i="7"/>
  <c r="D41" i="7"/>
  <c r="D40" i="7"/>
  <c r="D39" i="7"/>
  <c r="D38" i="7"/>
  <c r="D18" i="9"/>
  <c r="A2" i="9"/>
  <c r="H11" i="6"/>
  <c r="G11" i="6"/>
  <c r="F11" i="6"/>
  <c r="D11" i="6"/>
  <c r="C11" i="6"/>
  <c r="B11" i="6"/>
  <c r="A12" i="6"/>
  <c r="A13" i="6" s="1"/>
  <c r="A14" i="6" s="1"/>
  <c r="A15" i="6" s="1"/>
  <c r="A16" i="6" s="1"/>
  <c r="A17" i="6" s="1"/>
  <c r="A18" i="6" s="1"/>
  <c r="A19" i="6" s="1"/>
  <c r="A11" i="6"/>
  <c r="D18" i="8"/>
  <c r="A2" i="8"/>
  <c r="A2" i="7"/>
  <c r="D18" i="7"/>
  <c r="L22" i="6" l="1"/>
  <c r="K22" i="6"/>
  <c r="I21" i="6"/>
  <c r="J22" i="6"/>
  <c r="L21" i="6"/>
  <c r="K21" i="6"/>
  <c r="I22" i="6"/>
  <c r="J21" i="6"/>
</calcChain>
</file>

<file path=xl/comments1.xml><?xml version="1.0" encoding="utf-8"?>
<comments xmlns="http://schemas.openxmlformats.org/spreadsheetml/2006/main">
  <authors>
    <author>Katie Au Yeung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CAD $MM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CAD $MM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CAD $MM</t>
        </r>
      </text>
    </comment>
  </commentList>
</comments>
</file>

<file path=xl/sharedStrings.xml><?xml version="1.0" encoding="utf-8"?>
<sst xmlns="http://schemas.openxmlformats.org/spreadsheetml/2006/main" count="460" uniqueCount="80">
  <si>
    <t>Price</t>
  </si>
  <si>
    <t>Net Debt</t>
  </si>
  <si>
    <t>EBITDA</t>
  </si>
  <si>
    <t>Earnings</t>
  </si>
  <si>
    <t>Average</t>
  </si>
  <si>
    <t>Median</t>
  </si>
  <si>
    <t>[$MM]</t>
  </si>
  <si>
    <t>Value</t>
  </si>
  <si>
    <t>Revenue</t>
  </si>
  <si>
    <t>[x]</t>
  </si>
  <si>
    <t>© Corporate Finance Institute. All rights reserved.</t>
  </si>
  <si>
    <t>Date</t>
  </si>
  <si>
    <t>Buyer</t>
  </si>
  <si>
    <t>Target</t>
  </si>
  <si>
    <t>Transaction</t>
  </si>
  <si>
    <t>Target LTM Financials</t>
  </si>
  <si>
    <t>Implied Equity Value</t>
  </si>
  <si>
    <t>Implied</t>
  </si>
  <si>
    <t>Precedent M&amp;A Transactions</t>
  </si>
  <si>
    <t>Transaction Details</t>
  </si>
  <si>
    <t>Transaction Summary</t>
  </si>
  <si>
    <t>Transaction Values</t>
  </si>
  <si>
    <t>Transaction Multiples</t>
  </si>
  <si>
    <t>Cash % Of Consideration</t>
  </si>
  <si>
    <t>Stock % of Consideration</t>
  </si>
  <si>
    <t>Premium Analysis</t>
  </si>
  <si>
    <t>Consideration Summary</t>
  </si>
  <si>
    <t>Announced</t>
  </si>
  <si>
    <t>Acquirer</t>
  </si>
  <si>
    <t>EV/Revenue</t>
  </si>
  <si>
    <t>EV/EBITDA</t>
  </si>
  <si>
    <t>P/E</t>
  </si>
  <si>
    <t>P/CF</t>
  </si>
  <si>
    <t>Current</t>
  </si>
  <si>
    <t>Equity Value</t>
  </si>
  <si>
    <t>Implied Transaction Multiples (LTM)</t>
  </si>
  <si>
    <t>Cash Flow</t>
  </si>
  <si>
    <t>Comments</t>
  </si>
  <si>
    <t>Announcement Date</t>
  </si>
  <si>
    <t>Total Transaction Value (EV)</t>
  </si>
  <si>
    <t>Current Net Debt (Target)</t>
  </si>
  <si>
    <t>Offer Price</t>
  </si>
  <si>
    <t>Target Share Price</t>
  </si>
  <si>
    <t>Prior Close</t>
  </si>
  <si>
    <t>30-Day VWAP</t>
  </si>
  <si>
    <t>Premium</t>
  </si>
  <si>
    <t>Type</t>
  </si>
  <si>
    <t>Net Earnings</t>
  </si>
  <si>
    <t>Amount</t>
  </si>
  <si>
    <t>Multiple</t>
  </si>
  <si>
    <t>Target 1-Year Forward Estimates</t>
  </si>
  <si>
    <t>Description of Assets Acquired</t>
  </si>
  <si>
    <t>Merger/Acquisition</t>
  </si>
  <si>
    <t>Apollo Global Management, Inc. (NYSE:APO)</t>
  </si>
  <si>
    <t>The Hershey Company (NYSE:HSY)</t>
  </si>
  <si>
    <t>Amplify Snack Brands, Inc.</t>
  </si>
  <si>
    <t>Tivity Health, Inc. (NasdaqGS:TVTY)</t>
  </si>
  <si>
    <t>HGGC, LLC</t>
  </si>
  <si>
    <t>Monotype Imaging Holdings Inc.</t>
  </si>
  <si>
    <t>Elliott Management Corporation</t>
  </si>
  <si>
    <t xml:space="preserve">	JD Sports Fashion plc (LSE:JD.)</t>
  </si>
  <si>
    <t>The Finish Line, Inc.</t>
  </si>
  <si>
    <t xml:space="preserve">	The Catalyst Capital Group Inc.</t>
  </si>
  <si>
    <t xml:space="preserve">	Alliance Santé Participations S.A.</t>
  </si>
  <si>
    <t>Walgreens Boots Alliance, Inc. (NasdaqGS:WBA)</t>
  </si>
  <si>
    <t>Digital Entertainment Holdings LLC</t>
  </si>
  <si>
    <t>RLJ Entertainment, Inc.</t>
  </si>
  <si>
    <t xml:space="preserve">	Tech Data Corporation</t>
  </si>
  <si>
    <t>All Amounts Denominated in USD $MM Unless Otherwise Stated</t>
  </si>
  <si>
    <t>7-Day VWAP</t>
  </si>
  <si>
    <t>#</t>
  </si>
  <si>
    <t>Nutrisystem, Inc.</t>
  </si>
  <si>
    <t>Barnes &amp; Noble, Inc.</t>
  </si>
  <si>
    <t xml:space="preserve">	Hudson's Bay Company</t>
  </si>
  <si>
    <t>Acquisition of Equity Stake (26%)</t>
  </si>
  <si>
    <t>Acquisition of Equity Stake (0.17%)</t>
  </si>
  <si>
    <t>Acquisition of Equity Stake (100%)</t>
  </si>
  <si>
    <t>Acquisition of Equity Stake (6.34%)</t>
  </si>
  <si>
    <t xml:space="preserve">	JANA Partners LLC</t>
  </si>
  <si>
    <t xml:space="preserve">	Callaway Golf Company (NYSE:ELY)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</si>
</sst>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164" formatCode="0.0\x"/>
    <numFmt numFmtId="165" formatCode="#,##0.0_)_%;\(#,##0.0\)_%;#,##0.0_)_%;@_)_%"/>
    <numFmt numFmtId="166" formatCode="0.0"/>
    <numFmt numFmtId="167" formatCode="&quot;$&quot;#,##0.00"/>
    <numFmt numFmtId="168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b/>
      <u/>
      <sz val="11"/>
      <color theme="1"/>
      <name val="Arial Narrow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5" fontId="3" fillId="0" borderId="0"/>
    <xf numFmtId="0" fontId="3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4" fillId="0" borderId="0" xfId="1" applyFont="1"/>
    <xf numFmtId="37" fontId="7" fillId="3" borderId="0" xfId="0" applyNumberFormat="1" applyFont="1" applyFill="1" applyAlignment="1">
      <alignment vertical="top"/>
    </xf>
    <xf numFmtId="0" fontId="6" fillId="0" borderId="0" xfId="0" applyFont="1"/>
    <xf numFmtId="0" fontId="8" fillId="3" borderId="0" xfId="0" applyFont="1" applyFill="1" applyAlignment="1">
      <alignment horizontal="left" vertical="center" readingOrder="1"/>
    </xf>
    <xf numFmtId="37" fontId="9" fillId="3" borderId="0" xfId="0" applyNumberFormat="1" applyFont="1" applyFill="1" applyAlignment="1">
      <alignment vertical="top"/>
    </xf>
    <xf numFmtId="37" fontId="10" fillId="3" borderId="0" xfId="0" applyNumberFormat="1" applyFont="1" applyFill="1" applyAlignment="1">
      <alignment vertical="top"/>
    </xf>
    <xf numFmtId="0" fontId="4" fillId="0" borderId="0" xfId="0" applyFont="1"/>
    <xf numFmtId="0" fontId="5" fillId="0" borderId="0" xfId="0" applyFont="1"/>
    <xf numFmtId="0" fontId="5" fillId="0" borderId="0" xfId="1" applyFont="1"/>
    <xf numFmtId="0" fontId="11" fillId="0" borderId="0" xfId="3" applyFont="1" applyAlignment="1">
      <alignment horizontal="centerContinuous"/>
    </xf>
    <xf numFmtId="0" fontId="11" fillId="0" borderId="0" xfId="3" applyFont="1" applyBorder="1" applyAlignment="1">
      <alignment horizontal="centerContinuous"/>
    </xf>
    <xf numFmtId="0" fontId="12" fillId="0" borderId="0" xfId="1" applyFont="1" applyFill="1" applyAlignment="1">
      <alignment horizontal="center"/>
    </xf>
    <xf numFmtId="0" fontId="13" fillId="0" borderId="0" xfId="1" applyFont="1" applyFill="1" applyAlignment="1">
      <alignment horizontal="center" vertical="center"/>
    </xf>
    <xf numFmtId="0" fontId="12" fillId="0" borderId="0" xfId="1" applyFont="1" applyFill="1" applyBorder="1" applyAlignment="1">
      <alignment horizontal="center"/>
    </xf>
    <xf numFmtId="0" fontId="11" fillId="0" borderId="0" xfId="3" applyFont="1" applyAlignment="1">
      <alignment horizontal="left"/>
    </xf>
    <xf numFmtId="0" fontId="11" fillId="0" borderId="0" xfId="3" applyFont="1" applyAlignment="1">
      <alignment horizontal="center"/>
    </xf>
    <xf numFmtId="0" fontId="14" fillId="0" borderId="0" xfId="1" applyFont="1" applyFill="1" applyAlignment="1">
      <alignment horizontal="center"/>
    </xf>
    <xf numFmtId="0" fontId="15" fillId="0" borderId="0" xfId="1" applyFont="1" applyFill="1" applyAlignment="1">
      <alignment horizontal="center" vertical="center"/>
    </xf>
    <xf numFmtId="0" fontId="12" fillId="0" borderId="0" xfId="1" applyFont="1"/>
    <xf numFmtId="0" fontId="12" fillId="0" borderId="0" xfId="1" applyFont="1" applyAlignment="1">
      <alignment vertical="center"/>
    </xf>
    <xf numFmtId="5" fontId="12" fillId="0" borderId="0" xfId="1" applyNumberFormat="1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5" fontId="4" fillId="0" borderId="0" xfId="1" applyNumberFormat="1" applyFont="1" applyAlignment="1">
      <alignment vertical="center"/>
    </xf>
    <xf numFmtId="5" fontId="16" fillId="0" borderId="0" xfId="1" applyNumberFormat="1" applyFont="1" applyAlignment="1">
      <alignment vertical="center"/>
    </xf>
    <xf numFmtId="37" fontId="17" fillId="3" borderId="0" xfId="0" applyNumberFormat="1" applyFont="1" applyFill="1" applyAlignment="1">
      <alignment vertical="top"/>
    </xf>
    <xf numFmtId="37" fontId="18" fillId="3" borderId="0" xfId="0" applyNumberFormat="1" applyFont="1" applyFill="1" applyAlignment="1">
      <alignment vertical="top"/>
    </xf>
    <xf numFmtId="37" fontId="19" fillId="3" borderId="0" xfId="0" applyNumberFormat="1" applyFont="1" applyFill="1" applyAlignment="1">
      <alignment vertical="top"/>
    </xf>
    <xf numFmtId="0" fontId="5" fillId="5" borderId="0" xfId="0" applyFont="1" applyFill="1"/>
    <xf numFmtId="0" fontId="13" fillId="0" borderId="0" xfId="3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0" applyFont="1" applyFill="1"/>
    <xf numFmtId="166" fontId="4" fillId="0" borderId="0" xfId="0" applyNumberFormat="1" applyFont="1" applyAlignment="1">
      <alignment horizontal="right"/>
    </xf>
    <xf numFmtId="0" fontId="16" fillId="4" borderId="0" xfId="0" applyFont="1" applyFill="1" applyAlignment="1">
      <alignment horizontal="right"/>
    </xf>
    <xf numFmtId="0" fontId="13" fillId="0" borderId="0" xfId="1" applyFont="1" applyFill="1" applyAlignment="1">
      <alignment horizontal="left" vertical="center"/>
    </xf>
    <xf numFmtId="0" fontId="4" fillId="0" borderId="1" xfId="0" applyFont="1" applyBorder="1"/>
    <xf numFmtId="0" fontId="20" fillId="0" borderId="0" xfId="0" applyFont="1" applyAlignment="1">
      <alignment horizontal="right"/>
    </xf>
    <xf numFmtId="9" fontId="4" fillId="0" borderId="0" xfId="6" applyFont="1" applyAlignment="1">
      <alignment horizontal="right"/>
    </xf>
    <xf numFmtId="0" fontId="12" fillId="0" borderId="0" xfId="1" applyFont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horizontal="right" vertical="center"/>
    </xf>
    <xf numFmtId="15" fontId="12" fillId="0" borderId="0" xfId="1" applyNumberFormat="1" applyFont="1" applyAlignment="1">
      <alignment horizontal="left" vertical="center"/>
    </xf>
    <xf numFmtId="164" fontId="5" fillId="2" borderId="0" xfId="1" applyNumberFormat="1" applyFont="1" applyFill="1" applyAlignment="1">
      <alignment horizontal="right" vertical="center"/>
    </xf>
    <xf numFmtId="168" fontId="5" fillId="2" borderId="0" xfId="1" applyNumberFormat="1" applyFont="1" applyFill="1" applyAlignment="1">
      <alignment vertical="center"/>
    </xf>
    <xf numFmtId="0" fontId="12" fillId="0" borderId="0" xfId="1" applyFont="1" applyAlignment="1">
      <alignment horizontal="center"/>
    </xf>
    <xf numFmtId="15" fontId="16" fillId="4" borderId="0" xfId="0" applyNumberFormat="1" applyFont="1" applyFill="1" applyAlignment="1">
      <alignment horizontal="right"/>
    </xf>
    <xf numFmtId="167" fontId="16" fillId="4" borderId="0" xfId="0" applyNumberFormat="1" applyFont="1" applyFill="1" applyAlignment="1">
      <alignment horizontal="right"/>
    </xf>
    <xf numFmtId="168" fontId="16" fillId="4" borderId="0" xfId="0" applyNumberFormat="1" applyFont="1" applyFill="1" applyAlignment="1">
      <alignment horizontal="right"/>
    </xf>
    <xf numFmtId="168" fontId="16" fillId="4" borderId="1" xfId="0" applyNumberFormat="1" applyFont="1" applyFill="1" applyBorder="1" applyAlignment="1">
      <alignment horizontal="right"/>
    </xf>
    <xf numFmtId="168" fontId="12" fillId="0" borderId="0" xfId="0" applyNumberFormat="1" applyFont="1" applyFill="1" applyAlignment="1">
      <alignment horizontal="right"/>
    </xf>
    <xf numFmtId="9" fontId="16" fillId="4" borderId="0" xfId="6" applyFont="1" applyFill="1" applyAlignment="1">
      <alignment horizontal="right"/>
    </xf>
    <xf numFmtId="0" fontId="6" fillId="6" borderId="0" xfId="0" applyFont="1" applyFill="1"/>
    <xf numFmtId="0" fontId="4" fillId="6" borderId="0" xfId="1" applyFont="1" applyFill="1"/>
    <xf numFmtId="0" fontId="6" fillId="0" borderId="0" xfId="0" applyFont="1" applyFill="1"/>
    <xf numFmtId="0" fontId="4" fillId="0" borderId="0" xfId="1" applyFont="1" applyFill="1"/>
    <xf numFmtId="0" fontId="16" fillId="7" borderId="0" xfId="0" applyFont="1" applyFill="1"/>
    <xf numFmtId="166" fontId="16" fillId="7" borderId="0" xfId="0" applyNumberFormat="1" applyFont="1" applyFill="1" applyAlignment="1">
      <alignment horizontal="right"/>
    </xf>
    <xf numFmtId="0" fontId="12" fillId="0" borderId="0" xfId="1" applyFont="1" applyAlignment="1">
      <alignment horizontal="left"/>
    </xf>
    <xf numFmtId="5" fontId="16" fillId="4" borderId="1" xfId="0" applyNumberFormat="1" applyFont="1" applyFill="1" applyBorder="1" applyAlignment="1">
      <alignment horizontal="right"/>
    </xf>
    <xf numFmtId="164" fontId="4" fillId="0" borderId="0" xfId="6" applyNumberFormat="1" applyFont="1" applyAlignment="1">
      <alignment horizontal="right"/>
    </xf>
    <xf numFmtId="0" fontId="12" fillId="0" borderId="0" xfId="1" applyFont="1" applyFill="1" applyAlignment="1">
      <alignment horizontal="left"/>
    </xf>
    <xf numFmtId="15" fontId="12" fillId="0" borderId="0" xfId="1" applyNumberFormat="1" applyFont="1" applyFill="1" applyAlignment="1">
      <alignment horizontal="left" vertical="center"/>
    </xf>
    <xf numFmtId="0" fontId="12" fillId="0" borderId="0" xfId="1" applyFont="1" applyFill="1" applyAlignment="1">
      <alignment vertical="center"/>
    </xf>
    <xf numFmtId="0" fontId="12" fillId="0" borderId="0" xfId="1" applyFont="1" applyFill="1" applyAlignment="1">
      <alignment horizontal="center" vertical="center"/>
    </xf>
    <xf numFmtId="5" fontId="12" fillId="0" borderId="0" xfId="1" applyNumberFormat="1" applyFont="1" applyFill="1" applyAlignment="1">
      <alignment vertical="center"/>
    </xf>
    <xf numFmtId="164" fontId="12" fillId="0" borderId="0" xfId="1" applyNumberFormat="1" applyFont="1" applyFill="1" applyAlignment="1">
      <alignment vertical="center"/>
    </xf>
    <xf numFmtId="0" fontId="12" fillId="0" borderId="0" xfId="1" applyFont="1" applyFill="1"/>
    <xf numFmtId="0" fontId="16" fillId="0" borderId="0" xfId="1" applyFont="1" applyAlignment="1">
      <alignment horizontal="left"/>
    </xf>
    <xf numFmtId="5" fontId="16" fillId="4" borderId="0" xfId="0" applyNumberFormat="1" applyFont="1" applyFill="1" applyAlignment="1">
      <alignment horizontal="right"/>
    </xf>
  </cellXfs>
  <cellStyles count="7">
    <cellStyle name="=C:\WINNT\SYSTEM32\COMMAND.COM 2" xfId="5"/>
    <cellStyle name="Hyperlink 2 2" xfId="2"/>
    <cellStyle name="Normal" xfId="0" builtinId="0"/>
    <cellStyle name="Normal 2 2 2" xfId="1"/>
    <cellStyle name="Normal_Master Junior Database v2" xfId="3"/>
    <cellStyle name="Number 2" xfId="4"/>
    <cellStyle name="Percent" xfId="6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showGridLines="0" tabSelected="1" workbookViewId="0">
      <pane xSplit="4" ySplit="8" topLeftCell="F21" activePane="bottomRight" state="frozen"/>
      <selection pane="topRight" activeCell="E1" sqref="E1"/>
      <selection pane="bottomLeft" activeCell="A9" sqref="A9"/>
      <selection pane="bottomRight" activeCell="C17" sqref="C17"/>
    </sheetView>
  </sheetViews>
  <sheetFormatPr defaultColWidth="11.7109375" defaultRowHeight="16.5" outlineLevelCol="1" x14ac:dyDescent="0.3"/>
  <cols>
    <col min="1" max="1" width="5.7109375" style="1" customWidth="1"/>
    <col min="2" max="2" width="12.7109375" style="1" customWidth="1"/>
    <col min="3" max="3" width="35" style="1" customWidth="1"/>
    <col min="4" max="4" width="37" style="1" bestFit="1" customWidth="1"/>
    <col min="5" max="5" width="15.7109375" style="1" customWidth="1"/>
    <col min="6" max="6" width="11.7109375" style="1"/>
    <col min="7" max="8" width="11.7109375" style="1" hidden="1" customWidth="1" outlineLevel="1"/>
    <col min="9" max="9" width="12.140625" style="1" customWidth="1" collapsed="1"/>
    <col min="10" max="12" width="12.140625" style="1" customWidth="1"/>
    <col min="13" max="16" width="11.7109375" style="1" hidden="1" customWidth="1" outlineLevel="1"/>
    <col min="17" max="17" width="50.7109375" style="1" customWidth="1" collapsed="1"/>
    <col min="18" max="16384" width="11.7109375" style="1"/>
  </cols>
  <sheetData>
    <row r="1" spans="1:17" s="3" customFormat="1" ht="15.75" x14ac:dyDescent="0.25">
      <c r="A1" s="26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8" x14ac:dyDescent="0.3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s="3" customFormat="1" x14ac:dyDescent="0.25">
      <c r="A3" s="27" t="s">
        <v>68</v>
      </c>
      <c r="B3" s="6"/>
      <c r="C3" s="6"/>
      <c r="D3" s="6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">
      <c r="A4" s="7"/>
    </row>
    <row r="5" spans="1:17" s="9" customFormat="1" ht="17.100000000000001" customHeight="1" x14ac:dyDescent="0.45">
      <c r="A5" s="8"/>
      <c r="C5" s="32"/>
      <c r="D5" s="32"/>
      <c r="E5" s="32"/>
      <c r="F5" s="13"/>
      <c r="G5" s="13"/>
      <c r="H5" s="13"/>
      <c r="M5" s="11"/>
      <c r="N5" s="11"/>
      <c r="O5" s="11"/>
      <c r="P5" s="11"/>
    </row>
    <row r="6" spans="1:17" s="12" customFormat="1" ht="17.100000000000001" customHeight="1" x14ac:dyDescent="0.45">
      <c r="B6" s="36" t="s">
        <v>27</v>
      </c>
      <c r="C6" s="13"/>
      <c r="D6" s="13"/>
      <c r="E6" s="13" t="s">
        <v>14</v>
      </c>
      <c r="F6" s="30" t="s">
        <v>14</v>
      </c>
      <c r="G6" s="30" t="s">
        <v>33</v>
      </c>
      <c r="H6" s="30" t="s">
        <v>17</v>
      </c>
      <c r="I6" s="11" t="s">
        <v>35</v>
      </c>
      <c r="J6" s="11"/>
      <c r="K6" s="11"/>
      <c r="L6" s="11"/>
      <c r="M6" s="11" t="s">
        <v>15</v>
      </c>
      <c r="N6" s="11"/>
      <c r="O6" s="11"/>
      <c r="P6" s="11"/>
    </row>
    <row r="7" spans="1:17" s="14" customFormat="1" ht="18.75" x14ac:dyDescent="0.45">
      <c r="A7" s="15" t="s">
        <v>70</v>
      </c>
      <c r="B7" s="15" t="s">
        <v>11</v>
      </c>
      <c r="C7" s="16" t="s">
        <v>28</v>
      </c>
      <c r="D7" s="16" t="s">
        <v>13</v>
      </c>
      <c r="E7" s="16" t="s">
        <v>46</v>
      </c>
      <c r="F7" s="16" t="s">
        <v>7</v>
      </c>
      <c r="G7" s="16" t="s">
        <v>1</v>
      </c>
      <c r="H7" s="16" t="s">
        <v>34</v>
      </c>
      <c r="I7" s="10" t="s">
        <v>29</v>
      </c>
      <c r="J7" s="16" t="s">
        <v>30</v>
      </c>
      <c r="K7" s="16" t="s">
        <v>31</v>
      </c>
      <c r="L7" s="16" t="s">
        <v>32</v>
      </c>
      <c r="M7" s="10" t="s">
        <v>8</v>
      </c>
      <c r="N7" s="16" t="s">
        <v>2</v>
      </c>
      <c r="O7" s="16" t="s">
        <v>3</v>
      </c>
      <c r="P7" s="16" t="s">
        <v>36</v>
      </c>
      <c r="Q7" s="11" t="s">
        <v>37</v>
      </c>
    </row>
    <row r="8" spans="1:17" s="17" customFormat="1" ht="12.75" x14ac:dyDescent="0.25">
      <c r="C8" s="31"/>
      <c r="D8" s="31"/>
      <c r="E8" s="31"/>
      <c r="F8" s="18" t="s">
        <v>6</v>
      </c>
      <c r="G8" s="18" t="s">
        <v>6</v>
      </c>
      <c r="H8" s="18" t="s">
        <v>6</v>
      </c>
      <c r="I8" s="31" t="s">
        <v>9</v>
      </c>
      <c r="J8" s="31" t="s">
        <v>9</v>
      </c>
      <c r="K8" s="31" t="s">
        <v>9</v>
      </c>
      <c r="L8" s="31" t="s">
        <v>9</v>
      </c>
      <c r="M8" s="18" t="s">
        <v>6</v>
      </c>
      <c r="N8" s="18" t="s">
        <v>6</v>
      </c>
      <c r="O8" s="18" t="s">
        <v>6</v>
      </c>
      <c r="P8" s="18" t="s">
        <v>6</v>
      </c>
    </row>
    <row r="9" spans="1:17" s="17" customFormat="1" ht="5.25" customHeight="1" x14ac:dyDescent="0.25">
      <c r="C9" s="31"/>
      <c r="D9" s="31"/>
      <c r="E9" s="31"/>
      <c r="F9" s="18"/>
      <c r="G9" s="18"/>
      <c r="H9" s="18"/>
      <c r="I9" s="31"/>
      <c r="J9" s="31"/>
      <c r="K9" s="31"/>
      <c r="L9" s="31"/>
      <c r="M9" s="18"/>
      <c r="N9" s="18"/>
      <c r="O9" s="18"/>
      <c r="P9" s="18"/>
    </row>
    <row r="10" spans="1:17" s="19" customFormat="1" x14ac:dyDescent="0.3">
      <c r="A10" s="69">
        <v>1</v>
      </c>
      <c r="B10" s="43">
        <f>'Transaction 1'!D10</f>
        <v>43782</v>
      </c>
      <c r="C10" s="20" t="str">
        <f>'Transaction 1'!D11</f>
        <v>Apollo Global Management, Inc. (NYSE:APO)</v>
      </c>
      <c r="D10" s="20" t="str">
        <f>'Transaction 1'!D12</f>
        <v xml:space="preserve">	Tech Data Corporation</v>
      </c>
      <c r="E10" s="40" t="s">
        <v>52</v>
      </c>
      <c r="F10" s="21">
        <f>'Transaction 1'!D16</f>
        <v>5950.65</v>
      </c>
      <c r="G10" s="21">
        <f>'Transaction 1'!D17</f>
        <v>679.91</v>
      </c>
      <c r="H10" s="21">
        <f>'Transaction 1'!D18</f>
        <v>5270.74</v>
      </c>
      <c r="I10" s="22">
        <f>'Transaction 1'!D38</f>
        <v>0.16047226007365814</v>
      </c>
      <c r="J10" s="22">
        <f>'Transaction 1'!D39</f>
        <v>7.2691236471134344</v>
      </c>
      <c r="K10" s="22">
        <f>'Transaction 1'!D40</f>
        <v>15.401612997486994</v>
      </c>
      <c r="L10" s="22">
        <f>'Transaction 1'!D41</f>
        <v>13.86671928439884</v>
      </c>
      <c r="M10" s="21">
        <f>'Transaction 1'!$C$38</f>
        <v>37082.11</v>
      </c>
      <c r="N10" s="21">
        <f>'Transaction 1'!$C$39</f>
        <v>818.62</v>
      </c>
      <c r="O10" s="21">
        <f>'Transaction 1'!$C$40</f>
        <v>342.22</v>
      </c>
      <c r="P10" s="21">
        <f>'Transaction 1'!$C$41</f>
        <v>380.1</v>
      </c>
      <c r="Q10" s="46" t="str">
        <f>'Transaction 1'!B52</f>
        <v>Acquisition of Equity Stake (100%)</v>
      </c>
    </row>
    <row r="11" spans="1:17" s="19" customFormat="1" x14ac:dyDescent="0.3">
      <c r="A11" s="59">
        <f>A10+1</f>
        <v>2</v>
      </c>
      <c r="B11" s="43">
        <f>'Transaction 2'!D10</f>
        <v>43087</v>
      </c>
      <c r="C11" s="20" t="str">
        <f>'Transaction 2'!D11</f>
        <v>The Hershey Company (NYSE:HSY)</v>
      </c>
      <c r="D11" s="20" t="str">
        <f>'Transaction 2'!D12</f>
        <v>Amplify Snack Brands, Inc.</v>
      </c>
      <c r="E11" s="40" t="s">
        <v>52</v>
      </c>
      <c r="F11" s="21">
        <f>'Transaction 2'!D16</f>
        <v>1527.3</v>
      </c>
      <c r="G11" s="21">
        <f>'Transaction 2'!D17</f>
        <v>582.15</v>
      </c>
      <c r="H11" s="21">
        <f>'Transaction 2'!D18</f>
        <v>945.15</v>
      </c>
      <c r="I11" s="22">
        <f>'Transaction 2'!D38</f>
        <v>4.1092904996367743</v>
      </c>
      <c r="J11" s="22">
        <f>'Transaction 2'!D39</f>
        <v>18.52395391146149</v>
      </c>
      <c r="K11" s="22">
        <f>'Transaction 2'!D40</f>
        <v>86.711009174311926</v>
      </c>
      <c r="L11" s="22">
        <f>'Transaction 2'!D41</f>
        <v>52.508333333333333</v>
      </c>
      <c r="M11" s="21">
        <f>'Transaction 2'!$C$38</f>
        <v>371.67</v>
      </c>
      <c r="N11" s="21">
        <f>'Transaction 2'!$C$39</f>
        <v>82.45</v>
      </c>
      <c r="O11" s="21">
        <f>'Transaction 2'!$C$40</f>
        <v>10.9</v>
      </c>
      <c r="P11" s="21">
        <f>'Transaction 2'!$C$41</f>
        <v>18</v>
      </c>
      <c r="Q11" s="46" t="str">
        <f>'Transaction 2'!B52</f>
        <v>Acquisition of Equity Stake (100%)</v>
      </c>
    </row>
    <row r="12" spans="1:17" s="68" customFormat="1" x14ac:dyDescent="0.3">
      <c r="A12" s="62">
        <f t="shared" ref="A12:A19" si="0">A11+1</f>
        <v>3</v>
      </c>
      <c r="B12" s="63">
        <f>'Transaction 3'!D10</f>
        <v>43444</v>
      </c>
      <c r="C12" s="64" t="str">
        <f>'Transaction 3'!D11</f>
        <v>Tivity Health, Inc. (NasdaqGS:TVTY)</v>
      </c>
      <c r="D12" s="64" t="str">
        <f>'Transaction 3'!D12</f>
        <v>Nutrisystem, Inc.</v>
      </c>
      <c r="E12" s="65" t="s">
        <v>52</v>
      </c>
      <c r="F12" s="66">
        <f>'Transaction 3'!D16</f>
        <v>1340.68</v>
      </c>
      <c r="G12" s="66">
        <f>'Transaction 3'!D17</f>
        <v>-92.55</v>
      </c>
      <c r="H12" s="66">
        <f>'Transaction 3'!D18</f>
        <v>1433.23</v>
      </c>
      <c r="I12" s="67">
        <f>'Transaction 3'!D38</f>
        <v>1.9353572098797511</v>
      </c>
      <c r="J12" s="67">
        <f>'Transaction 3'!D39</f>
        <v>15.174646293152238</v>
      </c>
      <c r="K12" s="67">
        <f>'Transaction 3'!D40</f>
        <v>25.86124142908697</v>
      </c>
      <c r="L12" s="67">
        <f>'Transaction 3'!D41</f>
        <v>17.935552496558628</v>
      </c>
      <c r="M12" s="21">
        <f>'Transaction 3'!$C$38</f>
        <v>692.73</v>
      </c>
      <c r="N12" s="21">
        <f>'Transaction 3'!$C$39</f>
        <v>88.35</v>
      </c>
      <c r="O12" s="21">
        <f>'Transaction 3'!$C$40</f>
        <v>55.42</v>
      </c>
      <c r="P12" s="21">
        <f>'Transaction 3'!$C$41</f>
        <v>79.91</v>
      </c>
      <c r="Q12" s="12" t="str">
        <f>'Transaction 3'!B52</f>
        <v>Acquisition of Equity Stake (100%)</v>
      </c>
    </row>
    <row r="13" spans="1:17" s="68" customFormat="1" x14ac:dyDescent="0.3">
      <c r="A13" s="62">
        <f t="shared" si="0"/>
        <v>4</v>
      </c>
      <c r="B13" s="63">
        <f>'Transaction 4'!D10</f>
        <v>43672</v>
      </c>
      <c r="C13" s="64" t="str">
        <f>'Transaction 4'!D11</f>
        <v>HGGC, LLC</v>
      </c>
      <c r="D13" s="64" t="str">
        <f>'Transaction 4'!D12</f>
        <v>Monotype Imaging Holdings Inc.</v>
      </c>
      <c r="E13" s="65" t="s">
        <v>52</v>
      </c>
      <c r="F13" s="66">
        <f>'Transaction 4'!D16</f>
        <v>858.28</v>
      </c>
      <c r="G13" s="66">
        <f>'Transaction 4'!D17</f>
        <v>32.99</v>
      </c>
      <c r="H13" s="66">
        <f>'Transaction 4'!D18</f>
        <v>825.29</v>
      </c>
      <c r="I13" s="67">
        <f>'Transaction 4'!D38</f>
        <v>3.5181177242170847</v>
      </c>
      <c r="J13" s="67">
        <f>'Transaction 4'!D39</f>
        <v>14.437005887300252</v>
      </c>
      <c r="K13" s="67">
        <f>'Transaction 4'!D40</f>
        <v>33.562017080113868</v>
      </c>
      <c r="L13" s="67">
        <f>'Transaction 4'!D41</f>
        <v>22.548907103825133</v>
      </c>
      <c r="M13" s="21">
        <f>'Transaction 4'!$C$38</f>
        <v>243.96</v>
      </c>
      <c r="N13" s="21">
        <f>'Transaction 4'!$C$39</f>
        <v>59.45</v>
      </c>
      <c r="O13" s="21">
        <f>'Transaction 4'!$C$40</f>
        <v>24.59</v>
      </c>
      <c r="P13" s="21">
        <f>'Transaction 4'!$C$41</f>
        <v>36.6</v>
      </c>
      <c r="Q13" s="12" t="str">
        <f>'Transaction 4'!B52</f>
        <v>Acquisition of Equity Stake (100%)</v>
      </c>
    </row>
    <row r="14" spans="1:17" s="68" customFormat="1" x14ac:dyDescent="0.3">
      <c r="A14" s="62">
        <f t="shared" si="0"/>
        <v>5</v>
      </c>
      <c r="B14" s="63">
        <f>'Transaction 5'!D10</f>
        <v>43623</v>
      </c>
      <c r="C14" s="64" t="str">
        <f>'Transaction 5'!D11</f>
        <v>Elliott Management Corporation</v>
      </c>
      <c r="D14" s="64" t="str">
        <f>'Transaction 5'!D12</f>
        <v>Barnes &amp; Noble, Inc.</v>
      </c>
      <c r="E14" s="65" t="s">
        <v>52</v>
      </c>
      <c r="F14" s="66">
        <f>'Transaction 5'!D16</f>
        <v>684.79</v>
      </c>
      <c r="G14" s="66">
        <f>'Transaction 5'!D17</f>
        <v>194.36</v>
      </c>
      <c r="H14" s="66">
        <f>'Transaction 5'!D18</f>
        <v>490.42999999999995</v>
      </c>
      <c r="I14" s="67">
        <f>'Transaction 5'!D38</f>
        <v>0.19274927872774611</v>
      </c>
      <c r="J14" s="67">
        <f>'Transaction 5'!D39</f>
        <v>6.0670683086736945</v>
      </c>
      <c r="K14" s="67">
        <f>'Transaction 5'!D40</f>
        <v>133.63215258855584</v>
      </c>
      <c r="L14" s="67">
        <f>'Transaction 5'!D41</f>
        <v>4.6266981132075466</v>
      </c>
      <c r="M14" s="21">
        <f>'Transaction 5'!$C$38</f>
        <v>3552.75</v>
      </c>
      <c r="N14" s="21">
        <f>'Transaction 5'!$C$39</f>
        <v>112.87</v>
      </c>
      <c r="O14" s="21">
        <f>'Transaction 5'!$C$40</f>
        <v>3.67</v>
      </c>
      <c r="P14" s="21">
        <f>'Transaction 5'!$C$41</f>
        <v>106</v>
      </c>
      <c r="Q14" s="12" t="str">
        <f>'Transaction 5'!B52</f>
        <v>Acquisition of Equity Stake (100%)</v>
      </c>
    </row>
    <row r="15" spans="1:17" s="68" customFormat="1" x14ac:dyDescent="0.3">
      <c r="A15" s="62">
        <f t="shared" si="0"/>
        <v>6</v>
      </c>
      <c r="B15" s="63">
        <f>'Transaction 6'!D10</f>
        <v>43185</v>
      </c>
      <c r="C15" s="64" t="str">
        <f>'Transaction 6'!D11</f>
        <v xml:space="preserve">	JD Sports Fashion plc (LSE:JD.)</v>
      </c>
      <c r="D15" s="64" t="str">
        <f>'Transaction 6'!D12</f>
        <v>The Finish Line, Inc.</v>
      </c>
      <c r="E15" s="65" t="s">
        <v>52</v>
      </c>
      <c r="F15" s="66">
        <f>'Transaction 6'!D16</f>
        <v>464.45</v>
      </c>
      <c r="G15" s="66">
        <f>'Transaction 6'!D17</f>
        <v>-93.39</v>
      </c>
      <c r="H15" s="66">
        <f>'Transaction 6'!D18</f>
        <v>557.84</v>
      </c>
      <c r="I15" s="67">
        <f>'Transaction 6'!D38</f>
        <v>0.25256123026058208</v>
      </c>
      <c r="J15" s="67">
        <f>'Transaction 6'!D39</f>
        <v>5.7709990059642147</v>
      </c>
      <c r="K15" s="67">
        <f>'Transaction 6'!D40</f>
        <v>38.551485832757429</v>
      </c>
      <c r="L15" s="67">
        <f>'Transaction 6'!D41</f>
        <v>7.1794079794079799</v>
      </c>
      <c r="M15" s="21">
        <f>'Transaction 6'!$C$38</f>
        <v>1838.96</v>
      </c>
      <c r="N15" s="21">
        <f>'Transaction 6'!$C$39</f>
        <v>80.48</v>
      </c>
      <c r="O15" s="21">
        <f>'Transaction 6'!$C$40</f>
        <v>14.47</v>
      </c>
      <c r="P15" s="21">
        <f>'Transaction 6'!$C$41</f>
        <v>77.7</v>
      </c>
      <c r="Q15" s="12" t="str">
        <f>'Transaction 6'!B52</f>
        <v>Acquisition of Equity Stake (100%)</v>
      </c>
    </row>
    <row r="16" spans="1:17" s="68" customFormat="1" x14ac:dyDescent="0.3">
      <c r="A16" s="62">
        <f t="shared" si="0"/>
        <v>7</v>
      </c>
      <c r="B16" s="63">
        <f>'Transaction 7'!D10</f>
        <v>43668</v>
      </c>
      <c r="C16" s="64" t="str">
        <f>'Transaction 7'!D11</f>
        <v xml:space="preserve">	The Catalyst Capital Group Inc.</v>
      </c>
      <c r="D16" s="64" t="str">
        <f>'Transaction 7'!D12</f>
        <v xml:space="preserve">	Hudson's Bay Company</v>
      </c>
      <c r="E16" s="65" t="s">
        <v>52</v>
      </c>
      <c r="F16" s="66">
        <f>'Transaction 7'!D16</f>
        <v>8455.01</v>
      </c>
      <c r="G16" s="66">
        <f>'Transaction 7'!D17</f>
        <v>6594</v>
      </c>
      <c r="H16" s="66">
        <f>'Transaction 7'!D18</f>
        <v>1861.0100000000002</v>
      </c>
      <c r="I16" s="67">
        <f>'Transaction 7'!D38</f>
        <v>0.90167537591980385</v>
      </c>
      <c r="J16" s="67">
        <f>'Transaction 7'!D39</f>
        <v>20.179021479713604</v>
      </c>
      <c r="K16" s="67">
        <f>'Transaction 7'!D40</f>
        <v>-3.2592119089316993</v>
      </c>
      <c r="L16" s="67">
        <f>'Transaction 7'!D41</f>
        <v>-3.9179157894736845</v>
      </c>
      <c r="M16" s="21">
        <f>'Transaction 7'!$C$38</f>
        <v>9377</v>
      </c>
      <c r="N16" s="21">
        <f>'Transaction 7'!$C$39</f>
        <v>419</v>
      </c>
      <c r="O16" s="21">
        <f>'Transaction 7'!$C$40</f>
        <v>-571</v>
      </c>
      <c r="P16" s="21">
        <f>'Transaction 7'!$C$41</f>
        <v>-475</v>
      </c>
      <c r="Q16" s="12" t="str">
        <f>'Transaction 7'!B52</f>
        <v>Acquisition of Equity Stake (100%)</v>
      </c>
    </row>
    <row r="17" spans="1:17" s="68" customFormat="1" x14ac:dyDescent="0.3">
      <c r="A17" s="62">
        <f t="shared" si="0"/>
        <v>8</v>
      </c>
      <c r="B17" s="63">
        <f>'Transaction 8'!D10</f>
        <v>43298</v>
      </c>
      <c r="C17" s="64" t="str">
        <f>'Transaction 8'!D11</f>
        <v xml:space="preserve">	Alliance Santé Participations S.A.</v>
      </c>
      <c r="D17" s="64" t="str">
        <f>'Transaction 8'!D12</f>
        <v>Walgreens Boots Alliance, Inc. (NasdaqGS:WBA)</v>
      </c>
      <c r="E17" s="65" t="s">
        <v>52</v>
      </c>
      <c r="F17" s="66">
        <f>'Transaction 8'!D16</f>
        <v>77395.850000000006</v>
      </c>
      <c r="G17" s="66">
        <f>'Transaction 8'!D17</f>
        <v>13227</v>
      </c>
      <c r="H17" s="66">
        <f>'Transaction 8'!D18</f>
        <v>64168.850000000006</v>
      </c>
      <c r="I17" s="67">
        <f>'Transaction 8'!D38</f>
        <v>0.60350464739091114</v>
      </c>
      <c r="J17" s="67">
        <f>'Transaction 8'!D39</f>
        <v>9.1419619655090951</v>
      </c>
      <c r="K17" s="67">
        <f>'Transaction 8'!D40</f>
        <v>14.874559573481688</v>
      </c>
      <c r="L17" s="67">
        <f>'Transaction 8'!D41</f>
        <v>7.7658053975553676</v>
      </c>
      <c r="M17" s="21">
        <f>'Transaction 8'!$C$38</f>
        <v>128244</v>
      </c>
      <c r="N17" s="21">
        <f>'Transaction 8'!$C$39</f>
        <v>8466</v>
      </c>
      <c r="O17" s="21">
        <f>'Transaction 8'!$C$40</f>
        <v>4314</v>
      </c>
      <c r="P17" s="21">
        <f>'Transaction 8'!$C$41</f>
        <v>8263</v>
      </c>
      <c r="Q17" s="12" t="str">
        <f>'Transaction 8'!B52</f>
        <v>Acquisition of Equity Stake (0.17%)</v>
      </c>
    </row>
    <row r="18" spans="1:17" s="68" customFormat="1" x14ac:dyDescent="0.3">
      <c r="A18" s="62">
        <f t="shared" si="0"/>
        <v>9</v>
      </c>
      <c r="B18" s="63">
        <f>'Transaction 9'!D10</f>
        <v>43157</v>
      </c>
      <c r="C18" s="64" t="str">
        <f>'Transaction 9'!D11</f>
        <v>Digital Entertainment Holdings LLC</v>
      </c>
      <c r="D18" s="64" t="str">
        <f>'Transaction 9'!D12</f>
        <v>RLJ Entertainment, Inc.</v>
      </c>
      <c r="E18" s="65" t="s">
        <v>52</v>
      </c>
      <c r="F18" s="66">
        <f>'Transaction 9'!D16</f>
        <v>227.67</v>
      </c>
      <c r="G18" s="66">
        <f>'Transaction 9'!D17</f>
        <v>51.4</v>
      </c>
      <c r="H18" s="66">
        <f>'Transaction 9'!D18</f>
        <v>176.26999999999998</v>
      </c>
      <c r="I18" s="67">
        <f>'Transaction 9'!D38</f>
        <v>2.4313327637761639</v>
      </c>
      <c r="J18" s="67">
        <f>'Transaction 9'!D39</f>
        <v>16.691348973607038</v>
      </c>
      <c r="K18" s="67">
        <f>'Transaction 9'!D40</f>
        <v>-21.009535160905838</v>
      </c>
      <c r="L18" s="67">
        <f>'Transaction 9'!D41</f>
        <v>-32.049090909090907</v>
      </c>
      <c r="M18" s="21">
        <f>'Transaction 9'!$C$38</f>
        <v>93.64</v>
      </c>
      <c r="N18" s="21">
        <f>'Transaction 9'!$C$39</f>
        <v>13.64</v>
      </c>
      <c r="O18" s="21">
        <f>'Transaction 9'!$C$40</f>
        <v>-8.39</v>
      </c>
      <c r="P18" s="21">
        <f>'Transaction 9'!$C$41</f>
        <v>-5.5</v>
      </c>
      <c r="Q18" s="12" t="str">
        <f>'Transaction 9'!B52</f>
        <v>Acquisition of Equity Stake (26%)</v>
      </c>
    </row>
    <row r="19" spans="1:17" s="68" customFormat="1" x14ac:dyDescent="0.3">
      <c r="A19" s="62">
        <f t="shared" si="0"/>
        <v>10</v>
      </c>
      <c r="B19" s="63">
        <f>'Transaction 10'!D10</f>
        <v>43991</v>
      </c>
      <c r="C19" s="64" t="str">
        <f>'Transaction 10'!D11</f>
        <v xml:space="preserve">	JANA Partners LLC</v>
      </c>
      <c r="D19" s="64" t="str">
        <f>'Transaction 10'!D12</f>
        <v xml:space="preserve">	Callaway Golf Company (NYSE:ELY)</v>
      </c>
      <c r="E19" s="65" t="s">
        <v>52</v>
      </c>
      <c r="F19" s="66">
        <f>'Transaction 10'!D16</f>
        <v>2326.38</v>
      </c>
      <c r="G19" s="66">
        <f>'Transaction 10'!D17</f>
        <v>856.71</v>
      </c>
      <c r="H19" s="66">
        <f>'Transaction 10'!D18</f>
        <v>1469.67</v>
      </c>
      <c r="I19" s="67">
        <f>'Transaction 10'!D38</f>
        <v>1.4297356097201224</v>
      </c>
      <c r="J19" s="67">
        <f>'Transaction 10'!D39</f>
        <v>12.812579170567826</v>
      </c>
      <c r="K19" s="67">
        <f>'Transaction 10'!D40</f>
        <v>24.634093194770369</v>
      </c>
      <c r="L19" s="67">
        <f>'Transaction 10'!D41</f>
        <v>12.561282051282053</v>
      </c>
      <c r="M19" s="21">
        <f>'Transaction 10'!$C$38</f>
        <v>1627.14</v>
      </c>
      <c r="N19" s="21">
        <f>'Transaction 10'!$C$39</f>
        <v>181.57</v>
      </c>
      <c r="O19" s="21">
        <f>'Transaction 10'!$C$40</f>
        <v>59.66</v>
      </c>
      <c r="P19" s="21">
        <f>'Transaction 10'!$C$41</f>
        <v>117</v>
      </c>
      <c r="Q19" s="12" t="str">
        <f>'Transaction 10'!B52</f>
        <v>Acquisition of Equity Stake (6.34%)</v>
      </c>
    </row>
    <row r="20" spans="1:17" x14ac:dyDescent="0.3">
      <c r="B20" s="4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7" s="9" customFormat="1" x14ac:dyDescent="0.3">
      <c r="B21" s="41" t="s">
        <v>4</v>
      </c>
      <c r="C21" s="41"/>
      <c r="D21" s="41"/>
      <c r="E21" s="41"/>
      <c r="F21" s="45"/>
      <c r="G21" s="45"/>
      <c r="H21" s="45"/>
      <c r="I21" s="44">
        <f>AVERAGE(I10:I19)</f>
        <v>1.5534796599602598</v>
      </c>
      <c r="J21" s="44">
        <f t="shared" ref="J21:L21" si="1">AVERAGE(J10:J19)</f>
        <v>12.60677086430629</v>
      </c>
      <c r="K21" s="44">
        <f t="shared" si="1"/>
        <v>34.895942480072748</v>
      </c>
      <c r="L21" s="44">
        <f t="shared" si="1"/>
        <v>10.302569906100429</v>
      </c>
      <c r="M21" s="42"/>
      <c r="N21" s="42"/>
      <c r="O21" s="42"/>
      <c r="P21" s="42"/>
      <c r="Q21" s="42"/>
    </row>
    <row r="22" spans="1:17" s="9" customFormat="1" x14ac:dyDescent="0.3">
      <c r="B22" s="41" t="s">
        <v>5</v>
      </c>
      <c r="C22" s="41"/>
      <c r="D22" s="41"/>
      <c r="E22" s="41"/>
      <c r="F22" s="45"/>
      <c r="G22" s="45"/>
      <c r="H22" s="45"/>
      <c r="I22" s="44">
        <f>MEDIAN(I10:I19)</f>
        <v>1.1657054928199631</v>
      </c>
      <c r="J22" s="44">
        <f t="shared" ref="J22:L22" si="2">MEDIAN(J10:J19)</f>
        <v>13.624792528934039</v>
      </c>
      <c r="K22" s="44">
        <f t="shared" si="2"/>
        <v>25.247667311928669</v>
      </c>
      <c r="L22" s="44">
        <f t="shared" si="2"/>
        <v>10.163543724418711</v>
      </c>
      <c r="M22" s="42"/>
      <c r="N22" s="42"/>
      <c r="O22" s="42"/>
      <c r="P22" s="42"/>
      <c r="Q22" s="42"/>
    </row>
    <row r="24" spans="1:17" x14ac:dyDescent="0.3">
      <c r="F24" s="25"/>
      <c r="G24" s="25"/>
      <c r="H24" s="25"/>
      <c r="I24" s="24"/>
      <c r="J24" s="24"/>
      <c r="K24" s="24"/>
      <c r="L24" s="24"/>
      <c r="M24" s="25"/>
      <c r="N24" s="25"/>
      <c r="O24" s="25"/>
      <c r="P24" s="25"/>
    </row>
    <row r="27" spans="1:17" x14ac:dyDescent="0.3">
      <c r="F27" s="21"/>
      <c r="G27" s="21"/>
      <c r="H27" s="21"/>
      <c r="I27" s="19"/>
      <c r="J27" s="19"/>
      <c r="K27" s="19"/>
      <c r="L27" s="19"/>
      <c r="M27" s="19"/>
      <c r="N27" s="19"/>
      <c r="O27" s="19"/>
      <c r="P27" s="19"/>
    </row>
    <row r="28" spans="1:17" x14ac:dyDescent="0.3">
      <c r="F28" s="21"/>
      <c r="G28" s="21"/>
      <c r="H28" s="21"/>
      <c r="I28" s="19"/>
      <c r="J28" s="19"/>
      <c r="K28" s="19"/>
      <c r="L28" s="19"/>
      <c r="M28" s="19"/>
      <c r="N28" s="19"/>
      <c r="O28" s="19"/>
      <c r="P28" s="19"/>
    </row>
    <row r="29" spans="1:17" x14ac:dyDescent="0.3">
      <c r="F29" s="21"/>
      <c r="G29" s="21"/>
      <c r="H29" s="21"/>
      <c r="I29" s="19"/>
      <c r="J29" s="19"/>
      <c r="K29" s="19"/>
      <c r="L29" s="19"/>
      <c r="M29" s="19"/>
      <c r="N29" s="19"/>
      <c r="O29" s="19"/>
      <c r="P29" s="1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RLJ Entertainment, Inc. by Digital Entertainment Holdings LLC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43157</v>
      </c>
    </row>
    <row r="11" spans="1:6" x14ac:dyDescent="0.3">
      <c r="B11" s="7" t="s">
        <v>12</v>
      </c>
      <c r="C11" s="35"/>
      <c r="D11" s="35" t="s">
        <v>65</v>
      </c>
    </row>
    <row r="12" spans="1:6" x14ac:dyDescent="0.3">
      <c r="B12" s="7" t="s">
        <v>13</v>
      </c>
      <c r="C12" s="35"/>
      <c r="D12" s="35" t="s">
        <v>66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227.67</v>
      </c>
    </row>
    <row r="17" spans="2:4" x14ac:dyDescent="0.3">
      <c r="B17" s="37" t="s">
        <v>40</v>
      </c>
      <c r="C17" s="37"/>
      <c r="D17" s="60">
        <v>51.4</v>
      </c>
    </row>
    <row r="18" spans="2:4" x14ac:dyDescent="0.3">
      <c r="B18" s="7" t="s">
        <v>16</v>
      </c>
      <c r="D18" s="51">
        <f>+D16-D17</f>
        <v>176.26999999999998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6.25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3.87</v>
      </c>
      <c r="D25" s="39">
        <f>+IF(ISERR($D$22/C25-1),"na",$D$22/C25-1)</f>
        <v>0.61498708010335923</v>
      </c>
    </row>
    <row r="26" spans="2:4" x14ac:dyDescent="0.3">
      <c r="B26" s="7" t="s">
        <v>69</v>
      </c>
      <c r="C26" s="48">
        <v>3.89</v>
      </c>
      <c r="D26" s="39">
        <f t="shared" ref="D26:D27" si="0">+IF(ISERR($D$22/C26-1),"na",$D$22/C26-1)</f>
        <v>0.60668380462724936</v>
      </c>
    </row>
    <row r="27" spans="2:4" x14ac:dyDescent="0.3">
      <c r="B27" s="7" t="s">
        <v>44</v>
      </c>
      <c r="C27" s="48">
        <v>3.88</v>
      </c>
      <c r="D27" s="39">
        <f t="shared" si="0"/>
        <v>0.61082474226804129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93.64</v>
      </c>
      <c r="D38" s="61">
        <f>+IF(ISERR($D$16/C38),"N/A",$D$16/C38)</f>
        <v>2.4313327637761639</v>
      </c>
    </row>
    <row r="39" spans="2:4" x14ac:dyDescent="0.3">
      <c r="B39" s="7" t="s">
        <v>2</v>
      </c>
      <c r="C39" s="70">
        <v>13.64</v>
      </c>
      <c r="D39" s="61">
        <f>+IF(ISERR($D$16/C39),"N/A",$D$16/C39)</f>
        <v>16.691348973607038</v>
      </c>
    </row>
    <row r="40" spans="2:4" x14ac:dyDescent="0.3">
      <c r="B40" s="7" t="s">
        <v>47</v>
      </c>
      <c r="C40" s="70">
        <v>-8.39</v>
      </c>
      <c r="D40" s="61">
        <f>+IF(ISERR($D$18/C40),"N/A",$D$18/C40)</f>
        <v>-21.009535160905838</v>
      </c>
    </row>
    <row r="41" spans="2:4" x14ac:dyDescent="0.3">
      <c r="B41" s="7" t="s">
        <v>36</v>
      </c>
      <c r="C41" s="70">
        <v>-5.5</v>
      </c>
      <c r="D41" s="61">
        <f>+IF(ISERR($D$18/C41),"N/A",$D$18/C41)</f>
        <v>-32.049090909090907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0</v>
      </c>
      <c r="D45" s="61" t="str">
        <f>+IF(ISERR($D$16/C45),"N/A",$D$16/C45)</f>
        <v>N/A</v>
      </c>
    </row>
    <row r="46" spans="2:4" x14ac:dyDescent="0.3">
      <c r="B46" s="7" t="s">
        <v>2</v>
      </c>
      <c r="C46" s="70">
        <v>0</v>
      </c>
      <c r="D46" s="61" t="str">
        <f>+IF(ISERR($D$16/C46),"N/A",$D$16/C46)</f>
        <v>N/A</v>
      </c>
    </row>
    <row r="47" spans="2:4" x14ac:dyDescent="0.3">
      <c r="B47" s="7" t="s">
        <v>47</v>
      </c>
      <c r="C47" s="70">
        <v>0</v>
      </c>
      <c r="D47" s="61" t="str">
        <f>+IF(ISERR($D$18/C47),"N/A",$D$18/C47)</f>
        <v>N/A</v>
      </c>
    </row>
    <row r="48" spans="2:4" x14ac:dyDescent="0.3">
      <c r="B48" s="7" t="s">
        <v>36</v>
      </c>
      <c r="C48" s="70">
        <v>0</v>
      </c>
      <c r="D48" s="61" t="str">
        <f>+IF(ISERR($D$18/C48),"N/A",$D$18/C48)</f>
        <v>N/A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74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	Callaway Golf Company (NYSE:ELY) by 	JANA Partners LLC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43991</v>
      </c>
    </row>
    <row r="11" spans="1:6" x14ac:dyDescent="0.3">
      <c r="B11" s="7" t="s">
        <v>12</v>
      </c>
      <c r="C11" s="35"/>
      <c r="D11" s="35" t="s">
        <v>78</v>
      </c>
    </row>
    <row r="12" spans="1:6" x14ac:dyDescent="0.3">
      <c r="B12" s="7" t="s">
        <v>13</v>
      </c>
      <c r="C12" s="35"/>
      <c r="D12" s="35" t="s">
        <v>79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2326.38</v>
      </c>
    </row>
    <row r="17" spans="2:4" x14ac:dyDescent="0.3">
      <c r="B17" s="37" t="s">
        <v>40</v>
      </c>
      <c r="C17" s="37"/>
      <c r="D17" s="60">
        <v>856.71</v>
      </c>
    </row>
    <row r="18" spans="2:4" x14ac:dyDescent="0.3">
      <c r="B18" s="7" t="s">
        <v>16</v>
      </c>
      <c r="D18" s="51">
        <f>+D16-D17</f>
        <v>1469.67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15.62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17.66</v>
      </c>
      <c r="D25" s="39">
        <f>+IF(ISERR($D$22/C25-1),"na",$D$22/C25-1)</f>
        <v>-0.11551528878822204</v>
      </c>
    </row>
    <row r="26" spans="2:4" x14ac:dyDescent="0.3">
      <c r="B26" s="7" t="s">
        <v>69</v>
      </c>
      <c r="C26" s="48">
        <v>15.54</v>
      </c>
      <c r="D26" s="39">
        <f t="shared" ref="D26:D27" si="0">+IF(ISERR($D$22/C26-1),"na",$D$22/C26-1)</f>
        <v>5.1480051480050637E-3</v>
      </c>
    </row>
    <row r="27" spans="2:4" x14ac:dyDescent="0.3">
      <c r="B27" s="7" t="s">
        <v>44</v>
      </c>
      <c r="C27" s="48">
        <v>13.91</v>
      </c>
      <c r="D27" s="39">
        <f t="shared" si="0"/>
        <v>0.12293314162473035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1627.14</v>
      </c>
      <c r="D38" s="61">
        <f>+IF(ISERR($D$16/C38),"N/A",$D$16/C38)</f>
        <v>1.4297356097201224</v>
      </c>
    </row>
    <row r="39" spans="2:4" x14ac:dyDescent="0.3">
      <c r="B39" s="7" t="s">
        <v>2</v>
      </c>
      <c r="C39" s="70">
        <v>181.57</v>
      </c>
      <c r="D39" s="61">
        <f>+IF(ISERR($D$16/C39),"N/A",$D$16/C39)</f>
        <v>12.812579170567826</v>
      </c>
    </row>
    <row r="40" spans="2:4" x14ac:dyDescent="0.3">
      <c r="B40" s="7" t="s">
        <v>47</v>
      </c>
      <c r="C40" s="70">
        <v>59.66</v>
      </c>
      <c r="D40" s="61">
        <f>+IF(ISERR($D$18/C40),"N/A",$D$18/C40)</f>
        <v>24.634093194770369</v>
      </c>
    </row>
    <row r="41" spans="2:4" x14ac:dyDescent="0.3">
      <c r="B41" s="7" t="s">
        <v>36</v>
      </c>
      <c r="C41" s="70">
        <v>117</v>
      </c>
      <c r="D41" s="61">
        <f>+IF(ISERR($D$18/C41),"N/A",$D$18/C41)</f>
        <v>12.561282051282053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1682.36</v>
      </c>
      <c r="D45" s="61">
        <f>+IF(ISERR($D$16/C45),"N/A",$D$16/C45)</f>
        <v>1.3828074847238405</v>
      </c>
    </row>
    <row r="46" spans="2:4" x14ac:dyDescent="0.3">
      <c r="B46" s="7" t="s">
        <v>2</v>
      </c>
      <c r="C46" s="70">
        <v>196.64</v>
      </c>
      <c r="D46" s="61">
        <f>+IF(ISERR($D$16/C46),"N/A",$D$16/C46)</f>
        <v>11.830655004068349</v>
      </c>
    </row>
    <row r="47" spans="2:4" x14ac:dyDescent="0.3">
      <c r="B47" s="7" t="s">
        <v>47</v>
      </c>
      <c r="C47" s="70">
        <v>84.1</v>
      </c>
      <c r="D47" s="61">
        <f>+IF(ISERR($D$18/C47),"N/A",$D$18/C47)</f>
        <v>17.475267538644474</v>
      </c>
    </row>
    <row r="48" spans="2:4" x14ac:dyDescent="0.3">
      <c r="B48" s="7" t="s">
        <v>36</v>
      </c>
      <c r="C48" s="70">
        <v>151.97</v>
      </c>
      <c r="D48" s="61">
        <f>+IF(ISERR($D$18/C48),"N/A",$D$18/C48)</f>
        <v>9.6707902875567555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77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D16" sqref="D16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	Tech Data Corporation by Apollo Global Management, Inc. (NYSE:APO)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43782</v>
      </c>
    </row>
    <row r="11" spans="1:6" x14ac:dyDescent="0.3">
      <c r="B11" s="7" t="s">
        <v>12</v>
      </c>
      <c r="C11" s="35"/>
      <c r="D11" s="35" t="s">
        <v>53</v>
      </c>
    </row>
    <row r="12" spans="1:6" x14ac:dyDescent="0.3">
      <c r="B12" s="7" t="s">
        <v>13</v>
      </c>
      <c r="C12" s="35"/>
      <c r="D12" s="35" t="s">
        <v>67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5950.65</v>
      </c>
    </row>
    <row r="17" spans="2:4" x14ac:dyDescent="0.3">
      <c r="B17" s="37" t="s">
        <v>40</v>
      </c>
      <c r="C17" s="37"/>
      <c r="D17" s="50">
        <v>679.91</v>
      </c>
    </row>
    <row r="18" spans="2:4" x14ac:dyDescent="0.3">
      <c r="B18" s="7" t="s">
        <v>16</v>
      </c>
      <c r="D18" s="51">
        <f>+D16-D17</f>
        <v>5270.74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145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125.41</v>
      </c>
      <c r="D25" s="39">
        <f>+IF(ISERR($D$22/C25-1),"na",$D$22/C25-1)</f>
        <v>0.15620763894426282</v>
      </c>
    </row>
    <row r="26" spans="2:4" x14ac:dyDescent="0.3">
      <c r="B26" s="7" t="s">
        <v>69</v>
      </c>
      <c r="C26" s="48">
        <v>124.68</v>
      </c>
      <c r="D26" s="39">
        <f t="shared" ref="D26:D27" si="0">+IF(ISERR($D$22/C26-1),"na",$D$22/C26-1)</f>
        <v>0.16297722168752005</v>
      </c>
    </row>
    <row r="27" spans="2:4" x14ac:dyDescent="0.3">
      <c r="B27" s="7" t="s">
        <v>44</v>
      </c>
      <c r="C27" s="48">
        <v>109.49</v>
      </c>
      <c r="D27" s="39">
        <f t="shared" si="0"/>
        <v>0.32432185587724915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37082.11</v>
      </c>
      <c r="D38" s="61">
        <f>+IF(ISERR($D$16/C38),"N/A",$D$16/C38)</f>
        <v>0.16047226007365814</v>
      </c>
    </row>
    <row r="39" spans="2:4" x14ac:dyDescent="0.3">
      <c r="B39" s="7" t="s">
        <v>2</v>
      </c>
      <c r="C39" s="70">
        <v>818.62</v>
      </c>
      <c r="D39" s="61">
        <f>+IF(ISERR($D$16/C39),"N/A",$D$16/C39)</f>
        <v>7.2691236471134344</v>
      </c>
    </row>
    <row r="40" spans="2:4" x14ac:dyDescent="0.3">
      <c r="B40" s="7" t="s">
        <v>47</v>
      </c>
      <c r="C40" s="70">
        <v>342.22</v>
      </c>
      <c r="D40" s="61">
        <f>+IF(ISERR($D$18/C40),"N/A",$D$18/C40)</f>
        <v>15.401612997486994</v>
      </c>
    </row>
    <row r="41" spans="2:4" x14ac:dyDescent="0.3">
      <c r="B41" s="7" t="s">
        <v>36</v>
      </c>
      <c r="C41" s="70">
        <v>380.1</v>
      </c>
      <c r="D41" s="61">
        <f>+IF(ISERR($D$18/C41),"N/A",$D$18/C41)</f>
        <v>13.86671928439884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36998.42</v>
      </c>
      <c r="D45" s="61">
        <f>+IF(ISERR($D$16/C45),"N/A",$D$16/C45)</f>
        <v>0.16083524647809286</v>
      </c>
    </row>
    <row r="46" spans="2:4" x14ac:dyDescent="0.3">
      <c r="B46" s="7" t="s">
        <v>2</v>
      </c>
      <c r="C46" s="70">
        <v>847.54</v>
      </c>
      <c r="D46" s="61">
        <f>+IF(ISERR($D$16/C46),"N/A",$D$16/C46)</f>
        <v>7.0210845505816835</v>
      </c>
    </row>
    <row r="47" spans="2:4" x14ac:dyDescent="0.3">
      <c r="B47" s="7" t="s">
        <v>47</v>
      </c>
      <c r="C47" s="70">
        <v>374.5</v>
      </c>
      <c r="D47" s="61">
        <f>+IF(ISERR($D$18/C47),"N/A",$D$18/C47)</f>
        <v>14.07407209612817</v>
      </c>
    </row>
    <row r="48" spans="2:4" x14ac:dyDescent="0.3">
      <c r="B48" s="7" t="s">
        <v>36</v>
      </c>
      <c r="C48" s="70">
        <v>593.09</v>
      </c>
      <c r="D48" s="61">
        <f>+IF(ISERR($D$18/C48),"N/A",$D$18/C48)</f>
        <v>8.8869142963125309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76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Amplify Snack Brands, Inc. by The Hershey Company (NYSE:HSY)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43087</v>
      </c>
    </row>
    <row r="11" spans="1:6" x14ac:dyDescent="0.3">
      <c r="B11" s="7" t="s">
        <v>12</v>
      </c>
      <c r="C11" s="35"/>
      <c r="D11" s="35" t="s">
        <v>54</v>
      </c>
    </row>
    <row r="12" spans="1:6" x14ac:dyDescent="0.3">
      <c r="B12" s="7" t="s">
        <v>13</v>
      </c>
      <c r="C12" s="35"/>
      <c r="D12" s="35" t="s">
        <v>55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1527.3</v>
      </c>
    </row>
    <row r="17" spans="2:4" x14ac:dyDescent="0.3">
      <c r="B17" s="37" t="s">
        <v>40</v>
      </c>
      <c r="C17" s="37"/>
      <c r="D17" s="50">
        <v>582.15</v>
      </c>
    </row>
    <row r="18" spans="2:4" x14ac:dyDescent="0.3">
      <c r="B18" s="7" t="s">
        <v>16</v>
      </c>
      <c r="D18" s="51">
        <f>+D16-D17</f>
        <v>945.15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12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7</v>
      </c>
      <c r="D25" s="39">
        <f>+IF(ISERR($D$22/C25-1),"na",$D$22/C25-1)</f>
        <v>0.71428571428571419</v>
      </c>
    </row>
    <row r="26" spans="2:4" x14ac:dyDescent="0.3">
      <c r="B26" s="7" t="s">
        <v>69</v>
      </c>
      <c r="C26" s="48">
        <v>6.48</v>
      </c>
      <c r="D26" s="39">
        <f t="shared" ref="D26:D27" si="0">+IF(ISERR($D$22/C26-1),"na",$D$22/C26-1)</f>
        <v>0.85185185185185164</v>
      </c>
    </row>
    <row r="27" spans="2:4" x14ac:dyDescent="0.3">
      <c r="B27" s="7" t="s">
        <v>44</v>
      </c>
      <c r="C27" s="48">
        <v>5.59</v>
      </c>
      <c r="D27" s="39">
        <f t="shared" si="0"/>
        <v>1.1466905187835419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371.67</v>
      </c>
      <c r="D38" s="61">
        <f>+IF(ISERR($D$16/C38),"N/A",$D$16/C38)</f>
        <v>4.1092904996367743</v>
      </c>
    </row>
    <row r="39" spans="2:4" x14ac:dyDescent="0.3">
      <c r="B39" s="7" t="s">
        <v>2</v>
      </c>
      <c r="C39" s="70">
        <v>82.45</v>
      </c>
      <c r="D39" s="61">
        <f>+IF(ISERR($D$16/C39),"N/A",$D$16/C39)</f>
        <v>18.52395391146149</v>
      </c>
    </row>
    <row r="40" spans="2:4" x14ac:dyDescent="0.3">
      <c r="B40" s="7" t="s">
        <v>47</v>
      </c>
      <c r="C40" s="70">
        <v>10.9</v>
      </c>
      <c r="D40" s="61">
        <f>+IF(ISERR($D$18/C40),"N/A",$D$18/C40)</f>
        <v>86.711009174311926</v>
      </c>
    </row>
    <row r="41" spans="2:4" x14ac:dyDescent="0.3">
      <c r="B41" s="7" t="s">
        <v>36</v>
      </c>
      <c r="C41" s="70">
        <v>18</v>
      </c>
      <c r="D41" s="61">
        <f>+IF(ISERR($D$18/C41),"N/A",$D$18/C41)</f>
        <v>52.508333333333333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0</v>
      </c>
      <c r="D45" s="61" t="str">
        <f>+IF(ISERR($D$16/C45),"N/A",$D$16/C45)</f>
        <v>N/A</v>
      </c>
    </row>
    <row r="46" spans="2:4" x14ac:dyDescent="0.3">
      <c r="B46" s="7" t="s">
        <v>2</v>
      </c>
      <c r="C46" s="70">
        <v>0</v>
      </c>
      <c r="D46" s="61" t="str">
        <f>+IF(ISERR($D$16/C46),"N/A",$D$16/C46)</f>
        <v>N/A</v>
      </c>
    </row>
    <row r="47" spans="2:4" x14ac:dyDescent="0.3">
      <c r="B47" s="7" t="s">
        <v>47</v>
      </c>
      <c r="C47" s="70">
        <v>0</v>
      </c>
      <c r="D47" s="61" t="str">
        <f>+IF(ISERR($D$18/C47),"N/A",$D$18/C47)</f>
        <v>N/A</v>
      </c>
    </row>
    <row r="48" spans="2:4" x14ac:dyDescent="0.3">
      <c r="B48" s="7" t="s">
        <v>36</v>
      </c>
      <c r="C48" s="70">
        <v>0</v>
      </c>
      <c r="D48" s="61" t="str">
        <f>+IF(ISERR($D$18/C48),"N/A",$D$18/C48)</f>
        <v>N/A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76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Nutrisystem, Inc. by Tivity Health, Inc. (NasdaqGS:TVTY)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43444</v>
      </c>
    </row>
    <row r="11" spans="1:6" x14ac:dyDescent="0.3">
      <c r="B11" s="7" t="s">
        <v>12</v>
      </c>
      <c r="C11" s="35"/>
      <c r="D11" s="35" t="s">
        <v>56</v>
      </c>
    </row>
    <row r="12" spans="1:6" x14ac:dyDescent="0.3">
      <c r="B12" s="7" t="s">
        <v>13</v>
      </c>
      <c r="C12" s="35"/>
      <c r="D12" s="35" t="s">
        <v>71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1340.68</v>
      </c>
    </row>
    <row r="17" spans="2:4" x14ac:dyDescent="0.3">
      <c r="B17" s="37" t="s">
        <v>40</v>
      </c>
      <c r="C17" s="37"/>
      <c r="D17" s="60">
        <v>-92.55</v>
      </c>
    </row>
    <row r="18" spans="2:4" x14ac:dyDescent="0.3">
      <c r="B18" s="7" t="s">
        <v>16</v>
      </c>
      <c r="D18" s="51">
        <f>+D16-D17</f>
        <v>1433.23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47.44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34.200000000000003</v>
      </c>
      <c r="D25" s="39">
        <f>+IF(ISERR($D$22/C25-1),"na",$D$22/C25-1)</f>
        <v>0.38713450292397633</v>
      </c>
    </row>
    <row r="26" spans="2:4" x14ac:dyDescent="0.3">
      <c r="B26" s="7" t="s">
        <v>69</v>
      </c>
      <c r="C26" s="48">
        <v>36.700000000000003</v>
      </c>
      <c r="D26" s="39">
        <f t="shared" ref="D26:D27" si="0">+IF(ISERR($D$22/C26-1),"na",$D$22/C26-1)</f>
        <v>0.29264305177111694</v>
      </c>
    </row>
    <row r="27" spans="2:4" x14ac:dyDescent="0.3">
      <c r="B27" s="7" t="s">
        <v>44</v>
      </c>
      <c r="C27" s="48">
        <v>37.07</v>
      </c>
      <c r="D27" s="39">
        <f t="shared" si="0"/>
        <v>0.27974103048287025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f>1140.15/1428.36</f>
        <v>0.79822313702427972</v>
      </c>
    </row>
    <row r="32" spans="2:4" x14ac:dyDescent="0.3">
      <c r="B32" s="7" t="s">
        <v>24</v>
      </c>
      <c r="C32" s="8"/>
      <c r="D32" s="52">
        <f>288.2/1428.36</f>
        <v>0.20176986193956706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692.73</v>
      </c>
      <c r="D38" s="61">
        <f>+IF(ISERR($D$16/C38),"N/A",$D$16/C38)</f>
        <v>1.9353572098797511</v>
      </c>
    </row>
    <row r="39" spans="2:4" x14ac:dyDescent="0.3">
      <c r="B39" s="7" t="s">
        <v>2</v>
      </c>
      <c r="C39" s="70">
        <v>88.35</v>
      </c>
      <c r="D39" s="61">
        <f>+IF(ISERR($D$16/C39),"N/A",$D$16/C39)</f>
        <v>15.174646293152238</v>
      </c>
    </row>
    <row r="40" spans="2:4" x14ac:dyDescent="0.3">
      <c r="B40" s="7" t="s">
        <v>47</v>
      </c>
      <c r="C40" s="70">
        <v>55.42</v>
      </c>
      <c r="D40" s="61">
        <f>+IF(ISERR($D$18/C40),"N/A",$D$18/C40)</f>
        <v>25.86124142908697</v>
      </c>
    </row>
    <row r="41" spans="2:4" x14ac:dyDescent="0.3">
      <c r="B41" s="7" t="s">
        <v>36</v>
      </c>
      <c r="C41" s="70">
        <v>79.91</v>
      </c>
      <c r="D41" s="61">
        <f>+IF(ISERR($D$18/C41),"N/A",$D$18/C41)</f>
        <v>17.935552496558628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0</v>
      </c>
      <c r="D45" s="61" t="str">
        <f>+IF(ISERR($D$16/C45),"N/A",$D$16/C45)</f>
        <v>N/A</v>
      </c>
    </row>
    <row r="46" spans="2:4" x14ac:dyDescent="0.3">
      <c r="B46" s="7" t="s">
        <v>2</v>
      </c>
      <c r="C46" s="70">
        <v>0</v>
      </c>
      <c r="D46" s="61" t="str">
        <f>+IF(ISERR($D$16/C46),"N/A",$D$16/C46)</f>
        <v>N/A</v>
      </c>
    </row>
    <row r="47" spans="2:4" x14ac:dyDescent="0.3">
      <c r="B47" s="7" t="s">
        <v>47</v>
      </c>
      <c r="C47" s="70">
        <v>0</v>
      </c>
      <c r="D47" s="61" t="str">
        <f>+IF(ISERR($D$18/C47),"N/A",$D$18/C47)</f>
        <v>N/A</v>
      </c>
    </row>
    <row r="48" spans="2:4" x14ac:dyDescent="0.3">
      <c r="B48" s="7" t="s">
        <v>36</v>
      </c>
      <c r="C48" s="70">
        <v>0</v>
      </c>
      <c r="D48" s="61" t="str">
        <f>+IF(ISERR($D$18/C48),"N/A",$D$18/C48)</f>
        <v>N/A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76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Monotype Imaging Holdings Inc. by HGGC, LLC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43672</v>
      </c>
    </row>
    <row r="11" spans="1:6" x14ac:dyDescent="0.3">
      <c r="B11" s="7" t="s">
        <v>12</v>
      </c>
      <c r="C11" s="35"/>
      <c r="D11" s="35" t="s">
        <v>57</v>
      </c>
    </row>
    <row r="12" spans="1:6" x14ac:dyDescent="0.3">
      <c r="B12" s="7" t="s">
        <v>13</v>
      </c>
      <c r="C12" s="35"/>
      <c r="D12" s="35" t="s">
        <v>58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858.28</v>
      </c>
    </row>
    <row r="17" spans="2:4" x14ac:dyDescent="0.3">
      <c r="B17" s="37" t="s">
        <v>40</v>
      </c>
      <c r="C17" s="37"/>
      <c r="D17" s="60">
        <v>32.99</v>
      </c>
    </row>
    <row r="18" spans="2:4" x14ac:dyDescent="0.3">
      <c r="B18" s="7" t="s">
        <v>16</v>
      </c>
      <c r="D18" s="51">
        <f>+D16-D17</f>
        <v>825.29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19.850000000000001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16.16</v>
      </c>
      <c r="D25" s="39">
        <f>+IF(ISERR($D$22/C25-1),"na",$D$22/C25-1)</f>
        <v>0.22834158415841599</v>
      </c>
    </row>
    <row r="26" spans="2:4" x14ac:dyDescent="0.3">
      <c r="B26" s="7" t="s">
        <v>69</v>
      </c>
      <c r="C26" s="48">
        <v>16.73</v>
      </c>
      <c r="D26" s="39">
        <f t="shared" ref="D26:D27" si="0">+IF(ISERR($D$22/C26-1),"na",$D$22/C26-1)</f>
        <v>0.18649133293484765</v>
      </c>
    </row>
    <row r="27" spans="2:4" x14ac:dyDescent="0.3">
      <c r="B27" s="7" t="s">
        <v>44</v>
      </c>
      <c r="C27" s="48">
        <v>16.78</v>
      </c>
      <c r="D27" s="39">
        <f t="shared" si="0"/>
        <v>0.18295589988081051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243.96</v>
      </c>
      <c r="D38" s="61">
        <f>+IF(ISERR($D$16/C38),"N/A",$D$16/C38)</f>
        <v>3.5181177242170847</v>
      </c>
    </row>
    <row r="39" spans="2:4" x14ac:dyDescent="0.3">
      <c r="B39" s="7" t="s">
        <v>2</v>
      </c>
      <c r="C39" s="70">
        <v>59.45</v>
      </c>
      <c r="D39" s="61">
        <f>+IF(ISERR($D$16/C39),"N/A",$D$16/C39)</f>
        <v>14.437005887300252</v>
      </c>
    </row>
    <row r="40" spans="2:4" x14ac:dyDescent="0.3">
      <c r="B40" s="7" t="s">
        <v>47</v>
      </c>
      <c r="C40" s="70">
        <v>24.59</v>
      </c>
      <c r="D40" s="61">
        <f>+IF(ISERR($D$18/C40),"N/A",$D$18/C40)</f>
        <v>33.562017080113868</v>
      </c>
    </row>
    <row r="41" spans="2:4" x14ac:dyDescent="0.3">
      <c r="B41" s="7" t="s">
        <v>36</v>
      </c>
      <c r="C41" s="70">
        <v>36.6</v>
      </c>
      <c r="D41" s="61">
        <f>+IF(ISERR($D$18/C41),"N/A",$D$18/C41)</f>
        <v>22.548907103825133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0</v>
      </c>
      <c r="D45" s="61" t="str">
        <f>+IF(ISERR($D$16/C45),"N/A",$D$16/C45)</f>
        <v>N/A</v>
      </c>
    </row>
    <row r="46" spans="2:4" x14ac:dyDescent="0.3">
      <c r="B46" s="7" t="s">
        <v>2</v>
      </c>
      <c r="C46" s="70">
        <v>0</v>
      </c>
      <c r="D46" s="61" t="str">
        <f>+IF(ISERR($D$16/C46),"N/A",$D$16/C46)</f>
        <v>N/A</v>
      </c>
    </row>
    <row r="47" spans="2:4" x14ac:dyDescent="0.3">
      <c r="B47" s="7" t="s">
        <v>47</v>
      </c>
      <c r="C47" s="70">
        <v>0</v>
      </c>
      <c r="D47" s="61" t="str">
        <f>+IF(ISERR($D$18/C47),"N/A",$D$18/C47)</f>
        <v>N/A</v>
      </c>
    </row>
    <row r="48" spans="2:4" x14ac:dyDescent="0.3">
      <c r="B48" s="7" t="s">
        <v>36</v>
      </c>
      <c r="C48" s="70">
        <v>0</v>
      </c>
      <c r="D48" s="61" t="str">
        <f>+IF(ISERR($D$18/C48),"N/A",$D$18/C48)</f>
        <v>N/A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76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Barnes &amp; Noble, Inc. by Elliott Management Corporation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43623</v>
      </c>
    </row>
    <row r="11" spans="1:6" x14ac:dyDescent="0.3">
      <c r="B11" s="7" t="s">
        <v>12</v>
      </c>
      <c r="C11" s="35"/>
      <c r="D11" s="35" t="s">
        <v>59</v>
      </c>
    </row>
    <row r="12" spans="1:6" x14ac:dyDescent="0.3">
      <c r="B12" s="7" t="s">
        <v>13</v>
      </c>
      <c r="C12" s="35"/>
      <c r="D12" s="35" t="s">
        <v>72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684.79</v>
      </c>
    </row>
    <row r="17" spans="2:4" x14ac:dyDescent="0.3">
      <c r="B17" s="37" t="s">
        <v>40</v>
      </c>
      <c r="C17" s="37"/>
      <c r="D17" s="60">
        <v>194.36</v>
      </c>
    </row>
    <row r="18" spans="2:4" x14ac:dyDescent="0.3">
      <c r="B18" s="7" t="s">
        <v>16</v>
      </c>
      <c r="D18" s="51">
        <f>+D16-D17</f>
        <v>490.42999999999995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6.5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5.96</v>
      </c>
      <c r="D25" s="39">
        <f>+IF(ISERR($D$22/C25-1),"na",$D$22/C25-1)</f>
        <v>9.060402684563762E-2</v>
      </c>
    </row>
    <row r="26" spans="2:4" x14ac:dyDescent="0.3">
      <c r="B26" s="7" t="s">
        <v>69</v>
      </c>
      <c r="C26" s="48">
        <v>4.3899999999999997</v>
      </c>
      <c r="D26" s="39">
        <f t="shared" ref="D26:D27" si="0">+IF(ISERR($D$22/C26-1),"na",$D$22/C26-1)</f>
        <v>0.48063781321184518</v>
      </c>
    </row>
    <row r="27" spans="2:4" x14ac:dyDescent="0.3">
      <c r="B27" s="7" t="s">
        <v>44</v>
      </c>
      <c r="C27" s="48">
        <v>5.14</v>
      </c>
      <c r="D27" s="39">
        <f t="shared" si="0"/>
        <v>0.26459143968871612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3552.75</v>
      </c>
      <c r="D38" s="61">
        <f>+IF(ISERR($D$16/C38),"N/A",$D$16/C38)</f>
        <v>0.19274927872774611</v>
      </c>
    </row>
    <row r="39" spans="2:4" x14ac:dyDescent="0.3">
      <c r="B39" s="7" t="s">
        <v>2</v>
      </c>
      <c r="C39" s="70">
        <v>112.87</v>
      </c>
      <c r="D39" s="61">
        <f>+IF(ISERR($D$16/C39),"N/A",$D$16/C39)</f>
        <v>6.0670683086736945</v>
      </c>
    </row>
    <row r="40" spans="2:4" x14ac:dyDescent="0.3">
      <c r="B40" s="7" t="s">
        <v>47</v>
      </c>
      <c r="C40" s="70">
        <v>3.67</v>
      </c>
      <c r="D40" s="61">
        <f>+IF(ISERR($D$18/C40),"N/A",$D$18/C40)</f>
        <v>133.63215258855584</v>
      </c>
    </row>
    <row r="41" spans="2:4" x14ac:dyDescent="0.3">
      <c r="B41" s="7" t="s">
        <v>36</v>
      </c>
      <c r="C41" s="70">
        <v>106</v>
      </c>
      <c r="D41" s="61">
        <f>+IF(ISERR($D$18/C41),"N/A",$D$18/C41)</f>
        <v>4.6266981132075466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0</v>
      </c>
      <c r="D45" s="61" t="str">
        <f>+IF(ISERR($D$16/C45),"N/A",$D$16/C45)</f>
        <v>N/A</v>
      </c>
    </row>
    <row r="46" spans="2:4" x14ac:dyDescent="0.3">
      <c r="B46" s="7" t="s">
        <v>2</v>
      </c>
      <c r="C46" s="70">
        <v>0</v>
      </c>
      <c r="D46" s="61" t="str">
        <f>+IF(ISERR($D$16/C46),"N/A",$D$16/C46)</f>
        <v>N/A</v>
      </c>
    </row>
    <row r="47" spans="2:4" x14ac:dyDescent="0.3">
      <c r="B47" s="7" t="s">
        <v>47</v>
      </c>
      <c r="C47" s="70">
        <v>0</v>
      </c>
      <c r="D47" s="61" t="str">
        <f>+IF(ISERR($D$18/C47),"N/A",$D$18/C47)</f>
        <v>N/A</v>
      </c>
    </row>
    <row r="48" spans="2:4" x14ac:dyDescent="0.3">
      <c r="B48" s="7" t="s">
        <v>36</v>
      </c>
      <c r="C48" s="70">
        <v>0</v>
      </c>
      <c r="D48" s="61" t="str">
        <f>+IF(ISERR($D$18/C48),"N/A",$D$18/C48)</f>
        <v>N/A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76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The Finish Line, Inc. by 	JD Sports Fashion plc (LSE:JD.)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43185</v>
      </c>
    </row>
    <row r="11" spans="1:6" x14ac:dyDescent="0.3">
      <c r="B11" s="7" t="s">
        <v>12</v>
      </c>
      <c r="C11" s="35"/>
      <c r="D11" s="35" t="s">
        <v>60</v>
      </c>
    </row>
    <row r="12" spans="1:6" x14ac:dyDescent="0.3">
      <c r="B12" s="7" t="s">
        <v>13</v>
      </c>
      <c r="C12" s="35"/>
      <c r="D12" s="35" t="s">
        <v>61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464.45</v>
      </c>
    </row>
    <row r="17" spans="2:4" x14ac:dyDescent="0.3">
      <c r="B17" s="37" t="s">
        <v>40</v>
      </c>
      <c r="C17" s="37"/>
      <c r="D17" s="60">
        <v>-93.39</v>
      </c>
    </row>
    <row r="18" spans="2:4" x14ac:dyDescent="0.3">
      <c r="B18" s="7" t="s">
        <v>16</v>
      </c>
      <c r="D18" s="51">
        <f>+D16-D17</f>
        <v>557.84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13.5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10.55</v>
      </c>
      <c r="D25" s="39">
        <f>+IF(ISERR($D$22/C25-1),"na",$D$22/C25-1)</f>
        <v>0.27962085308056861</v>
      </c>
    </row>
    <row r="26" spans="2:4" x14ac:dyDescent="0.3">
      <c r="B26" s="7" t="s">
        <v>69</v>
      </c>
      <c r="C26" s="48">
        <v>10.36</v>
      </c>
      <c r="D26" s="39">
        <f t="shared" ref="D26:D27" si="0">+IF(ISERR($D$22/C26-1),"na",$D$22/C26-1)</f>
        <v>0.30308880308880326</v>
      </c>
    </row>
    <row r="27" spans="2:4" x14ac:dyDescent="0.3">
      <c r="B27" s="7" t="s">
        <v>44</v>
      </c>
      <c r="C27" s="48">
        <v>10.48</v>
      </c>
      <c r="D27" s="39">
        <f t="shared" si="0"/>
        <v>0.28816793893129766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1838.96</v>
      </c>
      <c r="D38" s="61">
        <f>+IF(ISERR($D$16/C38),"N/A",$D$16/C38)</f>
        <v>0.25256123026058208</v>
      </c>
    </row>
    <row r="39" spans="2:4" x14ac:dyDescent="0.3">
      <c r="B39" s="7" t="s">
        <v>2</v>
      </c>
      <c r="C39" s="70">
        <v>80.48</v>
      </c>
      <c r="D39" s="61">
        <f>+IF(ISERR($D$16/C39),"N/A",$D$16/C39)</f>
        <v>5.7709990059642147</v>
      </c>
    </row>
    <row r="40" spans="2:4" x14ac:dyDescent="0.3">
      <c r="B40" s="7" t="s">
        <v>47</v>
      </c>
      <c r="C40" s="70">
        <v>14.47</v>
      </c>
      <c r="D40" s="61">
        <f>+IF(ISERR($D$18/C40),"N/A",$D$18/C40)</f>
        <v>38.551485832757429</v>
      </c>
    </row>
    <row r="41" spans="2:4" x14ac:dyDescent="0.3">
      <c r="B41" s="7" t="s">
        <v>36</v>
      </c>
      <c r="C41" s="70">
        <v>77.7</v>
      </c>
      <c r="D41" s="61">
        <f>+IF(ISERR($D$18/C41),"N/A",$D$18/C41)</f>
        <v>7.1794079794079799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0</v>
      </c>
      <c r="D45" s="61" t="str">
        <f>+IF(ISERR($D$16/C45),"N/A",$D$16/C45)</f>
        <v>N/A</v>
      </c>
    </row>
    <row r="46" spans="2:4" x14ac:dyDescent="0.3">
      <c r="B46" s="7" t="s">
        <v>2</v>
      </c>
      <c r="C46" s="70">
        <v>0</v>
      </c>
      <c r="D46" s="61" t="str">
        <f>+IF(ISERR($D$16/C46),"N/A",$D$16/C46)</f>
        <v>N/A</v>
      </c>
    </row>
    <row r="47" spans="2:4" x14ac:dyDescent="0.3">
      <c r="B47" s="7" t="s">
        <v>47</v>
      </c>
      <c r="C47" s="70">
        <v>0</v>
      </c>
      <c r="D47" s="61" t="str">
        <f>+IF(ISERR($D$18/C47),"N/A",$D$18/C47)</f>
        <v>N/A</v>
      </c>
    </row>
    <row r="48" spans="2:4" x14ac:dyDescent="0.3">
      <c r="B48" s="7" t="s">
        <v>36</v>
      </c>
      <c r="C48" s="70">
        <v>0</v>
      </c>
      <c r="D48" s="61" t="str">
        <f>+IF(ISERR($D$18/C48),"N/A",$D$18/C48)</f>
        <v>N/A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76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	Hudson's Bay Company by 	The Catalyst Capital Group Inc.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43668</v>
      </c>
    </row>
    <row r="11" spans="1:6" x14ac:dyDescent="0.3">
      <c r="B11" s="7" t="s">
        <v>12</v>
      </c>
      <c r="C11" s="35"/>
      <c r="D11" s="35" t="s">
        <v>62</v>
      </c>
    </row>
    <row r="12" spans="1:6" x14ac:dyDescent="0.3">
      <c r="B12" s="7" t="s">
        <v>13</v>
      </c>
      <c r="C12" s="35"/>
      <c r="D12" s="35" t="s">
        <v>73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8455.01</v>
      </c>
    </row>
    <row r="17" spans="2:4" x14ac:dyDescent="0.3">
      <c r="B17" s="37" t="s">
        <v>40</v>
      </c>
      <c r="C17" s="37"/>
      <c r="D17" s="60">
        <v>6594</v>
      </c>
    </row>
    <row r="18" spans="2:4" x14ac:dyDescent="0.3">
      <c r="B18" s="7" t="s">
        <v>16</v>
      </c>
      <c r="D18" s="51">
        <f>+D16-D17</f>
        <v>1861.0100000000002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10.11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9.91</v>
      </c>
      <c r="D25" s="39">
        <f>+IF(ISERR($D$22/C25-1),"na",$D$22/C25-1)</f>
        <v>2.0181634712411523E-2</v>
      </c>
    </row>
    <row r="26" spans="2:4" x14ac:dyDescent="0.3">
      <c r="B26" s="7" t="s">
        <v>69</v>
      </c>
      <c r="C26" s="48">
        <v>10.08</v>
      </c>
      <c r="D26" s="39">
        <f t="shared" ref="D26:D27" si="0">+IF(ISERR($D$22/C26-1),"na",$D$22/C26-1)</f>
        <v>2.9761904761904656E-3</v>
      </c>
    </row>
    <row r="27" spans="2:4" x14ac:dyDescent="0.3">
      <c r="B27" s="7" t="s">
        <v>44</v>
      </c>
      <c r="C27" s="48">
        <v>9.73</v>
      </c>
      <c r="D27" s="39">
        <f t="shared" si="0"/>
        <v>3.9054470709146916E-2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9377</v>
      </c>
      <c r="D38" s="61">
        <f>+IF(ISERR($D$16/C38),"N/A",$D$16/C38)</f>
        <v>0.90167537591980385</v>
      </c>
    </row>
    <row r="39" spans="2:4" x14ac:dyDescent="0.3">
      <c r="B39" s="7" t="s">
        <v>2</v>
      </c>
      <c r="C39" s="70">
        <v>419</v>
      </c>
      <c r="D39" s="61">
        <f>+IF(ISERR($D$16/C39),"N/A",$D$16/C39)</f>
        <v>20.179021479713604</v>
      </c>
    </row>
    <row r="40" spans="2:4" x14ac:dyDescent="0.3">
      <c r="B40" s="7" t="s">
        <v>47</v>
      </c>
      <c r="C40" s="70">
        <v>-571</v>
      </c>
      <c r="D40" s="61">
        <f>+IF(ISERR($D$18/C40),"N/A",$D$18/C40)</f>
        <v>-3.2592119089316993</v>
      </c>
    </row>
    <row r="41" spans="2:4" x14ac:dyDescent="0.3">
      <c r="B41" s="7" t="s">
        <v>36</v>
      </c>
      <c r="C41" s="70">
        <v>-475</v>
      </c>
      <c r="D41" s="61">
        <f>+IF(ISERR($D$18/C41),"N/A",$D$18/C41)</f>
        <v>-3.9179157894736845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0</v>
      </c>
      <c r="D45" s="61" t="str">
        <f>+IF(ISERR($D$16/C45),"N/A",$D$16/C45)</f>
        <v>N/A</v>
      </c>
    </row>
    <row r="46" spans="2:4" x14ac:dyDescent="0.3">
      <c r="B46" s="7" t="s">
        <v>2</v>
      </c>
      <c r="C46" s="70">
        <v>0</v>
      </c>
      <c r="D46" s="61" t="str">
        <f>+IF(ISERR($D$16/C46),"N/A",$D$16/C46)</f>
        <v>N/A</v>
      </c>
    </row>
    <row r="47" spans="2:4" x14ac:dyDescent="0.3">
      <c r="B47" s="7" t="s">
        <v>47</v>
      </c>
      <c r="C47" s="70">
        <v>0</v>
      </c>
      <c r="D47" s="61" t="str">
        <f>+IF(ISERR($D$18/C47),"N/A",$D$18/C47)</f>
        <v>N/A</v>
      </c>
    </row>
    <row r="48" spans="2:4" x14ac:dyDescent="0.3">
      <c r="B48" s="7" t="s">
        <v>36</v>
      </c>
      <c r="C48" s="70">
        <v>0</v>
      </c>
      <c r="D48" s="61" t="str">
        <f>+IF(ISERR($D$18/C48),"N/A",$D$18/C48)</f>
        <v>N/A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76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7" customWidth="1"/>
    <col min="2" max="2" width="36.5703125" style="7" customWidth="1"/>
    <col min="3" max="4" width="18" style="7" customWidth="1"/>
    <col min="5" max="16384" width="11.7109375" style="7"/>
  </cols>
  <sheetData>
    <row r="1" spans="1:6" s="3" customFormat="1" ht="15.75" x14ac:dyDescent="0.25">
      <c r="A1" s="26" t="s">
        <v>10</v>
      </c>
      <c r="B1" s="2"/>
      <c r="C1" s="2"/>
      <c r="D1" s="2"/>
      <c r="E1" s="53"/>
      <c r="F1" s="55"/>
    </row>
    <row r="2" spans="1:6" s="1" customFormat="1" ht="18" x14ac:dyDescent="0.3">
      <c r="A2" s="4" t="str">
        <f>"Acquisition of "&amp;D12&amp;" by "&amp;D11</f>
        <v>Acquisition of Walgreens Boots Alliance, Inc. (NasdaqGS:WBA) by 	Alliance Santé Participations S.A.</v>
      </c>
      <c r="B2" s="4"/>
      <c r="C2" s="4"/>
      <c r="D2" s="4"/>
      <c r="E2" s="54"/>
      <c r="F2" s="56"/>
    </row>
    <row r="3" spans="1:6" s="3" customFormat="1" x14ac:dyDescent="0.25">
      <c r="A3" s="27" t="s">
        <v>68</v>
      </c>
      <c r="B3" s="6"/>
      <c r="C3" s="6"/>
      <c r="D3" s="5"/>
      <c r="E3" s="53"/>
      <c r="F3" s="55"/>
    </row>
    <row r="6" spans="1:6" x14ac:dyDescent="0.3">
      <c r="B6" s="28" t="s">
        <v>20</v>
      </c>
      <c r="C6" s="28"/>
      <c r="D6" s="5"/>
    </row>
    <row r="8" spans="1:6" x14ac:dyDescent="0.3">
      <c r="B8" s="29" t="s">
        <v>19</v>
      </c>
      <c r="C8" s="29"/>
      <c r="D8" s="29"/>
    </row>
    <row r="9" spans="1:6" ht="4.5" customHeight="1" x14ac:dyDescent="0.3">
      <c r="B9" s="33"/>
      <c r="C9" s="33"/>
      <c r="D9" s="33"/>
    </row>
    <row r="10" spans="1:6" x14ac:dyDescent="0.3">
      <c r="B10" s="7" t="s">
        <v>38</v>
      </c>
      <c r="C10" s="47"/>
      <c r="D10" s="47">
        <v>43298</v>
      </c>
    </row>
    <row r="11" spans="1:6" x14ac:dyDescent="0.3">
      <c r="B11" s="7" t="s">
        <v>12</v>
      </c>
      <c r="C11" s="35"/>
      <c r="D11" s="35" t="s">
        <v>63</v>
      </c>
    </row>
    <row r="12" spans="1:6" x14ac:dyDescent="0.3">
      <c r="B12" s="7" t="s">
        <v>13</v>
      </c>
      <c r="C12" s="35"/>
      <c r="D12" s="35" t="s">
        <v>64</v>
      </c>
    </row>
    <row r="14" spans="1:6" x14ac:dyDescent="0.3">
      <c r="B14" s="29" t="s">
        <v>21</v>
      </c>
      <c r="C14" s="29"/>
      <c r="D14" s="29"/>
    </row>
    <row r="16" spans="1:6" x14ac:dyDescent="0.3">
      <c r="B16" s="8" t="s">
        <v>39</v>
      </c>
      <c r="D16" s="49">
        <v>77395.850000000006</v>
      </c>
    </row>
    <row r="17" spans="2:4" x14ac:dyDescent="0.3">
      <c r="B17" s="37" t="s">
        <v>40</v>
      </c>
      <c r="C17" s="37"/>
      <c r="D17" s="60">
        <v>13227</v>
      </c>
    </row>
    <row r="18" spans="2:4" x14ac:dyDescent="0.3">
      <c r="B18" s="7" t="s">
        <v>16</v>
      </c>
      <c r="D18" s="51">
        <f>+D16-D17</f>
        <v>64168.850000000006</v>
      </c>
    </row>
    <row r="20" spans="2:4" x14ac:dyDescent="0.3">
      <c r="B20" s="29" t="s">
        <v>25</v>
      </c>
      <c r="C20" s="29"/>
      <c r="D20" s="29"/>
    </row>
    <row r="22" spans="2:4" x14ac:dyDescent="0.3">
      <c r="B22" s="7" t="s">
        <v>41</v>
      </c>
      <c r="D22" s="48">
        <v>63.92</v>
      </c>
    </row>
    <row r="24" spans="2:4" x14ac:dyDescent="0.3">
      <c r="B24" s="8" t="s">
        <v>42</v>
      </c>
      <c r="C24" s="38" t="s">
        <v>0</v>
      </c>
      <c r="D24" s="38" t="s">
        <v>45</v>
      </c>
    </row>
    <row r="25" spans="2:4" x14ac:dyDescent="0.3">
      <c r="B25" s="7" t="s">
        <v>43</v>
      </c>
      <c r="C25" s="48">
        <v>65.16</v>
      </c>
      <c r="D25" s="39">
        <f>+IF(ISERR($D$22/C25-1),"na",$D$22/C25-1)</f>
        <v>-1.9030079803560418E-2</v>
      </c>
    </row>
    <row r="26" spans="2:4" x14ac:dyDescent="0.3">
      <c r="B26" s="7" t="s">
        <v>69</v>
      </c>
      <c r="C26" s="48">
        <v>63.2</v>
      </c>
      <c r="D26" s="39">
        <f t="shared" ref="D26:D27" si="0">+IF(ISERR($D$22/C26-1),"na",$D$22/C26-1)</f>
        <v>1.13924050632912E-2</v>
      </c>
    </row>
    <row r="27" spans="2:4" x14ac:dyDescent="0.3">
      <c r="B27" s="7" t="s">
        <v>44</v>
      </c>
      <c r="C27" s="48">
        <v>65.8</v>
      </c>
      <c r="D27" s="39">
        <f t="shared" si="0"/>
        <v>-2.857142857142847E-2</v>
      </c>
    </row>
    <row r="29" spans="2:4" x14ac:dyDescent="0.3">
      <c r="B29" s="29" t="s">
        <v>26</v>
      </c>
      <c r="C29" s="29"/>
      <c r="D29" s="29"/>
    </row>
    <row r="30" spans="2:4" ht="3.95" customHeight="1" x14ac:dyDescent="0.3"/>
    <row r="31" spans="2:4" x14ac:dyDescent="0.3">
      <c r="B31" s="7" t="s">
        <v>23</v>
      </c>
      <c r="C31" s="8"/>
      <c r="D31" s="52">
        <v>1</v>
      </c>
    </row>
    <row r="32" spans="2:4" x14ac:dyDescent="0.3">
      <c r="B32" s="7" t="s">
        <v>24</v>
      </c>
      <c r="C32" s="8"/>
      <c r="D32" s="52">
        <v>0</v>
      </c>
    </row>
    <row r="33" spans="2:4" x14ac:dyDescent="0.3">
      <c r="D33" s="34"/>
    </row>
    <row r="34" spans="2:4" x14ac:dyDescent="0.3">
      <c r="B34" s="29" t="s">
        <v>22</v>
      </c>
      <c r="C34" s="29"/>
      <c r="D34" s="29"/>
    </row>
    <row r="35" spans="2:4" ht="5.25" customHeight="1" x14ac:dyDescent="0.3">
      <c r="D35" s="34"/>
    </row>
    <row r="36" spans="2:4" x14ac:dyDescent="0.3">
      <c r="B36" s="8" t="s">
        <v>15</v>
      </c>
      <c r="D36" s="34"/>
    </row>
    <row r="37" spans="2:4" x14ac:dyDescent="0.3">
      <c r="B37" s="8"/>
      <c r="C37" s="38" t="s">
        <v>48</v>
      </c>
      <c r="D37" s="38" t="s">
        <v>49</v>
      </c>
    </row>
    <row r="38" spans="2:4" x14ac:dyDescent="0.3">
      <c r="B38" s="7" t="s">
        <v>8</v>
      </c>
      <c r="C38" s="70">
        <v>128244</v>
      </c>
      <c r="D38" s="61">
        <f>+IF(ISERR($D$16/C38),"N/A",$D$16/C38)</f>
        <v>0.60350464739091114</v>
      </c>
    </row>
    <row r="39" spans="2:4" x14ac:dyDescent="0.3">
      <c r="B39" s="7" t="s">
        <v>2</v>
      </c>
      <c r="C39" s="70">
        <v>8466</v>
      </c>
      <c r="D39" s="61">
        <f>+IF(ISERR($D$16/C39),"N/A",$D$16/C39)</f>
        <v>9.1419619655090951</v>
      </c>
    </row>
    <row r="40" spans="2:4" x14ac:dyDescent="0.3">
      <c r="B40" s="7" t="s">
        <v>47</v>
      </c>
      <c r="C40" s="70">
        <v>4314</v>
      </c>
      <c r="D40" s="61">
        <f>+IF(ISERR($D$18/C40),"N/A",$D$18/C40)</f>
        <v>14.874559573481688</v>
      </c>
    </row>
    <row r="41" spans="2:4" x14ac:dyDescent="0.3">
      <c r="B41" s="7" t="s">
        <v>36</v>
      </c>
      <c r="C41" s="70">
        <v>8263</v>
      </c>
      <c r="D41" s="61">
        <f>+IF(ISERR($D$18/C41),"N/A",$D$18/C41)</f>
        <v>7.7658053975553676</v>
      </c>
    </row>
    <row r="42" spans="2:4" x14ac:dyDescent="0.3">
      <c r="D42" s="34"/>
    </row>
    <row r="43" spans="2:4" x14ac:dyDescent="0.3">
      <c r="B43" s="8" t="s">
        <v>50</v>
      </c>
      <c r="D43" s="34"/>
    </row>
    <row r="44" spans="2:4" x14ac:dyDescent="0.3">
      <c r="B44" s="8"/>
      <c r="C44" s="38" t="s">
        <v>48</v>
      </c>
      <c r="D44" s="38" t="s">
        <v>49</v>
      </c>
    </row>
    <row r="45" spans="2:4" x14ac:dyDescent="0.3">
      <c r="B45" s="7" t="s">
        <v>8</v>
      </c>
      <c r="C45" s="70">
        <v>136866</v>
      </c>
      <c r="D45" s="61">
        <f>+IF(ISERR($D$16/C45),"N/A",$D$16/C45)</f>
        <v>0.56548631508190494</v>
      </c>
    </row>
    <row r="46" spans="2:4" x14ac:dyDescent="0.3">
      <c r="B46" s="7" t="s">
        <v>2</v>
      </c>
      <c r="C46" s="70">
        <v>8413</v>
      </c>
      <c r="D46" s="61">
        <f>+IF(ISERR($D$16/C46),"N/A",$D$16/C46)</f>
        <v>9.1995542612623336</v>
      </c>
    </row>
    <row r="47" spans="2:4" x14ac:dyDescent="0.3">
      <c r="B47" s="7" t="s">
        <v>47</v>
      </c>
      <c r="C47" s="70">
        <v>3982</v>
      </c>
      <c r="D47" s="61">
        <f>+IF(ISERR($D$18/C47),"N/A",$D$18/C47)</f>
        <v>16.114728779507786</v>
      </c>
    </row>
    <row r="48" spans="2:4" x14ac:dyDescent="0.3">
      <c r="B48" s="7" t="s">
        <v>36</v>
      </c>
      <c r="C48" s="70">
        <v>5594</v>
      </c>
      <c r="D48" s="61">
        <f>+IF(ISERR($D$18/C48),"N/A",$D$18/C48)</f>
        <v>11.471013585984984</v>
      </c>
    </row>
    <row r="49" spans="2:4" x14ac:dyDescent="0.3">
      <c r="D49" s="34"/>
    </row>
    <row r="50" spans="2:4" x14ac:dyDescent="0.3">
      <c r="B50" s="29" t="s">
        <v>51</v>
      </c>
      <c r="C50" s="29"/>
      <c r="D50" s="29"/>
    </row>
    <row r="51" spans="2:4" ht="5.25" customHeight="1" x14ac:dyDescent="0.3">
      <c r="D51" s="34"/>
    </row>
    <row r="52" spans="2:4" x14ac:dyDescent="0.3">
      <c r="B52" s="57" t="s">
        <v>75</v>
      </c>
      <c r="C52" s="57"/>
      <c r="D52" s="58"/>
    </row>
    <row r="53" spans="2:4" x14ac:dyDescent="0.3">
      <c r="B53" s="57"/>
      <c r="C53" s="57"/>
      <c r="D53" s="58"/>
    </row>
    <row r="54" spans="2:4" x14ac:dyDescent="0.3">
      <c r="B54" s="57"/>
      <c r="C54" s="57"/>
      <c r="D54" s="58"/>
    </row>
    <row r="55" spans="2:4" x14ac:dyDescent="0.3">
      <c r="D55" s="34"/>
    </row>
    <row r="56" spans="2:4" x14ac:dyDescent="0.3">
      <c r="D56" s="34"/>
    </row>
    <row r="57" spans="2:4" x14ac:dyDescent="0.3">
      <c r="D57" s="34"/>
    </row>
    <row r="58" spans="2:4" x14ac:dyDescent="0.3">
      <c r="D58" s="34"/>
    </row>
    <row r="59" spans="2:4" x14ac:dyDescent="0.3">
      <c r="D59" s="34"/>
    </row>
    <row r="60" spans="2:4" x14ac:dyDescent="0.3">
      <c r="D60" s="34"/>
    </row>
    <row r="61" spans="2:4" x14ac:dyDescent="0.3">
      <c r="D61" s="34"/>
    </row>
    <row r="62" spans="2:4" x14ac:dyDescent="0.3">
      <c r="D62" s="34"/>
    </row>
    <row r="63" spans="2:4" x14ac:dyDescent="0.3">
      <c r="D63" s="34"/>
    </row>
    <row r="64" spans="2:4" ht="5.45" customHeight="1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8" spans="4:4" ht="6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Precedent M&amp;A Transactions</vt:lpstr>
      <vt:lpstr>Transaction 1</vt:lpstr>
      <vt:lpstr>Transaction 2</vt:lpstr>
      <vt:lpstr>Transaction 3</vt:lpstr>
      <vt:lpstr>Transaction 4</vt:lpstr>
      <vt:lpstr>Transaction 5</vt:lpstr>
      <vt:lpstr>Transaction 6</vt:lpstr>
      <vt:lpstr>Transaction 7</vt:lpstr>
      <vt:lpstr>Transaction 8</vt:lpstr>
      <vt:lpstr>Transaction 9</vt:lpstr>
      <vt:lpstr>Transaction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Soni</dc:creator>
  <cp:lastModifiedBy>hp</cp:lastModifiedBy>
  <dcterms:created xsi:type="dcterms:W3CDTF">2020-09-13T07:04:14Z</dcterms:created>
  <dcterms:modified xsi:type="dcterms:W3CDTF">2024-09-02T14:28:50Z</dcterms:modified>
</cp:coreProperties>
</file>