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inference_latency" sheetId="7" r:id="rId1"/>
    <sheet name="puma energy reduction" sheetId="8" r:id="rId2"/>
    <sheet name="puma_speedup" sheetId="9" r:id="rId3"/>
    <sheet name="mlp_l4" sheetId="1" r:id="rId4"/>
    <sheet name="mlp_l5" sheetId="2" r:id="rId5"/>
    <sheet name="nmt_l3" sheetId="3" r:id="rId6"/>
    <sheet name="nmt_l5" sheetId="4" r:id="rId7"/>
    <sheet name="wlm_bigLSTM" sheetId="5" r:id="rId8"/>
    <sheet name="wlm_anotherLSTM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9" l="1"/>
  <c r="B37" i="9"/>
  <c r="B35" i="9"/>
  <c r="B37" i="8"/>
  <c r="B36" i="8"/>
  <c r="B35" i="8"/>
  <c r="O6" i="7"/>
  <c r="O4" i="7"/>
  <c r="N7" i="7"/>
  <c r="M7" i="7"/>
  <c r="L7" i="7"/>
  <c r="K7" i="7"/>
  <c r="J7" i="7"/>
  <c r="N6" i="7"/>
  <c r="M6" i="7"/>
  <c r="L6" i="7"/>
  <c r="K6" i="7"/>
  <c r="J6" i="7"/>
  <c r="I7" i="7"/>
  <c r="I6" i="7"/>
  <c r="N5" i="7"/>
  <c r="M5" i="7"/>
  <c r="L5" i="7"/>
  <c r="K5" i="7"/>
  <c r="J5" i="7"/>
  <c r="I5" i="7"/>
  <c r="J4" i="7"/>
  <c r="AI23" i="9"/>
  <c r="AI22" i="9"/>
  <c r="AI21" i="9"/>
  <c r="AI20" i="9"/>
  <c r="AJ23" i="9"/>
  <c r="AJ22" i="9"/>
  <c r="AJ21" i="9"/>
  <c r="AJ20" i="9"/>
  <c r="AH23" i="9"/>
  <c r="AH22" i="9"/>
  <c r="AH21" i="9"/>
  <c r="AH20" i="9"/>
  <c r="AG23" i="9"/>
  <c r="AG22" i="9"/>
  <c r="AG21" i="9"/>
  <c r="AG20" i="9"/>
  <c r="AF23" i="9"/>
  <c r="AF22" i="9"/>
  <c r="AF21" i="9"/>
  <c r="AF20" i="9"/>
  <c r="AD23" i="9"/>
  <c r="AC23" i="9"/>
  <c r="AB23" i="9"/>
  <c r="AA23" i="9"/>
  <c r="Z23" i="9"/>
  <c r="AD22" i="9"/>
  <c r="AC22" i="9"/>
  <c r="AB22" i="9"/>
  <c r="AA22" i="9"/>
  <c r="Z22" i="9"/>
  <c r="AD21" i="9"/>
  <c r="AC21" i="9"/>
  <c r="AB21" i="9"/>
  <c r="AA21" i="9"/>
  <c r="Z21" i="9"/>
  <c r="AD20" i="9"/>
  <c r="AC20" i="9"/>
  <c r="AB20" i="9"/>
  <c r="AA20" i="9"/>
  <c r="Z20" i="9"/>
  <c r="X23" i="9"/>
  <c r="W23" i="9"/>
  <c r="V23" i="9"/>
  <c r="U23" i="9"/>
  <c r="T23" i="9"/>
  <c r="X22" i="9"/>
  <c r="W22" i="9"/>
  <c r="V22" i="9"/>
  <c r="U22" i="9"/>
  <c r="T22" i="9"/>
  <c r="X21" i="9"/>
  <c r="W21" i="9"/>
  <c r="V21" i="9"/>
  <c r="U21" i="9"/>
  <c r="T21" i="9"/>
  <c r="X20" i="9"/>
  <c r="W20" i="9"/>
  <c r="V20" i="9"/>
  <c r="U20" i="9"/>
  <c r="T20" i="9"/>
  <c r="R23" i="9"/>
  <c r="Q23" i="9"/>
  <c r="P23" i="9"/>
  <c r="O23" i="9"/>
  <c r="N23" i="9"/>
  <c r="R22" i="9"/>
  <c r="Q22" i="9"/>
  <c r="P22" i="9"/>
  <c r="O22" i="9"/>
  <c r="N22" i="9"/>
  <c r="R21" i="9"/>
  <c r="Q21" i="9"/>
  <c r="P21" i="9"/>
  <c r="O21" i="9"/>
  <c r="N21" i="9"/>
  <c r="R20" i="9"/>
  <c r="Q20" i="9"/>
  <c r="P20" i="9"/>
  <c r="O20" i="9"/>
  <c r="N20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B23" i="9"/>
  <c r="B22" i="9"/>
  <c r="B21" i="9"/>
  <c r="B20" i="9"/>
  <c r="AJ23" i="8"/>
  <c r="AJ22" i="8"/>
  <c r="AJ21" i="8"/>
  <c r="AJ20" i="8"/>
  <c r="AI23" i="8"/>
  <c r="AI22" i="8"/>
  <c r="AI21" i="8"/>
  <c r="AI20" i="8"/>
  <c r="AH23" i="8"/>
  <c r="AH22" i="8"/>
  <c r="AH21" i="8"/>
  <c r="AH20" i="8"/>
  <c r="AG23" i="8"/>
  <c r="AG22" i="8"/>
  <c r="AG21" i="8"/>
  <c r="AG20" i="8"/>
  <c r="AF23" i="8"/>
  <c r="AF22" i="8"/>
  <c r="AF21" i="8"/>
  <c r="AF20" i="8"/>
  <c r="AD23" i="8"/>
  <c r="AD22" i="8"/>
  <c r="AD21" i="8"/>
  <c r="AD20" i="8"/>
  <c r="AC23" i="8"/>
  <c r="AC22" i="8"/>
  <c r="AC21" i="8"/>
  <c r="AC20" i="8"/>
  <c r="AB23" i="8"/>
  <c r="AB22" i="8"/>
  <c r="AB21" i="8"/>
  <c r="AB20" i="8"/>
  <c r="AA23" i="8"/>
  <c r="AA22" i="8"/>
  <c r="AA21" i="8"/>
  <c r="AA20" i="8"/>
  <c r="Z23" i="8"/>
  <c r="Z22" i="8"/>
  <c r="Z21" i="8"/>
  <c r="Z20" i="8"/>
  <c r="X23" i="8"/>
  <c r="X22" i="8"/>
  <c r="X21" i="8"/>
  <c r="X20" i="8"/>
  <c r="W23" i="8"/>
  <c r="W22" i="8"/>
  <c r="W21" i="8"/>
  <c r="W20" i="8"/>
  <c r="V23" i="8"/>
  <c r="V22" i="8"/>
  <c r="V21" i="8"/>
  <c r="V20" i="8"/>
  <c r="U23" i="8"/>
  <c r="U22" i="8"/>
  <c r="U21" i="8"/>
  <c r="U20" i="8"/>
  <c r="T23" i="8"/>
  <c r="T22" i="8"/>
  <c r="T21" i="8"/>
  <c r="T20" i="8"/>
  <c r="R23" i="8"/>
  <c r="R22" i="8"/>
  <c r="R21" i="8"/>
  <c r="R20" i="8"/>
  <c r="Q23" i="8"/>
  <c r="Q22" i="8"/>
  <c r="Q21" i="8"/>
  <c r="Q20" i="8"/>
  <c r="P23" i="8"/>
  <c r="P22" i="8"/>
  <c r="P21" i="8"/>
  <c r="P20" i="8"/>
  <c r="O23" i="8"/>
  <c r="O22" i="8"/>
  <c r="O21" i="8"/>
  <c r="O20" i="8"/>
  <c r="N23" i="8"/>
  <c r="N22" i="8"/>
  <c r="N21" i="8"/>
  <c r="N20" i="8"/>
  <c r="L23" i="8"/>
  <c r="L22" i="8"/>
  <c r="L21" i="8"/>
  <c r="L20" i="8"/>
  <c r="K23" i="8"/>
  <c r="K22" i="8"/>
  <c r="K21" i="8"/>
  <c r="K20" i="8"/>
  <c r="J23" i="8"/>
  <c r="J22" i="8"/>
  <c r="J21" i="8"/>
  <c r="J20" i="8"/>
  <c r="I23" i="8"/>
  <c r="I22" i="8"/>
  <c r="I21" i="8"/>
  <c r="I20" i="8"/>
  <c r="H23" i="8"/>
  <c r="H22" i="8"/>
  <c r="H21" i="8"/>
  <c r="H20" i="8"/>
  <c r="F23" i="8"/>
  <c r="F22" i="8"/>
  <c r="F21" i="8"/>
  <c r="F20" i="8"/>
  <c r="E23" i="8"/>
  <c r="E22" i="8"/>
  <c r="E21" i="8"/>
  <c r="E20" i="8"/>
  <c r="D23" i="8"/>
  <c r="D22" i="8"/>
  <c r="D21" i="8"/>
  <c r="D20" i="8"/>
  <c r="C23" i="8"/>
  <c r="C22" i="8"/>
  <c r="C21" i="8"/>
  <c r="C20" i="8"/>
  <c r="B23" i="8"/>
  <c r="B22" i="8"/>
  <c r="B21" i="8"/>
  <c r="B20" i="8"/>
  <c r="L7" i="9"/>
  <c r="L6" i="9"/>
  <c r="L5" i="9"/>
  <c r="L4" i="9"/>
  <c r="L3" i="9"/>
  <c r="K7" i="9"/>
  <c r="K6" i="9"/>
  <c r="K5" i="9"/>
  <c r="K4" i="9"/>
  <c r="K3" i="9"/>
  <c r="J7" i="9"/>
  <c r="J6" i="9"/>
  <c r="J5" i="9"/>
  <c r="J4" i="9"/>
  <c r="J3" i="9"/>
  <c r="I7" i="9"/>
  <c r="I6" i="9"/>
  <c r="I5" i="9"/>
  <c r="I4" i="9"/>
  <c r="I3" i="9"/>
  <c r="H7" i="9"/>
  <c r="H6" i="9"/>
  <c r="H5" i="9"/>
  <c r="H4" i="9"/>
  <c r="H3" i="9"/>
  <c r="F7" i="9"/>
  <c r="F6" i="9"/>
  <c r="F5" i="9"/>
  <c r="F4" i="9"/>
  <c r="F3" i="9"/>
  <c r="E7" i="9"/>
  <c r="E6" i="9"/>
  <c r="E5" i="9"/>
  <c r="E4" i="9"/>
  <c r="E3" i="9"/>
  <c r="D7" i="9"/>
  <c r="D6" i="9"/>
  <c r="D5" i="9"/>
  <c r="D4" i="9"/>
  <c r="D3" i="9"/>
  <c r="C7" i="9"/>
  <c r="C6" i="9"/>
  <c r="C5" i="9"/>
  <c r="C4" i="9"/>
  <c r="C3" i="9"/>
  <c r="B7" i="9"/>
  <c r="B6" i="9"/>
  <c r="B5" i="9"/>
  <c r="B4" i="9"/>
  <c r="B3" i="9"/>
  <c r="AJ30" i="9"/>
  <c r="AI30" i="9"/>
  <c r="AH30" i="9"/>
  <c r="AG30" i="9"/>
  <c r="AF30" i="9"/>
  <c r="AD30" i="9"/>
  <c r="AC30" i="9"/>
  <c r="AB30" i="9"/>
  <c r="AA30" i="9"/>
  <c r="Z30" i="9"/>
  <c r="X30" i="9"/>
  <c r="W30" i="9"/>
  <c r="V30" i="9"/>
  <c r="U30" i="9"/>
  <c r="T30" i="9"/>
  <c r="R30" i="9"/>
  <c r="Q30" i="9"/>
  <c r="P30" i="9"/>
  <c r="O30" i="9"/>
  <c r="N30" i="9"/>
  <c r="L30" i="9"/>
  <c r="K30" i="9"/>
  <c r="J30" i="9"/>
  <c r="I30" i="9"/>
  <c r="H30" i="9"/>
  <c r="F30" i="9"/>
  <c r="E30" i="9"/>
  <c r="D30" i="9"/>
  <c r="C30" i="9"/>
  <c r="B30" i="9"/>
  <c r="AJ29" i="9"/>
  <c r="AI29" i="9"/>
  <c r="AH29" i="9"/>
  <c r="AG29" i="9"/>
  <c r="AF29" i="9"/>
  <c r="AD29" i="9"/>
  <c r="AC29" i="9"/>
  <c r="AB29" i="9"/>
  <c r="AA29" i="9"/>
  <c r="Z29" i="9"/>
  <c r="X29" i="9"/>
  <c r="W29" i="9"/>
  <c r="V29" i="9"/>
  <c r="U29" i="9"/>
  <c r="T29" i="9"/>
  <c r="R29" i="9"/>
  <c r="Q29" i="9"/>
  <c r="P29" i="9"/>
  <c r="O29" i="9"/>
  <c r="N29" i="9"/>
  <c r="L29" i="9"/>
  <c r="K29" i="9"/>
  <c r="J29" i="9"/>
  <c r="I29" i="9"/>
  <c r="H29" i="9"/>
  <c r="F29" i="9"/>
  <c r="E29" i="9"/>
  <c r="D29" i="9"/>
  <c r="C29" i="9"/>
  <c r="B29" i="9"/>
  <c r="AJ28" i="9"/>
  <c r="AI28" i="9"/>
  <c r="AH28" i="9"/>
  <c r="AG28" i="9"/>
  <c r="AF28" i="9"/>
  <c r="AD28" i="9"/>
  <c r="AC28" i="9"/>
  <c r="AB28" i="9"/>
  <c r="AA28" i="9"/>
  <c r="Z28" i="9"/>
  <c r="X28" i="9"/>
  <c r="W28" i="9"/>
  <c r="V28" i="9"/>
  <c r="U28" i="9"/>
  <c r="T28" i="9"/>
  <c r="R28" i="9"/>
  <c r="Q28" i="9"/>
  <c r="P28" i="9"/>
  <c r="O28" i="9"/>
  <c r="N28" i="9"/>
  <c r="L28" i="9"/>
  <c r="K28" i="9"/>
  <c r="J28" i="9"/>
  <c r="I28" i="9"/>
  <c r="H28" i="9"/>
  <c r="F28" i="9"/>
  <c r="E28" i="9"/>
  <c r="D28" i="9"/>
  <c r="C28" i="9"/>
  <c r="B28" i="9"/>
  <c r="AJ27" i="9"/>
  <c r="AI27" i="9"/>
  <c r="AH27" i="9"/>
  <c r="AG27" i="9"/>
  <c r="AF27" i="9"/>
  <c r="AD27" i="9"/>
  <c r="AC27" i="9"/>
  <c r="AB27" i="9"/>
  <c r="AA27" i="9"/>
  <c r="Z27" i="9"/>
  <c r="X27" i="9"/>
  <c r="W27" i="9"/>
  <c r="V27" i="9"/>
  <c r="U27" i="9"/>
  <c r="T27" i="9"/>
  <c r="R27" i="9"/>
  <c r="Q27" i="9"/>
  <c r="P27" i="9"/>
  <c r="O27" i="9"/>
  <c r="N27" i="9"/>
  <c r="L27" i="9"/>
  <c r="K27" i="9"/>
  <c r="J27" i="9"/>
  <c r="I27" i="9"/>
  <c r="H27" i="9"/>
  <c r="F27" i="9"/>
  <c r="E27" i="9"/>
  <c r="D27" i="9"/>
  <c r="C27" i="9"/>
  <c r="B27" i="9"/>
  <c r="AJ7" i="9"/>
  <c r="AI7" i="9"/>
  <c r="AH7" i="9"/>
  <c r="AG7" i="9"/>
  <c r="AF7" i="9"/>
  <c r="AD7" i="9"/>
  <c r="AC7" i="9"/>
  <c r="AB7" i="9"/>
  <c r="AA7" i="9"/>
  <c r="Z7" i="9"/>
  <c r="X7" i="9"/>
  <c r="W7" i="9"/>
  <c r="V7" i="9"/>
  <c r="U7" i="9"/>
  <c r="T7" i="9"/>
  <c r="R7" i="9"/>
  <c r="Q7" i="9"/>
  <c r="P7" i="9"/>
  <c r="O7" i="9"/>
  <c r="N7" i="9"/>
  <c r="AJ6" i="9"/>
  <c r="AI6" i="9"/>
  <c r="AH6" i="9"/>
  <c r="AG6" i="9"/>
  <c r="AF6" i="9"/>
  <c r="AD6" i="9"/>
  <c r="AC6" i="9"/>
  <c r="AB6" i="9"/>
  <c r="AA6" i="9"/>
  <c r="Z6" i="9"/>
  <c r="X6" i="9"/>
  <c r="W6" i="9"/>
  <c r="V6" i="9"/>
  <c r="U6" i="9"/>
  <c r="T6" i="9"/>
  <c r="R6" i="9"/>
  <c r="Q6" i="9"/>
  <c r="P6" i="9"/>
  <c r="O6" i="9"/>
  <c r="N6" i="9"/>
  <c r="AJ5" i="9"/>
  <c r="AI5" i="9"/>
  <c r="AH5" i="9"/>
  <c r="AG5" i="9"/>
  <c r="AF5" i="9"/>
  <c r="AD5" i="9"/>
  <c r="AC5" i="9"/>
  <c r="AB5" i="9"/>
  <c r="AA5" i="9"/>
  <c r="Z5" i="9"/>
  <c r="X5" i="9"/>
  <c r="W5" i="9"/>
  <c r="V5" i="9"/>
  <c r="U5" i="9"/>
  <c r="T5" i="9"/>
  <c r="R5" i="9"/>
  <c r="Q5" i="9"/>
  <c r="P5" i="9"/>
  <c r="O5" i="9"/>
  <c r="N5" i="9"/>
  <c r="AJ4" i="9"/>
  <c r="AI4" i="9"/>
  <c r="AH4" i="9"/>
  <c r="AG4" i="9"/>
  <c r="AF4" i="9"/>
  <c r="AD4" i="9"/>
  <c r="AC4" i="9"/>
  <c r="AB4" i="9"/>
  <c r="AA4" i="9"/>
  <c r="Z4" i="9"/>
  <c r="X4" i="9"/>
  <c r="W4" i="9"/>
  <c r="V4" i="9"/>
  <c r="U4" i="9"/>
  <c r="T4" i="9"/>
  <c r="R4" i="9"/>
  <c r="Q4" i="9"/>
  <c r="P4" i="9"/>
  <c r="O4" i="9"/>
  <c r="N4" i="9"/>
  <c r="AJ3" i="9"/>
  <c r="AI3" i="9"/>
  <c r="AH3" i="9"/>
  <c r="AG3" i="9"/>
  <c r="AF3" i="9"/>
  <c r="AD3" i="9"/>
  <c r="AC3" i="9"/>
  <c r="AB3" i="9"/>
  <c r="AA3" i="9"/>
  <c r="Z3" i="9"/>
  <c r="X3" i="9"/>
  <c r="W3" i="9"/>
  <c r="V3" i="9"/>
  <c r="U3" i="9"/>
  <c r="T3" i="9"/>
  <c r="R3" i="9"/>
  <c r="Q3" i="9"/>
  <c r="P3" i="9"/>
  <c r="O3" i="9"/>
  <c r="N3" i="9"/>
  <c r="B30" i="8"/>
  <c r="C30" i="8"/>
  <c r="D30" i="8"/>
  <c r="E30" i="8"/>
  <c r="F30" i="8"/>
  <c r="H30" i="8"/>
  <c r="I30" i="8"/>
  <c r="J30" i="8"/>
  <c r="K30" i="8"/>
  <c r="L30" i="8"/>
  <c r="N30" i="8"/>
  <c r="O30" i="8"/>
  <c r="P30" i="8"/>
  <c r="Q30" i="8"/>
  <c r="R30" i="8"/>
  <c r="T30" i="8"/>
  <c r="U30" i="8"/>
  <c r="V30" i="8"/>
  <c r="W30" i="8"/>
  <c r="X30" i="8"/>
  <c r="Z30" i="8"/>
  <c r="AA30" i="8"/>
  <c r="AB30" i="8"/>
  <c r="AC30" i="8"/>
  <c r="AD30" i="8"/>
  <c r="AF30" i="8"/>
  <c r="AG30" i="8"/>
  <c r="AH30" i="8"/>
  <c r="AI30" i="8"/>
  <c r="AJ30" i="8"/>
  <c r="AJ31" i="8"/>
  <c r="AI31" i="8"/>
  <c r="AH31" i="8"/>
  <c r="AG31" i="8"/>
  <c r="AF31" i="8"/>
  <c r="AD31" i="8"/>
  <c r="AC31" i="8"/>
  <c r="AB31" i="8"/>
  <c r="AA31" i="8"/>
  <c r="Z31" i="8"/>
  <c r="X31" i="8"/>
  <c r="W31" i="8"/>
  <c r="V31" i="8"/>
  <c r="U31" i="8"/>
  <c r="T31" i="8"/>
  <c r="R31" i="8"/>
  <c r="Q31" i="8"/>
  <c r="P31" i="8"/>
  <c r="O31" i="8"/>
  <c r="N31" i="8"/>
  <c r="L31" i="8"/>
  <c r="K31" i="8"/>
  <c r="J31" i="8"/>
  <c r="I31" i="8"/>
  <c r="H31" i="8"/>
  <c r="F31" i="8"/>
  <c r="E31" i="8"/>
  <c r="D31" i="8"/>
  <c r="C31" i="8"/>
  <c r="B31" i="8"/>
  <c r="AJ29" i="8"/>
  <c r="AI29" i="8"/>
  <c r="AH29" i="8"/>
  <c r="AG29" i="8"/>
  <c r="AF29" i="8"/>
  <c r="AD29" i="8"/>
  <c r="AC29" i="8"/>
  <c r="AB29" i="8"/>
  <c r="AA29" i="8"/>
  <c r="Z29" i="8"/>
  <c r="X29" i="8"/>
  <c r="W29" i="8"/>
  <c r="V29" i="8"/>
  <c r="U29" i="8"/>
  <c r="T29" i="8"/>
  <c r="R29" i="8"/>
  <c r="Q29" i="8"/>
  <c r="P29" i="8"/>
  <c r="O29" i="8"/>
  <c r="N29" i="8"/>
  <c r="L29" i="8"/>
  <c r="K29" i="8"/>
  <c r="J29" i="8"/>
  <c r="I29" i="8"/>
  <c r="H29" i="8"/>
  <c r="F29" i="8"/>
  <c r="E29" i="8"/>
  <c r="D29" i="8"/>
  <c r="C29" i="8"/>
  <c r="B29" i="8"/>
  <c r="AJ28" i="8"/>
  <c r="AI28" i="8"/>
  <c r="AH28" i="8"/>
  <c r="AG28" i="8"/>
  <c r="AF28" i="8"/>
  <c r="AD28" i="8"/>
  <c r="AC28" i="8"/>
  <c r="AB28" i="8"/>
  <c r="AA28" i="8"/>
  <c r="Z28" i="8"/>
  <c r="X28" i="8"/>
  <c r="W28" i="8"/>
  <c r="V28" i="8"/>
  <c r="U28" i="8"/>
  <c r="T28" i="8"/>
  <c r="R28" i="8"/>
  <c r="Q28" i="8"/>
  <c r="P28" i="8"/>
  <c r="O28" i="8"/>
  <c r="N28" i="8"/>
  <c r="L28" i="8"/>
  <c r="K28" i="8"/>
  <c r="J28" i="8"/>
  <c r="I28" i="8"/>
  <c r="H28" i="8"/>
  <c r="F28" i="8"/>
  <c r="E28" i="8"/>
  <c r="D28" i="8"/>
  <c r="C28" i="8"/>
  <c r="B28" i="8"/>
  <c r="AJ7" i="8"/>
  <c r="AJ6" i="8"/>
  <c r="AJ5" i="8"/>
  <c r="AJ4" i="8"/>
  <c r="AJ3" i="8"/>
  <c r="AI7" i="8"/>
  <c r="AI6" i="8"/>
  <c r="AI5" i="8"/>
  <c r="AI4" i="8"/>
  <c r="AI3" i="8"/>
  <c r="AH7" i="8"/>
  <c r="AH6" i="8"/>
  <c r="AH5" i="8"/>
  <c r="AH4" i="8"/>
  <c r="AH3" i="8"/>
  <c r="AG7" i="8"/>
  <c r="AG6" i="8"/>
  <c r="AG5" i="8"/>
  <c r="AG4" i="8"/>
  <c r="AG3" i="8"/>
  <c r="AF7" i="8"/>
  <c r="AF6" i="8"/>
  <c r="AF5" i="8"/>
  <c r="AF4" i="8"/>
  <c r="AF3" i="8"/>
  <c r="AD7" i="8"/>
  <c r="AD6" i="8"/>
  <c r="AD5" i="8"/>
  <c r="AD4" i="8"/>
  <c r="AD3" i="8"/>
  <c r="AC7" i="8"/>
  <c r="AC6" i="8"/>
  <c r="AC5" i="8"/>
  <c r="AC4" i="8"/>
  <c r="AC3" i="8"/>
  <c r="AB7" i="8"/>
  <c r="AB6" i="8"/>
  <c r="AB5" i="8"/>
  <c r="AB4" i="8"/>
  <c r="AB3" i="8"/>
  <c r="AA7" i="8"/>
  <c r="AA6" i="8"/>
  <c r="AA5" i="8"/>
  <c r="AA4" i="8"/>
  <c r="AA3" i="8"/>
  <c r="Z7" i="8"/>
  <c r="Z6" i="8"/>
  <c r="Z5" i="8"/>
  <c r="Z4" i="8"/>
  <c r="Z3" i="8"/>
  <c r="X7" i="8"/>
  <c r="X6" i="8"/>
  <c r="X5" i="8"/>
  <c r="X4" i="8"/>
  <c r="X3" i="8"/>
  <c r="W7" i="8"/>
  <c r="W6" i="8"/>
  <c r="W5" i="8"/>
  <c r="W4" i="8"/>
  <c r="W3" i="8"/>
  <c r="V7" i="8"/>
  <c r="V6" i="8"/>
  <c r="V5" i="8"/>
  <c r="V4" i="8"/>
  <c r="V3" i="8"/>
  <c r="U7" i="8"/>
  <c r="U6" i="8"/>
  <c r="U5" i="8"/>
  <c r="U4" i="8"/>
  <c r="U3" i="8"/>
  <c r="T7" i="8"/>
  <c r="T6" i="8"/>
  <c r="T5" i="8"/>
  <c r="T4" i="8"/>
  <c r="T3" i="8"/>
  <c r="O7" i="8"/>
  <c r="O6" i="8"/>
  <c r="O5" i="8"/>
  <c r="O4" i="8"/>
  <c r="O3" i="8"/>
  <c r="I7" i="8"/>
  <c r="I6" i="8"/>
  <c r="I5" i="8"/>
  <c r="I4" i="8"/>
  <c r="I3" i="8"/>
  <c r="C7" i="8"/>
  <c r="C6" i="8"/>
  <c r="C5" i="8"/>
  <c r="C4" i="8"/>
  <c r="C3" i="8"/>
  <c r="D3" i="8"/>
  <c r="D4" i="8"/>
  <c r="D5" i="8"/>
  <c r="D6" i="8"/>
  <c r="D7" i="8"/>
  <c r="R6" i="8"/>
  <c r="R5" i="8"/>
  <c r="R4" i="8"/>
  <c r="R3" i="8"/>
  <c r="Q7" i="8"/>
  <c r="Q6" i="8"/>
  <c r="Q5" i="8"/>
  <c r="Q4" i="8"/>
  <c r="Q3" i="8"/>
  <c r="P7" i="8"/>
  <c r="P6" i="8"/>
  <c r="P5" i="8"/>
  <c r="P4" i="8"/>
  <c r="P3" i="8"/>
  <c r="R7" i="8"/>
  <c r="N7" i="8"/>
  <c r="N6" i="8"/>
  <c r="N5" i="8"/>
  <c r="N4" i="8"/>
  <c r="N3" i="8"/>
  <c r="L7" i="8"/>
  <c r="L6" i="8"/>
  <c r="L5" i="8"/>
  <c r="L4" i="8"/>
  <c r="L3" i="8"/>
  <c r="K7" i="8"/>
  <c r="K6" i="8"/>
  <c r="K5" i="8"/>
  <c r="K4" i="8"/>
  <c r="K3" i="8"/>
  <c r="J3" i="8"/>
  <c r="J7" i="8"/>
  <c r="J6" i="8"/>
  <c r="J5" i="8"/>
  <c r="J4" i="8"/>
  <c r="H7" i="8"/>
  <c r="H6" i="8"/>
  <c r="H5" i="8"/>
  <c r="H4" i="8"/>
  <c r="H3" i="8"/>
  <c r="F6" i="8"/>
  <c r="F7" i="8"/>
  <c r="F5" i="8"/>
  <c r="F4" i="8"/>
  <c r="F3" i="8"/>
  <c r="E7" i="8"/>
  <c r="E6" i="8"/>
  <c r="E5" i="8"/>
  <c r="E4" i="8"/>
  <c r="E3" i="8"/>
  <c r="B7" i="8"/>
  <c r="B6" i="8"/>
  <c r="B5" i="8"/>
  <c r="B4" i="8"/>
  <c r="B3" i="8"/>
  <c r="B4" i="7"/>
  <c r="B12" i="7" s="1"/>
  <c r="G7" i="7"/>
  <c r="G6" i="7"/>
  <c r="G14" i="7" s="1"/>
  <c r="G5" i="7"/>
  <c r="G4" i="7"/>
  <c r="N4" i="7" s="1"/>
  <c r="G3" i="7"/>
  <c r="G11" i="7" s="1"/>
  <c r="F7" i="7"/>
  <c r="F6" i="7"/>
  <c r="F14" i="7" s="1"/>
  <c r="F5" i="7"/>
  <c r="F4" i="7"/>
  <c r="M4" i="7" s="1"/>
  <c r="F3" i="7"/>
  <c r="F11" i="7" s="1"/>
  <c r="E7" i="7"/>
  <c r="E15" i="7" s="1"/>
  <c r="E6" i="7"/>
  <c r="E5" i="7"/>
  <c r="E4" i="7"/>
  <c r="L4" i="7" s="1"/>
  <c r="E3" i="7"/>
  <c r="E11" i="7" s="1"/>
  <c r="D7" i="7"/>
  <c r="D6" i="7"/>
  <c r="D5" i="7"/>
  <c r="D13" i="7" s="1"/>
  <c r="D4" i="7"/>
  <c r="D12" i="7" s="1"/>
  <c r="D3" i="7"/>
  <c r="D11" i="7" s="1"/>
  <c r="C7" i="7"/>
  <c r="C15" i="7" s="1"/>
  <c r="C6" i="7"/>
  <c r="C5" i="7"/>
  <c r="C4" i="7"/>
  <c r="C3" i="7"/>
  <c r="B7" i="7"/>
  <c r="B15" i="7" s="1"/>
  <c r="B6" i="7"/>
  <c r="B14" i="7" s="1"/>
  <c r="B5" i="7"/>
  <c r="B13" i="7" s="1"/>
  <c r="B3" i="7"/>
  <c r="I4" i="7" s="1"/>
  <c r="B6" i="6"/>
  <c r="B5" i="6"/>
  <c r="B13" i="6" s="1"/>
  <c r="B6" i="5"/>
  <c r="B5" i="5"/>
  <c r="B8" i="4"/>
  <c r="B12" i="4"/>
  <c r="B5" i="4"/>
  <c r="B6" i="4" s="1"/>
  <c r="B10" i="3"/>
  <c r="B5" i="3"/>
  <c r="B6" i="3" s="1"/>
  <c r="B8" i="5"/>
  <c r="B7" i="5"/>
  <c r="B9" i="3"/>
  <c r="B8" i="3"/>
  <c r="B7" i="3"/>
  <c r="B14" i="4"/>
  <c r="B9" i="4"/>
  <c r="B7" i="4"/>
  <c r="B17" i="6"/>
  <c r="D6" i="6"/>
  <c r="H27" i="6"/>
  <c r="H29" i="6" s="1"/>
  <c r="G27" i="6"/>
  <c r="G29" i="6" s="1"/>
  <c r="F27" i="6"/>
  <c r="F29" i="6" s="1"/>
  <c r="E27" i="6"/>
  <c r="E29" i="6" s="1"/>
  <c r="D27" i="6"/>
  <c r="D29" i="6" s="1"/>
  <c r="C27" i="6"/>
  <c r="C29" i="6" s="1"/>
  <c r="B27" i="6"/>
  <c r="B29" i="6" s="1"/>
  <c r="H25" i="6"/>
  <c r="H23" i="6"/>
  <c r="G23" i="6"/>
  <c r="G25" i="6" s="1"/>
  <c r="F23" i="6"/>
  <c r="F25" i="6" s="1"/>
  <c r="E23" i="6"/>
  <c r="E25" i="6" s="1"/>
  <c r="D23" i="6"/>
  <c r="D25" i="6" s="1"/>
  <c r="C23" i="6"/>
  <c r="C25" i="6" s="1"/>
  <c r="B23" i="6"/>
  <c r="B25" i="6" s="1"/>
  <c r="H21" i="6"/>
  <c r="G21" i="6"/>
  <c r="F21" i="6"/>
  <c r="E21" i="6"/>
  <c r="D21" i="6"/>
  <c r="C21" i="6"/>
  <c r="B21" i="6"/>
  <c r="H17" i="6"/>
  <c r="G17" i="6"/>
  <c r="F17" i="6"/>
  <c r="E17" i="6"/>
  <c r="D17" i="6"/>
  <c r="C17" i="6"/>
  <c r="D12" i="6"/>
  <c r="C12" i="6"/>
  <c r="C6" i="6"/>
  <c r="H12" i="6" s="1"/>
  <c r="D5" i="6"/>
  <c r="B7" i="6" s="1"/>
  <c r="B8" i="6" s="1"/>
  <c r="H29" i="5"/>
  <c r="H31" i="5" s="1"/>
  <c r="G29" i="5"/>
  <c r="G31" i="5" s="1"/>
  <c r="F29" i="5"/>
  <c r="F31" i="5" s="1"/>
  <c r="E29" i="5"/>
  <c r="E31" i="5" s="1"/>
  <c r="D29" i="5"/>
  <c r="C29" i="5"/>
  <c r="B29" i="5"/>
  <c r="B31" i="5" s="1"/>
  <c r="H14" i="5"/>
  <c r="G14" i="5"/>
  <c r="F14" i="5"/>
  <c r="E14" i="5"/>
  <c r="D14" i="5"/>
  <c r="C14" i="5"/>
  <c r="C6" i="5"/>
  <c r="B14" i="5" s="1"/>
  <c r="C8" i="5"/>
  <c r="D7" i="5"/>
  <c r="D5" i="5"/>
  <c r="B9" i="5" s="1"/>
  <c r="B10" i="5" s="1"/>
  <c r="D31" i="5"/>
  <c r="C31" i="5"/>
  <c r="H25" i="5"/>
  <c r="H27" i="5" s="1"/>
  <c r="G25" i="5"/>
  <c r="G27" i="5" s="1"/>
  <c r="F25" i="5"/>
  <c r="F27" i="5" s="1"/>
  <c r="E25" i="5"/>
  <c r="E27" i="5" s="1"/>
  <c r="D25" i="5"/>
  <c r="D27" i="5" s="1"/>
  <c r="C25" i="5"/>
  <c r="C27" i="5" s="1"/>
  <c r="B25" i="5"/>
  <c r="B27" i="5" s="1"/>
  <c r="H23" i="5"/>
  <c r="G23" i="5"/>
  <c r="F23" i="5"/>
  <c r="E23" i="5"/>
  <c r="D23" i="5"/>
  <c r="C23" i="5"/>
  <c r="B23" i="5"/>
  <c r="H19" i="5"/>
  <c r="G19" i="5"/>
  <c r="F19" i="5"/>
  <c r="E19" i="5"/>
  <c r="D19" i="5"/>
  <c r="C19" i="5"/>
  <c r="B19" i="5"/>
  <c r="H28" i="1"/>
  <c r="G28" i="1"/>
  <c r="G30" i="1" s="1"/>
  <c r="F28" i="1"/>
  <c r="E28" i="1"/>
  <c r="D28" i="1"/>
  <c r="C28" i="1"/>
  <c r="H30" i="1"/>
  <c r="C30" i="1"/>
  <c r="B28" i="1"/>
  <c r="H29" i="2"/>
  <c r="G29" i="2"/>
  <c r="G31" i="2" s="1"/>
  <c r="F29" i="2"/>
  <c r="E29" i="2"/>
  <c r="D29" i="2"/>
  <c r="C29" i="2"/>
  <c r="H31" i="2"/>
  <c r="B29" i="2"/>
  <c r="H32" i="3"/>
  <c r="G32" i="3"/>
  <c r="F32" i="3"/>
  <c r="E32" i="3"/>
  <c r="D32" i="3"/>
  <c r="D34" i="3" s="1"/>
  <c r="C32" i="3"/>
  <c r="C34" i="3" s="1"/>
  <c r="H34" i="3"/>
  <c r="G34" i="3"/>
  <c r="E34" i="3"/>
  <c r="B32" i="3"/>
  <c r="H28" i="3"/>
  <c r="H30" i="3" s="1"/>
  <c r="G28" i="3"/>
  <c r="G30" i="3" s="1"/>
  <c r="F28" i="3"/>
  <c r="E28" i="3"/>
  <c r="E30" i="3" s="1"/>
  <c r="D28" i="3"/>
  <c r="D30" i="3" s="1"/>
  <c r="C28" i="3"/>
  <c r="B28" i="3"/>
  <c r="H32" i="4"/>
  <c r="H34" i="4" s="1"/>
  <c r="G32" i="4"/>
  <c r="G34" i="4" s="1"/>
  <c r="F32" i="4"/>
  <c r="E32" i="4"/>
  <c r="D32" i="4"/>
  <c r="D34" i="4" s="1"/>
  <c r="C32" i="4"/>
  <c r="C34" i="4"/>
  <c r="B32" i="4"/>
  <c r="H36" i="4"/>
  <c r="H38" i="4" s="1"/>
  <c r="G36" i="4"/>
  <c r="G38" i="4" s="1"/>
  <c r="F36" i="4"/>
  <c r="E36" i="4"/>
  <c r="D36" i="4"/>
  <c r="D38" i="4" s="1"/>
  <c r="C36" i="4"/>
  <c r="C38" i="4" s="1"/>
  <c r="B36" i="4"/>
  <c r="F38" i="4"/>
  <c r="E38" i="4"/>
  <c r="B38" i="4"/>
  <c r="F34" i="4"/>
  <c r="E34" i="4"/>
  <c r="B34" i="4"/>
  <c r="H30" i="4"/>
  <c r="G30" i="4"/>
  <c r="F30" i="4"/>
  <c r="E30" i="4"/>
  <c r="D30" i="4"/>
  <c r="C30" i="4"/>
  <c r="B30" i="4"/>
  <c r="H26" i="4"/>
  <c r="G26" i="4"/>
  <c r="F26" i="4"/>
  <c r="E26" i="4"/>
  <c r="D26" i="4"/>
  <c r="C26" i="4"/>
  <c r="B26" i="4"/>
  <c r="G21" i="4"/>
  <c r="D21" i="4"/>
  <c r="C21" i="4"/>
  <c r="D15" i="4"/>
  <c r="B16" i="4" s="1"/>
  <c r="B17" i="4" s="1"/>
  <c r="C15" i="4"/>
  <c r="H21" i="4" s="1"/>
  <c r="B15" i="4"/>
  <c r="B30" i="3"/>
  <c r="H17" i="3"/>
  <c r="G17" i="3"/>
  <c r="F17" i="3"/>
  <c r="E17" i="3"/>
  <c r="D17" i="3"/>
  <c r="C17" i="3"/>
  <c r="B17" i="3"/>
  <c r="C11" i="3"/>
  <c r="B11" i="3"/>
  <c r="D11" i="3"/>
  <c r="B12" i="3"/>
  <c r="B13" i="3" s="1"/>
  <c r="B13" i="1"/>
  <c r="B15" i="2"/>
  <c r="F34" i="3"/>
  <c r="B34" i="3"/>
  <c r="F30" i="3"/>
  <c r="C30" i="3"/>
  <c r="H26" i="3"/>
  <c r="G26" i="3"/>
  <c r="F26" i="3"/>
  <c r="E26" i="3"/>
  <c r="D26" i="3"/>
  <c r="C26" i="3"/>
  <c r="B26" i="3"/>
  <c r="H22" i="3"/>
  <c r="G22" i="3"/>
  <c r="F22" i="3"/>
  <c r="E22" i="3"/>
  <c r="D22" i="3"/>
  <c r="C22" i="3"/>
  <c r="B22" i="3"/>
  <c r="B9" i="1"/>
  <c r="B10" i="1" s="1"/>
  <c r="B11" i="2"/>
  <c r="B5" i="2"/>
  <c r="C8" i="2"/>
  <c r="B9" i="2"/>
  <c r="C9" i="2"/>
  <c r="B10" i="2"/>
  <c r="E31" i="2"/>
  <c r="C31" i="2"/>
  <c r="B31" i="2"/>
  <c r="F31" i="2"/>
  <c r="D31" i="2"/>
  <c r="H25" i="2"/>
  <c r="H27" i="2" s="1"/>
  <c r="G25" i="2"/>
  <c r="G27" i="2" s="1"/>
  <c r="F25" i="2"/>
  <c r="F27" i="2" s="1"/>
  <c r="E25" i="2"/>
  <c r="E27" i="2" s="1"/>
  <c r="D25" i="2"/>
  <c r="D27" i="2" s="1"/>
  <c r="C25" i="2"/>
  <c r="C27" i="2" s="1"/>
  <c r="B25" i="2"/>
  <c r="B27" i="2" s="1"/>
  <c r="H23" i="2"/>
  <c r="G23" i="2"/>
  <c r="F23" i="2"/>
  <c r="E23" i="2"/>
  <c r="D23" i="2"/>
  <c r="C23" i="2"/>
  <c r="B23" i="2"/>
  <c r="H19" i="2"/>
  <c r="G19" i="2"/>
  <c r="F19" i="2"/>
  <c r="E19" i="2"/>
  <c r="D19" i="2"/>
  <c r="C19" i="2"/>
  <c r="B19" i="2"/>
  <c r="C5" i="2"/>
  <c r="E30" i="1"/>
  <c r="D30" i="1"/>
  <c r="B30" i="1"/>
  <c r="F30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2" i="1"/>
  <c r="G22" i="1"/>
  <c r="F22" i="1"/>
  <c r="E22" i="1"/>
  <c r="D22" i="1"/>
  <c r="C22" i="1"/>
  <c r="B22" i="1"/>
  <c r="H18" i="1"/>
  <c r="G18" i="1"/>
  <c r="F18" i="1"/>
  <c r="E18" i="1"/>
  <c r="D18" i="1"/>
  <c r="C18" i="1"/>
  <c r="B18" i="1"/>
  <c r="B8" i="1"/>
  <c r="B5" i="1"/>
  <c r="C8" i="1"/>
  <c r="C7" i="1"/>
  <c r="B7" i="1"/>
  <c r="C6" i="1"/>
  <c r="C5" i="1"/>
  <c r="B6" i="1"/>
  <c r="G15" i="7" l="1"/>
  <c r="C12" i="7"/>
  <c r="C13" i="7"/>
  <c r="K4" i="7"/>
  <c r="D15" i="7"/>
  <c r="C14" i="7"/>
  <c r="E12" i="7"/>
  <c r="F15" i="7"/>
  <c r="B11" i="7"/>
  <c r="F12" i="7"/>
  <c r="F13" i="7"/>
  <c r="E13" i="7"/>
  <c r="D14" i="7"/>
  <c r="E14" i="7"/>
  <c r="G12" i="7"/>
  <c r="C11" i="7"/>
  <c r="G13" i="7"/>
  <c r="B10" i="4"/>
  <c r="B11" i="4"/>
  <c r="B13" i="4"/>
  <c r="B18" i="3"/>
  <c r="H18" i="3" s="1"/>
  <c r="B22" i="4"/>
  <c r="D22" i="4" s="1"/>
  <c r="B15" i="5"/>
  <c r="H15" i="5" s="1"/>
  <c r="H13" i="6"/>
  <c r="E13" i="6"/>
  <c r="G13" i="6"/>
  <c r="F13" i="6"/>
  <c r="C13" i="6"/>
  <c r="D13" i="6"/>
  <c r="B12" i="6"/>
  <c r="E12" i="6"/>
  <c r="F12" i="6"/>
  <c r="G12" i="6"/>
  <c r="B21" i="4"/>
  <c r="C18" i="3"/>
  <c r="E21" i="4"/>
  <c r="F21" i="4"/>
  <c r="F18" i="3"/>
  <c r="E18" i="3"/>
  <c r="G18" i="3"/>
  <c r="G14" i="2"/>
  <c r="H15" i="2"/>
  <c r="H14" i="2"/>
  <c r="B14" i="2"/>
  <c r="C14" i="2"/>
  <c r="D14" i="2"/>
  <c r="E14" i="2"/>
  <c r="F14" i="2"/>
  <c r="D13" i="1"/>
  <c r="C13" i="1"/>
  <c r="H13" i="1"/>
  <c r="G13" i="1"/>
  <c r="F13" i="1"/>
  <c r="E13" i="1"/>
  <c r="B14" i="1"/>
  <c r="H14" i="1" s="1"/>
  <c r="F14" i="1"/>
  <c r="D18" i="3" l="1"/>
  <c r="F22" i="4"/>
  <c r="E22" i="4"/>
  <c r="H22" i="4"/>
  <c r="G22" i="4"/>
  <c r="C22" i="4"/>
  <c r="C15" i="5"/>
  <c r="D15" i="5"/>
  <c r="F15" i="5"/>
  <c r="E15" i="5"/>
  <c r="G15" i="5"/>
  <c r="F15" i="2"/>
  <c r="E15" i="2"/>
  <c r="C15" i="2"/>
  <c r="D15" i="2"/>
  <c r="G15" i="2"/>
  <c r="D14" i="1"/>
  <c r="C14" i="1"/>
  <c r="E14" i="1"/>
  <c r="G14" i="1"/>
</calcChain>
</file>

<file path=xl/sharedStrings.xml><?xml version="1.0" encoding="utf-8"?>
<sst xmlns="http://schemas.openxmlformats.org/spreadsheetml/2006/main" count="604" uniqueCount="132">
  <si>
    <t>Layer1</t>
  </si>
  <si>
    <t>Layer2</t>
  </si>
  <si>
    <t>Layer3</t>
  </si>
  <si>
    <t>Layer4</t>
  </si>
  <si>
    <t>Number of tiles</t>
  </si>
  <si>
    <t>Time (seconds)</t>
  </si>
  <si>
    <t>Energy (Joule)</t>
  </si>
  <si>
    <t>MLP_l4 (Using MLP_L5 scaled numbers)</t>
  </si>
  <si>
    <t>Batchsize</t>
  </si>
  <si>
    <t>Latency above batch size 1 uses PUMA's implicit inter-layer pipelining</t>
  </si>
  <si>
    <t>Total Tiles</t>
  </si>
  <si>
    <t>PUMA</t>
  </si>
  <si>
    <t>GPU</t>
  </si>
  <si>
    <t>CPU</t>
  </si>
  <si>
    <t>K80_latency</t>
  </si>
  <si>
    <t>PUMA_energy</t>
  </si>
  <si>
    <t>PUMA_latency</t>
  </si>
  <si>
    <t>K80_energy</t>
  </si>
  <si>
    <t>K80</t>
  </si>
  <si>
    <t>Haswell</t>
  </si>
  <si>
    <t>Skylake</t>
  </si>
  <si>
    <t>Maxwell</t>
  </si>
  <si>
    <t>Maxwell_power</t>
  </si>
  <si>
    <t>Maxwell_latency</t>
  </si>
  <si>
    <t>Maxwell_energy</t>
  </si>
  <si>
    <t>All latency/power/energy values in second/watt/joule</t>
  </si>
  <si>
    <t>K80_power</t>
  </si>
  <si>
    <t>Haswell_power</t>
  </si>
  <si>
    <t>Haswell_latency</t>
  </si>
  <si>
    <t>Haswell_energy</t>
  </si>
  <si>
    <t>Skylake_power</t>
  </si>
  <si>
    <t>Skylake_latency</t>
  </si>
  <si>
    <t>Skylake_energy</t>
  </si>
  <si>
    <t>Layer5</t>
  </si>
  <si>
    <t>Total Nodes</t>
  </si>
  <si>
    <t>MLP_l5</t>
  </si>
  <si>
    <t>Tile max</t>
  </si>
  <si>
    <t>Dataflow</t>
  </si>
  <si>
    <t>NMT_l3</t>
  </si>
  <si>
    <t>Decoder1</t>
  </si>
  <si>
    <t>Encoder1</t>
  </si>
  <si>
    <t>Encoder2</t>
  </si>
  <si>
    <t>Encoder3</t>
  </si>
  <si>
    <t>Decoder2</t>
  </si>
  <si>
    <t>Decoder3</t>
  </si>
  <si>
    <t>Linear</t>
  </si>
  <si>
    <t>sequence_length</t>
  </si>
  <si>
    <t>Encoder4</t>
  </si>
  <si>
    <t>Encoder5</t>
  </si>
  <si>
    <t>Decoder4</t>
  </si>
  <si>
    <t>Decoder5</t>
  </si>
  <si>
    <t>NMT_l5</t>
  </si>
  <si>
    <t>WLM_bigLSTM</t>
  </si>
  <si>
    <t>Color coding shows mapping of layers across nodes (Color = 1 Node, Cell = 1 or partial DNN layer, Note: a cell can represent different number of tiles)</t>
  </si>
  <si>
    <t>LSTM1</t>
  </si>
  <si>
    <t>LSTM2</t>
  </si>
  <si>
    <t>LSTM3</t>
  </si>
  <si>
    <t>LSTM4</t>
  </si>
  <si>
    <t>LSTM5</t>
  </si>
  <si>
    <t>LSTM6</t>
  </si>
  <si>
    <t>LSTM7</t>
  </si>
  <si>
    <t>LSTM8</t>
  </si>
  <si>
    <t>LSTM9</t>
  </si>
  <si>
    <t>LSTM10</t>
  </si>
  <si>
    <t>LSTM11</t>
  </si>
  <si>
    <t>LSTM12</t>
  </si>
  <si>
    <t>LSTM13</t>
  </si>
  <si>
    <t>Color coding shows mapping of layers across nodes (Color=Layer, Each cell is a node, and maps a part of LSTM layer)</t>
  </si>
  <si>
    <t>Layer1_projection</t>
  </si>
  <si>
    <t>Layer2_projection</t>
  </si>
  <si>
    <t>LSTM_l1</t>
  </si>
  <si>
    <t>LSTM_l2</t>
  </si>
  <si>
    <t>projection_l1</t>
  </si>
  <si>
    <t>LSTM Layer1 (13 nodes)</t>
  </si>
  <si>
    <t>LSTM Layer2 (13 nodes)</t>
  </si>
  <si>
    <t>projection_l2</t>
  </si>
  <si>
    <t>WLM_anotherLSTM</t>
  </si>
  <si>
    <t>Scaled down leakage by power-gating</t>
  </si>
  <si>
    <t>mlp_l4</t>
  </si>
  <si>
    <t>mlp_l5</t>
  </si>
  <si>
    <t>nmt_l5</t>
  </si>
  <si>
    <t>wlm_bigLSTM</t>
  </si>
  <si>
    <t>wlm_anotherLSTM</t>
  </si>
  <si>
    <t>nmt_l3</t>
  </si>
  <si>
    <t>Above values normalized (w.r.t. PUMA mlp_4) in log scale for better representation</t>
  </si>
  <si>
    <t>Inference Latency (i.e. for batch size 1)</t>
  </si>
  <si>
    <t>mlp-l4-B16</t>
  </si>
  <si>
    <t>mlp-l4-B64</t>
  </si>
  <si>
    <t>mlp-l4-B128</t>
  </si>
  <si>
    <t>mlp-l4-B256</t>
  </si>
  <si>
    <t>mlp-l5-B16</t>
  </si>
  <si>
    <t>mlp-l5-B64</t>
  </si>
  <si>
    <t>mlp-l5-B128</t>
  </si>
  <si>
    <t>mlp-l5-B256</t>
  </si>
  <si>
    <t>Energy Consumption with varying batch sizes</t>
  </si>
  <si>
    <t>nmt-l3-B16</t>
  </si>
  <si>
    <t>nmt-l3-B64</t>
  </si>
  <si>
    <t>nmt-l3-B128</t>
  </si>
  <si>
    <t>nmt-l3-B256</t>
  </si>
  <si>
    <t>nmt-l5-B16</t>
  </si>
  <si>
    <t>nmt-l5-B64</t>
  </si>
  <si>
    <t>nmt-l5-B128</t>
  </si>
  <si>
    <t>nmt-l5-B256</t>
  </si>
  <si>
    <t>wlm-b-B16</t>
  </si>
  <si>
    <t>wlm-b-B64</t>
  </si>
  <si>
    <t>wlm-b-B128</t>
  </si>
  <si>
    <t>wlm-b-B256</t>
  </si>
  <si>
    <t>wlm-a-B16</t>
  </si>
  <si>
    <t>wlm-a-B64</t>
  </si>
  <si>
    <t>wlm-a-B128</t>
  </si>
  <si>
    <t>wlm-a-B256</t>
  </si>
  <si>
    <t>mlp-l4-B32</t>
  </si>
  <si>
    <t>mlp-l5-B32</t>
  </si>
  <si>
    <t>nmt-l5-B32</t>
  </si>
  <si>
    <t>wlm-b-B32</t>
  </si>
  <si>
    <t>wlm-a-B32</t>
  </si>
  <si>
    <t>PUMA_Maxwell</t>
  </si>
  <si>
    <t>PUMA_K80</t>
  </si>
  <si>
    <t>PUMA_Haswell</t>
  </si>
  <si>
    <t>PUMA_Skylake</t>
  </si>
  <si>
    <t>Log 10 Energy consumption ratio wrt to PUMA</t>
  </si>
  <si>
    <t>Energy consumption copied</t>
  </si>
  <si>
    <t>Absulote Ratios</t>
  </si>
  <si>
    <t>Speedup with varying batch sizes</t>
  </si>
  <si>
    <t>Batch latency (copied from above)</t>
  </si>
  <si>
    <t>Speedup wrt to PUMA (log10 scale)</t>
  </si>
  <si>
    <t>Speedup wrt to PUMA (Absolute scale)</t>
  </si>
  <si>
    <t>nmt-l3-B32</t>
  </si>
  <si>
    <t>Compute average improvement of PUMA</t>
  </si>
  <si>
    <t>Medium batch</t>
  </si>
  <si>
    <t>Small batch</t>
  </si>
  <si>
    <t>Large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</si>
</sst>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Latency comparison (Log10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inference_latency!$A$11</c:f>
              <c:strCache>
                <c:ptCount val="1"/>
                <c:pt idx="0">
                  <c:v>PUMA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inference_latency!$B$10:$G$10</c:f>
              <c:strCache>
                <c:ptCount val="6"/>
                <c:pt idx="0">
                  <c:v>mlp_l4</c:v>
                </c:pt>
                <c:pt idx="1">
                  <c:v>mlp_l5</c:v>
                </c:pt>
                <c:pt idx="2">
                  <c:v>nmt_l3</c:v>
                </c:pt>
                <c:pt idx="3">
                  <c:v>nmt_l5</c:v>
                </c:pt>
                <c:pt idx="4">
                  <c:v>wlm_bigLSTM</c:v>
                </c:pt>
                <c:pt idx="5">
                  <c:v>wlm_anotherLSTM</c:v>
                </c:pt>
              </c:strCache>
            </c:strRef>
          </c:cat>
          <c:val>
            <c:numRef>
              <c:f>inference_latency!$B$11:$G$11</c:f>
              <c:numCache>
                <c:formatCode>0.00</c:formatCode>
                <c:ptCount val="6"/>
                <c:pt idx="0">
                  <c:v>0</c:v>
                </c:pt>
                <c:pt idx="1">
                  <c:v>0.36967884494981884</c:v>
                </c:pt>
                <c:pt idx="2">
                  <c:v>0.65110966133852655</c:v>
                </c:pt>
                <c:pt idx="3">
                  <c:v>0.82436182745311248</c:v>
                </c:pt>
                <c:pt idx="4">
                  <c:v>0.71605197020492539</c:v>
                </c:pt>
                <c:pt idx="5">
                  <c:v>0.41502197454094419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5DD-A4E3-B9E03E7A2AF6}"/>
            </c:ext>
          </c:extLst>
        </c:ser>
        <c:ser>
          <c:idx val="1"/>
          <c:order val="1"/>
          <c:tx>
            <c:strRef>
              <c:f>inference_latency!$A$12</c:f>
              <c:strCache>
                <c:ptCount val="1"/>
                <c:pt idx="0">
                  <c:v>Maxwell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inference_latency!$B$10:$G$10</c:f>
              <c:strCache>
                <c:ptCount val="6"/>
                <c:pt idx="0">
                  <c:v>mlp_l4</c:v>
                </c:pt>
                <c:pt idx="1">
                  <c:v>mlp_l5</c:v>
                </c:pt>
                <c:pt idx="2">
                  <c:v>nmt_l3</c:v>
                </c:pt>
                <c:pt idx="3">
                  <c:v>nmt_l5</c:v>
                </c:pt>
                <c:pt idx="4">
                  <c:v>wlm_bigLSTM</c:v>
                </c:pt>
                <c:pt idx="5">
                  <c:v>wlm_anotherLSTM</c:v>
                </c:pt>
              </c:strCache>
            </c:strRef>
          </c:cat>
          <c:val>
            <c:numRef>
              <c:f>inference_latency!$B$12:$G$12</c:f>
              <c:numCache>
                <c:formatCode>0.00</c:formatCode>
                <c:ptCount val="6"/>
                <c:pt idx="0">
                  <c:v>2.3277092622523461</c:v>
                </c:pt>
                <c:pt idx="1">
                  <c:v>2.3097358912404453</c:v>
                </c:pt>
                <c:pt idx="2">
                  <c:v>3.9208755404203259</c:v>
                </c:pt>
                <c:pt idx="3">
                  <c:v>4.1277944230874821</c:v>
                </c:pt>
                <c:pt idx="4">
                  <c:v>2.7681077099472686</c:v>
                </c:pt>
                <c:pt idx="5">
                  <c:v>2.377555634897444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45DD-A4E3-B9E03E7A2AF6}"/>
            </c:ext>
          </c:extLst>
        </c:ser>
        <c:ser>
          <c:idx val="2"/>
          <c:order val="2"/>
          <c:tx>
            <c:strRef>
              <c:f>inference_latency!$A$13</c:f>
              <c:strCache>
                <c:ptCount val="1"/>
                <c:pt idx="0">
                  <c:v>K80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inference_latency!$B$10:$G$10</c:f>
              <c:strCache>
                <c:ptCount val="6"/>
                <c:pt idx="0">
                  <c:v>mlp_l4</c:v>
                </c:pt>
                <c:pt idx="1">
                  <c:v>mlp_l5</c:v>
                </c:pt>
                <c:pt idx="2">
                  <c:v>nmt_l3</c:v>
                </c:pt>
                <c:pt idx="3">
                  <c:v>nmt_l5</c:v>
                </c:pt>
                <c:pt idx="4">
                  <c:v>wlm_bigLSTM</c:v>
                </c:pt>
                <c:pt idx="5">
                  <c:v>wlm_anotherLSTM</c:v>
                </c:pt>
              </c:strCache>
            </c:strRef>
          </c:cat>
          <c:val>
            <c:numRef>
              <c:f>inference_latency!$B$13:$G$13</c:f>
              <c:numCache>
                <c:formatCode>0.00</c:formatCode>
                <c:ptCount val="6"/>
                <c:pt idx="0">
                  <c:v>2.5622812634773267</c:v>
                </c:pt>
                <c:pt idx="1">
                  <c:v>2.5690672528206191</c:v>
                </c:pt>
                <c:pt idx="2">
                  <c:v>3.7586380794727221</c:v>
                </c:pt>
                <c:pt idx="3">
                  <c:v>3.9604947573485174</c:v>
                </c:pt>
                <c:pt idx="4">
                  <c:v>2.9498392363556425</c:v>
                </c:pt>
                <c:pt idx="5">
                  <c:v>2.5823291834884556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5DD-A4E3-B9E03E7A2AF6}"/>
            </c:ext>
          </c:extLst>
        </c:ser>
        <c:ser>
          <c:idx val="3"/>
          <c:order val="3"/>
          <c:tx>
            <c:strRef>
              <c:f>inference_latency!$A$14</c:f>
              <c:strCache>
                <c:ptCount val="1"/>
                <c:pt idx="0">
                  <c:v>Haswell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inference_latency!$B$10:$G$10</c:f>
              <c:strCache>
                <c:ptCount val="6"/>
                <c:pt idx="0">
                  <c:v>mlp_l4</c:v>
                </c:pt>
                <c:pt idx="1">
                  <c:v>mlp_l5</c:v>
                </c:pt>
                <c:pt idx="2">
                  <c:v>nmt_l3</c:v>
                </c:pt>
                <c:pt idx="3">
                  <c:v>nmt_l5</c:v>
                </c:pt>
                <c:pt idx="4">
                  <c:v>wlm_bigLSTM</c:v>
                </c:pt>
                <c:pt idx="5">
                  <c:v>wlm_anotherLSTM</c:v>
                </c:pt>
              </c:strCache>
            </c:strRef>
          </c:cat>
          <c:val>
            <c:numRef>
              <c:f>inference_latency!$B$14:$G$14</c:f>
              <c:numCache>
                <c:formatCode>0.00</c:formatCode>
                <c:ptCount val="6"/>
                <c:pt idx="0">
                  <c:v>1.2366287929050135</c:v>
                </c:pt>
                <c:pt idx="1">
                  <c:v>1.9208755404203259</c:v>
                </c:pt>
                <c:pt idx="2">
                  <c:v>5.8487819352352854</c:v>
                </c:pt>
                <c:pt idx="3">
                  <c:v>6.0644050263027545</c:v>
                </c:pt>
                <c:pt idx="4">
                  <c:v>5.3726090551522638</c:v>
                </c:pt>
                <c:pt idx="5">
                  <c:v>5.2046055479856976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45DD-A4E3-B9E03E7A2AF6}"/>
            </c:ext>
          </c:extLst>
        </c:ser>
        <c:ser>
          <c:idx val="4"/>
          <c:order val="4"/>
          <c:tx>
            <c:strRef>
              <c:f>inference_latency!$A$15</c:f>
              <c:strCache>
                <c:ptCount val="1"/>
                <c:pt idx="0">
                  <c:v>Skylake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inference_latency!$B$10:$G$10</c:f>
              <c:strCache>
                <c:ptCount val="6"/>
                <c:pt idx="0">
                  <c:v>mlp_l4</c:v>
                </c:pt>
                <c:pt idx="1">
                  <c:v>mlp_l5</c:v>
                </c:pt>
                <c:pt idx="2">
                  <c:v>nmt_l3</c:v>
                </c:pt>
                <c:pt idx="3">
                  <c:v>nmt_l5</c:v>
                </c:pt>
                <c:pt idx="4">
                  <c:v>wlm_bigLSTM</c:v>
                </c:pt>
                <c:pt idx="5">
                  <c:v>wlm_anotherLSTM</c:v>
                </c:pt>
              </c:strCache>
            </c:strRef>
          </c:cat>
          <c:val>
            <c:numRef>
              <c:f>inference_latency!$B$15:$G$15</c:f>
              <c:numCache>
                <c:formatCode>0.00</c:formatCode>
                <c:ptCount val="6"/>
                <c:pt idx="0">
                  <c:v>1.0605375338493324</c:v>
                </c:pt>
                <c:pt idx="1">
                  <c:v>1.8202053785389629</c:v>
                </c:pt>
                <c:pt idx="2">
                  <c:v>5.4947869862458081</c:v>
                </c:pt>
                <c:pt idx="3">
                  <c:v>5.7612239480806693</c:v>
                </c:pt>
                <c:pt idx="4">
                  <c:v>5.237929725925432</c:v>
                </c:pt>
                <c:pt idx="5">
                  <c:v>5.3180841207275868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F-45DD-A4E3-B9E03E7A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2600392"/>
        <c:axId val="522601048"/>
      </c:barChart>
      <c:catAx>
        <c:axId val="52260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1048"/>
        <c:crosses val="autoZero"/>
        <c:auto val="1"/>
        <c:lblAlgn val="ctr"/>
        <c:lblOffset val="100"/>
        <c:noMultiLvlLbl val="0"/>
      </c:catAx>
      <c:valAx>
        <c:axId val="5226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Normalized  Latency (w.r.t. PUMA nmp_l4)</a:t>
                </a:r>
              </a:p>
            </c:rich>
          </c:tx>
          <c:layout>
            <c:manualLayout>
              <c:xMode val="edge"/>
              <c:yMode val="edge"/>
              <c:x val="3.2626786862615526E-3"/>
              <c:y val="0.1238740224443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Reduction of PUMA</a:t>
            </a:r>
            <a:r>
              <a:rPr lang="en-US"/>
              <a:t> </a:t>
            </a:r>
            <a:r>
              <a:rPr lang="en-US" baseline="0"/>
              <a:t>with varying batch sizes (log10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'puma energy reduction'!$A$28</c:f>
              <c:strCache>
                <c:ptCount val="1"/>
                <c:pt idx="0">
                  <c:v>PUMA_Maxwell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'puma energy reduction'!$B$26:$AJ$27</c:f>
              <c:strCache>
                <c:ptCount val="35"/>
                <c:pt idx="0">
                  <c:v>mlp-l4-B16</c:v>
                </c:pt>
                <c:pt idx="1">
                  <c:v>mlp-l4-B32</c:v>
                </c:pt>
                <c:pt idx="2">
                  <c:v>mlp-l4-B64</c:v>
                </c:pt>
                <c:pt idx="3">
                  <c:v>mlp-l4-B128</c:v>
                </c:pt>
                <c:pt idx="4">
                  <c:v>mlp-l4-B256</c:v>
                </c:pt>
                <c:pt idx="6">
                  <c:v>mlp-l5-B16</c:v>
                </c:pt>
                <c:pt idx="7">
                  <c:v>mlp-l5-B32</c:v>
                </c:pt>
                <c:pt idx="8">
                  <c:v>mlp-l5-B64</c:v>
                </c:pt>
                <c:pt idx="9">
                  <c:v>mlp-l5-B128</c:v>
                </c:pt>
                <c:pt idx="10">
                  <c:v>mlp-l5-B256</c:v>
                </c:pt>
                <c:pt idx="12">
                  <c:v>nmt-l3-B16</c:v>
                </c:pt>
                <c:pt idx="13">
                  <c:v>nmt-l3-B16</c:v>
                </c:pt>
                <c:pt idx="14">
                  <c:v>nmt-l3-B64</c:v>
                </c:pt>
                <c:pt idx="15">
                  <c:v>nmt-l3-B128</c:v>
                </c:pt>
                <c:pt idx="16">
                  <c:v>nmt-l3-B256</c:v>
                </c:pt>
                <c:pt idx="18">
                  <c:v>nmt-l5-B16</c:v>
                </c:pt>
                <c:pt idx="19">
                  <c:v>nmt-l5-B32</c:v>
                </c:pt>
                <c:pt idx="20">
                  <c:v>nmt-l5-B64</c:v>
                </c:pt>
                <c:pt idx="21">
                  <c:v>nmt-l5-B128</c:v>
                </c:pt>
                <c:pt idx="22">
                  <c:v>nmt-l5-B256</c:v>
                </c:pt>
                <c:pt idx="24">
                  <c:v>wlm-b-B16</c:v>
                </c:pt>
                <c:pt idx="25">
                  <c:v>wlm-b-B32</c:v>
                </c:pt>
                <c:pt idx="26">
                  <c:v>wlm-b-B64</c:v>
                </c:pt>
                <c:pt idx="27">
                  <c:v>wlm-b-B128</c:v>
                </c:pt>
                <c:pt idx="28">
                  <c:v>wlm-b-B256</c:v>
                </c:pt>
                <c:pt idx="30">
                  <c:v>wlm-a-B16</c:v>
                </c:pt>
                <c:pt idx="31">
                  <c:v>wlm-a-B32</c:v>
                </c:pt>
                <c:pt idx="32">
                  <c:v>wlm-a-B64</c:v>
                </c:pt>
                <c:pt idx="33">
                  <c:v>wlm-a-B128</c:v>
                </c:pt>
                <c:pt idx="34">
                  <c:v>wlm-a-B256</c:v>
                </c:pt>
              </c:strCache>
            </c:strRef>
          </c:cat>
          <c:val>
            <c:numRef>
              <c:f>'puma energy reduction'!$B$28:$AJ$28</c:f>
              <c:numCache>
                <c:formatCode>General</c:formatCode>
                <c:ptCount val="35"/>
                <c:pt idx="0">
                  <c:v>3.5451738318278823</c:v>
                </c:pt>
                <c:pt idx="1">
                  <c:v>3.244143836163901</c:v>
                </c:pt>
                <c:pt idx="2">
                  <c:v>2.925140469488019</c:v>
                </c:pt>
                <c:pt idx="3">
                  <c:v>2.6301846215362308</c:v>
                </c:pt>
                <c:pt idx="4">
                  <c:v>2.3291546258722495</c:v>
                </c:pt>
                <c:pt idx="6">
                  <c:v>2.73210854844196</c:v>
                </c:pt>
                <c:pt idx="7">
                  <c:v>2.4310785527779788</c:v>
                </c:pt>
                <c:pt idx="8">
                  <c:v>2.1300485571139975</c:v>
                </c:pt>
                <c:pt idx="9">
                  <c:v>1.8410830728513969</c:v>
                </c:pt>
                <c:pt idx="10">
                  <c:v>1.5400530771874157</c:v>
                </c:pt>
                <c:pt idx="12">
                  <c:v>2.9347635600786726</c:v>
                </c:pt>
                <c:pt idx="13">
                  <c:v>2.6510304989974163</c:v>
                </c:pt>
                <c:pt idx="14">
                  <c:v>2.3836893440290612</c:v>
                </c:pt>
                <c:pt idx="15">
                  <c:v>2.2990920677534841</c:v>
                </c:pt>
                <c:pt idx="16">
                  <c:v>2.3064574474143784</c:v>
                </c:pt>
                <c:pt idx="18">
                  <c:v>2.9636112951715021</c:v>
                </c:pt>
                <c:pt idx="19">
                  <c:v>2.6870499741149345</c:v>
                </c:pt>
                <c:pt idx="20">
                  <c:v>2.3990244278913853</c:v>
                </c:pt>
                <c:pt idx="21">
                  <c:v>2.3216287384714747</c:v>
                </c:pt>
                <c:pt idx="22">
                  <c:v>2.3400742091361537</c:v>
                </c:pt>
                <c:pt idx="24">
                  <c:v>2.0076005286991783</c:v>
                </c:pt>
                <c:pt idx="25">
                  <c:v>1.8171627517811313</c:v>
                </c:pt>
                <c:pt idx="26">
                  <c:v>1.5706723651435348</c:v>
                </c:pt>
                <c:pt idx="27">
                  <c:v>1.4513065670431944</c:v>
                </c:pt>
                <c:pt idx="28">
                  <c:v>1.4169312412664388</c:v>
                </c:pt>
                <c:pt idx="30">
                  <c:v>1.5674896218452838</c:v>
                </c:pt>
                <c:pt idx="31">
                  <c:v>1.1856409354172408</c:v>
                </c:pt>
                <c:pt idx="32">
                  <c:v>0.90648148520900973</c:v>
                </c:pt>
                <c:pt idx="33">
                  <c:v>0.57974608931012661</c:v>
                </c:pt>
                <c:pt idx="34">
                  <c:v>0.32890458799090988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D55-ABA4-97768B27CA5F}"/>
            </c:ext>
          </c:extLst>
        </c:ser>
        <c:ser>
          <c:idx val="1"/>
          <c:order val="1"/>
          <c:tx>
            <c:strRef>
              <c:f>'puma energy reduction'!$A$29</c:f>
              <c:strCache>
                <c:ptCount val="1"/>
                <c:pt idx="0">
                  <c:v>PUMA_K80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'puma energy reduction'!$B$26:$AJ$27</c:f>
              <c:strCache>
                <c:ptCount val="35"/>
                <c:pt idx="0">
                  <c:v>mlp-l4-B16</c:v>
                </c:pt>
                <c:pt idx="1">
                  <c:v>mlp-l4-B32</c:v>
                </c:pt>
                <c:pt idx="2">
                  <c:v>mlp-l4-B64</c:v>
                </c:pt>
                <c:pt idx="3">
                  <c:v>mlp-l4-B128</c:v>
                </c:pt>
                <c:pt idx="4">
                  <c:v>mlp-l4-B256</c:v>
                </c:pt>
                <c:pt idx="6">
                  <c:v>mlp-l5-B16</c:v>
                </c:pt>
                <c:pt idx="7">
                  <c:v>mlp-l5-B32</c:v>
                </c:pt>
                <c:pt idx="8">
                  <c:v>mlp-l5-B64</c:v>
                </c:pt>
                <c:pt idx="9">
                  <c:v>mlp-l5-B128</c:v>
                </c:pt>
                <c:pt idx="10">
                  <c:v>mlp-l5-B256</c:v>
                </c:pt>
                <c:pt idx="12">
                  <c:v>nmt-l3-B16</c:v>
                </c:pt>
                <c:pt idx="13">
                  <c:v>nmt-l3-B16</c:v>
                </c:pt>
                <c:pt idx="14">
                  <c:v>nmt-l3-B64</c:v>
                </c:pt>
                <c:pt idx="15">
                  <c:v>nmt-l3-B128</c:v>
                </c:pt>
                <c:pt idx="16">
                  <c:v>nmt-l3-B256</c:v>
                </c:pt>
                <c:pt idx="18">
                  <c:v>nmt-l5-B16</c:v>
                </c:pt>
                <c:pt idx="19">
                  <c:v>nmt-l5-B32</c:v>
                </c:pt>
                <c:pt idx="20">
                  <c:v>nmt-l5-B64</c:v>
                </c:pt>
                <c:pt idx="21">
                  <c:v>nmt-l5-B128</c:v>
                </c:pt>
                <c:pt idx="22">
                  <c:v>nmt-l5-B256</c:v>
                </c:pt>
                <c:pt idx="24">
                  <c:v>wlm-b-B16</c:v>
                </c:pt>
                <c:pt idx="25">
                  <c:v>wlm-b-B32</c:v>
                </c:pt>
                <c:pt idx="26">
                  <c:v>wlm-b-B64</c:v>
                </c:pt>
                <c:pt idx="27">
                  <c:v>wlm-b-B128</c:v>
                </c:pt>
                <c:pt idx="28">
                  <c:v>wlm-b-B256</c:v>
                </c:pt>
                <c:pt idx="30">
                  <c:v>wlm-a-B16</c:v>
                </c:pt>
                <c:pt idx="31">
                  <c:v>wlm-a-B32</c:v>
                </c:pt>
                <c:pt idx="32">
                  <c:v>wlm-a-B64</c:v>
                </c:pt>
                <c:pt idx="33">
                  <c:v>wlm-a-B128</c:v>
                </c:pt>
                <c:pt idx="34">
                  <c:v>wlm-a-B256</c:v>
                </c:pt>
              </c:strCache>
            </c:strRef>
          </c:cat>
          <c:val>
            <c:numRef>
              <c:f>'puma energy reduction'!$B$29:$AJ$29</c:f>
              <c:numCache>
                <c:formatCode>General</c:formatCode>
                <c:ptCount val="35"/>
                <c:pt idx="0">
                  <c:v>3.7185347433010438</c:v>
                </c:pt>
                <c:pt idx="1">
                  <c:v>3.4175047476370626</c:v>
                </c:pt>
                <c:pt idx="2">
                  <c:v>3.1062555867913955</c:v>
                </c:pt>
                <c:pt idx="3">
                  <c:v>2.8120650156577196</c:v>
                </c:pt>
                <c:pt idx="4">
                  <c:v>2.5210963460016345</c:v>
                </c:pt>
                <c:pt idx="6">
                  <c:v>2.9340957116761097</c:v>
                </c:pt>
                <c:pt idx="7">
                  <c:v>2.6330657160121285</c:v>
                </c:pt>
                <c:pt idx="8">
                  <c:v>2.3358606629676828</c:v>
                </c:pt>
                <c:pt idx="9">
                  <c:v>2.0711818978931764</c:v>
                </c:pt>
                <c:pt idx="10">
                  <c:v>1.7475441114837227</c:v>
                </c:pt>
                <c:pt idx="12">
                  <c:v>3.0748364961563928</c:v>
                </c:pt>
                <c:pt idx="13">
                  <c:v>2.7905900414174454</c:v>
                </c:pt>
                <c:pt idx="14">
                  <c:v>2.529745207089376</c:v>
                </c:pt>
                <c:pt idx="15">
                  <c:v>2.4070298150866485</c:v>
                </c:pt>
                <c:pt idx="16">
                  <c:v>2.4032901986258488</c:v>
                </c:pt>
                <c:pt idx="18">
                  <c:v>3.1112797941024861</c:v>
                </c:pt>
                <c:pt idx="19">
                  <c:v>2.8186451400745129</c:v>
                </c:pt>
                <c:pt idx="20">
                  <c:v>2.5544223449904808</c:v>
                </c:pt>
                <c:pt idx="21">
                  <c:v>2.435379635181814</c:v>
                </c:pt>
                <c:pt idx="22">
                  <c:v>2.4348693451790617</c:v>
                </c:pt>
                <c:pt idx="24">
                  <c:v>2.336178090000534</c:v>
                </c:pt>
                <c:pt idx="25">
                  <c:v>2.0483095403945235</c:v>
                </c:pt>
                <c:pt idx="26">
                  <c:v>1.7442901756527691</c:v>
                </c:pt>
                <c:pt idx="27">
                  <c:v>1.5744507648889776</c:v>
                </c:pt>
                <c:pt idx="28">
                  <c:v>1.5825955056424228</c:v>
                </c:pt>
                <c:pt idx="30">
                  <c:v>1.5822425933170163</c:v>
                </c:pt>
                <c:pt idx="31">
                  <c:v>1.3774327066527787</c:v>
                </c:pt>
                <c:pt idx="32">
                  <c:v>1.1547072211735903</c:v>
                </c:pt>
                <c:pt idx="33">
                  <c:v>0.69494687350830464</c:v>
                </c:pt>
                <c:pt idx="34">
                  <c:v>0.51074817593568245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3-4D55-ABA4-97768B27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267448"/>
        <c:axId val="5242681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'puma energy reduction'!$A$30</c15:sqref>
                        </c15:formulaRef>
                      </c:ext>
                    </c:extLst>
                    <c:strCache>
                      <c:ptCount val="1"/>
                      <c:pt idx="0">
                        <c:v>PUMA_Haswell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'puma energy reduction'!$B$26:$AJ$27</c15:sqref>
                        </c15:formulaRef>
                      </c:ext>
                    </c:extLst>
                    <c:strCache>
                      <c:ptCount val="35"/>
                      <c:pt idx="0">
                        <c:v>mlp-l4-B16</c:v>
                      </c:pt>
                      <c:pt idx="1">
                        <c:v>mlp-l4-B32</c:v>
                      </c:pt>
                      <c:pt idx="2">
                        <c:v>mlp-l4-B64</c:v>
                      </c:pt>
                      <c:pt idx="3">
                        <c:v>mlp-l4-B128</c:v>
                      </c:pt>
                      <c:pt idx="4">
                        <c:v>mlp-l4-B256</c:v>
                      </c:pt>
                      <c:pt idx="6">
                        <c:v>mlp-l5-B16</c:v>
                      </c:pt>
                      <c:pt idx="7">
                        <c:v>mlp-l5-B32</c:v>
                      </c:pt>
                      <c:pt idx="8">
                        <c:v>mlp-l5-B64</c:v>
                      </c:pt>
                      <c:pt idx="9">
                        <c:v>mlp-l5-B128</c:v>
                      </c:pt>
                      <c:pt idx="10">
                        <c:v>mlp-l5-B256</c:v>
                      </c:pt>
                      <c:pt idx="12">
                        <c:v>nmt-l3-B16</c:v>
                      </c:pt>
                      <c:pt idx="13">
                        <c:v>nmt-l3-B16</c:v>
                      </c:pt>
                      <c:pt idx="14">
                        <c:v>nmt-l3-B64</c:v>
                      </c:pt>
                      <c:pt idx="15">
                        <c:v>nmt-l3-B128</c:v>
                      </c:pt>
                      <c:pt idx="16">
                        <c:v>nmt-l3-B256</c:v>
                      </c:pt>
                      <c:pt idx="18">
                        <c:v>nmt-l5-B16</c:v>
                      </c:pt>
                      <c:pt idx="19">
                        <c:v>nmt-l5-B32</c:v>
                      </c:pt>
                      <c:pt idx="20">
                        <c:v>nmt-l5-B64</c:v>
                      </c:pt>
                      <c:pt idx="21">
                        <c:v>nmt-l5-B128</c:v>
                      </c:pt>
                      <c:pt idx="22">
                        <c:v>nmt-l5-B256</c:v>
                      </c:pt>
                      <c:pt idx="24">
                        <c:v>wlm-b-B16</c:v>
                      </c:pt>
                      <c:pt idx="25">
                        <c:v>wlm-b-B32</c:v>
                      </c:pt>
                      <c:pt idx="26">
                        <c:v>wlm-b-B64</c:v>
                      </c:pt>
                      <c:pt idx="27">
                        <c:v>wlm-b-B128</c:v>
                      </c:pt>
                      <c:pt idx="28">
                        <c:v>wlm-b-B256</c:v>
                      </c:pt>
                      <c:pt idx="30">
                        <c:v>wlm-a-B16</c:v>
                      </c:pt>
                      <c:pt idx="31">
                        <c:v>wlm-a-B32</c:v>
                      </c:pt>
                      <c:pt idx="32">
                        <c:v>wlm-a-B64</c:v>
                      </c:pt>
                      <c:pt idx="33">
                        <c:v>wlm-a-B128</c:v>
                      </c:pt>
                      <c:pt idx="34">
                        <c:v>wlm-a-B256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'puma energy reduction'!$B$30:$AJ$30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3.0700891317518044</c:v>
                      </c:pt>
                      <c:pt idx="1">
                        <c:v>2.9909078857041798</c:v>
                      </c:pt>
                      <c:pt idx="2">
                        <c:v>3.291937881368161</c:v>
                      </c:pt>
                      <c:pt idx="3">
                        <c:v>2.9909078857041798</c:v>
                      </c:pt>
                      <c:pt idx="4">
                        <c:v>2.7410304124875799</c:v>
                      </c:pt>
                      <c:pt idx="6">
                        <c:v>3.1500584827694831</c:v>
                      </c:pt>
                      <c:pt idx="7">
                        <c:v>3.0591388334506142</c:v>
                      </c:pt>
                      <c:pt idx="8">
                        <c:v>2.9629718394123388</c:v>
                      </c:pt>
                      <c:pt idx="9">
                        <c:v>2.9739672237138017</c:v>
                      </c:pt>
                      <c:pt idx="10">
                        <c:v>2.7367707822562912</c:v>
                      </c:pt>
                      <c:pt idx="12">
                        <c:v>5.1316874676314441</c:v>
                      </c:pt>
                      <c:pt idx="13">
                        <c:v>4.916841521584379</c:v>
                      </c:pt>
                      <c:pt idx="14">
                        <c:v>4.738992391520517</c:v>
                      </c:pt>
                      <c:pt idx="15">
                        <c:v>4.6139775088564532</c:v>
                      </c:pt>
                      <c:pt idx="16">
                        <c:v>3.8236646362793896</c:v>
                      </c:pt>
                      <c:pt idx="18">
                        <c:v>5.1632140458759244</c:v>
                      </c:pt>
                      <c:pt idx="19">
                        <c:v>4.9499270888029878</c:v>
                      </c:pt>
                      <c:pt idx="20">
                        <c:v>4.7657104981405176</c:v>
                      </c:pt>
                      <c:pt idx="21">
                        <c:v>4.6505010787829653</c:v>
                      </c:pt>
                      <c:pt idx="22">
                        <c:v>3.859189980065465</c:v>
                      </c:pt>
                      <c:pt idx="24">
                        <c:v>4.7289549576006413</c:v>
                      </c:pt>
                      <c:pt idx="25">
                        <c:v>4.4786876395824713</c:v>
                      </c:pt>
                      <c:pt idx="26">
                        <c:v>4.2139361642447222</c:v>
                      </c:pt>
                      <c:pt idx="27">
                        <c:v>4.0361340073182035</c:v>
                      </c:pt>
                      <c:pt idx="28">
                        <c:v>3.2478534645130392</c:v>
                      </c:pt>
                      <c:pt idx="30">
                        <c:v>4.8318415419137573</c:v>
                      </c:pt>
                      <c:pt idx="31">
                        <c:v>4.5751297718141295</c:v>
                      </c:pt>
                      <c:pt idx="32">
                        <c:v>4.3471105463949593</c:v>
                      </c:pt>
                      <c:pt idx="33">
                        <c:v>4.1771083067052341</c:v>
                      </c:pt>
                      <c:pt idx="34">
                        <c:v>3.1834640161629664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53-4D55-ABA4-97768B27CA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'puma energy reduction'!$A$31</c15:sqref>
                        </c15:formulaRef>
                      </c:ext>
                    </c:extLst>
                    <c:strCache>
                      <c:ptCount val="1"/>
                      <c:pt idx="0">
                        <c:v>PUMA_Skylake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'puma energy reduction'!$B$26:$AJ$27</c15:sqref>
                        </c15:formulaRef>
                      </c:ext>
                    </c:extLst>
                    <c:strCache>
                      <c:ptCount val="35"/>
                      <c:pt idx="0">
                        <c:v>mlp-l4-B16</c:v>
                      </c:pt>
                      <c:pt idx="1">
                        <c:v>mlp-l4-B32</c:v>
                      </c:pt>
                      <c:pt idx="2">
                        <c:v>mlp-l4-B64</c:v>
                      </c:pt>
                      <c:pt idx="3">
                        <c:v>mlp-l4-B128</c:v>
                      </c:pt>
                      <c:pt idx="4">
                        <c:v>mlp-l4-B256</c:v>
                      </c:pt>
                      <c:pt idx="6">
                        <c:v>mlp-l5-B16</c:v>
                      </c:pt>
                      <c:pt idx="7">
                        <c:v>mlp-l5-B32</c:v>
                      </c:pt>
                      <c:pt idx="8">
                        <c:v>mlp-l5-B64</c:v>
                      </c:pt>
                      <c:pt idx="9">
                        <c:v>mlp-l5-B128</c:v>
                      </c:pt>
                      <c:pt idx="10">
                        <c:v>mlp-l5-B256</c:v>
                      </c:pt>
                      <c:pt idx="12">
                        <c:v>nmt-l3-B16</c:v>
                      </c:pt>
                      <c:pt idx="13">
                        <c:v>nmt-l3-B16</c:v>
                      </c:pt>
                      <c:pt idx="14">
                        <c:v>nmt-l3-B64</c:v>
                      </c:pt>
                      <c:pt idx="15">
                        <c:v>nmt-l3-B128</c:v>
                      </c:pt>
                      <c:pt idx="16">
                        <c:v>nmt-l3-B256</c:v>
                      </c:pt>
                      <c:pt idx="18">
                        <c:v>nmt-l5-B16</c:v>
                      </c:pt>
                      <c:pt idx="19">
                        <c:v>nmt-l5-B32</c:v>
                      </c:pt>
                      <c:pt idx="20">
                        <c:v>nmt-l5-B64</c:v>
                      </c:pt>
                      <c:pt idx="21">
                        <c:v>nmt-l5-B128</c:v>
                      </c:pt>
                      <c:pt idx="22">
                        <c:v>nmt-l5-B256</c:v>
                      </c:pt>
                      <c:pt idx="24">
                        <c:v>wlm-b-B16</c:v>
                      </c:pt>
                      <c:pt idx="25">
                        <c:v>wlm-b-B32</c:v>
                      </c:pt>
                      <c:pt idx="26">
                        <c:v>wlm-b-B64</c:v>
                      </c:pt>
                      <c:pt idx="27">
                        <c:v>wlm-b-B128</c:v>
                      </c:pt>
                      <c:pt idx="28">
                        <c:v>wlm-b-B256</c:v>
                      </c:pt>
                      <c:pt idx="30">
                        <c:v>wlm-a-B16</c:v>
                      </c:pt>
                      <c:pt idx="31">
                        <c:v>wlm-a-B32</c:v>
                      </c:pt>
                      <c:pt idx="32">
                        <c:v>wlm-a-B64</c:v>
                      </c:pt>
                      <c:pt idx="33">
                        <c:v>wlm-a-B128</c:v>
                      </c:pt>
                      <c:pt idx="34">
                        <c:v>wlm-a-B256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'puma energy reduction'!$B$31:$AJ$31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2.8102208749593496</c:v>
                      </c:pt>
                      <c:pt idx="1">
                        <c:v>2.7522289279816627</c:v>
                      </c:pt>
                      <c:pt idx="2">
                        <c:v>2.9863121340150305</c:v>
                      </c:pt>
                      <c:pt idx="3">
                        <c:v>2.6852821383510497</c:v>
                      </c:pt>
                      <c:pt idx="4">
                        <c:v>2.3464635817976687</c:v>
                      </c:pt>
                      <c:pt idx="6">
                        <c:v>3.1354227941478645</c:v>
                      </c:pt>
                      <c:pt idx="7">
                        <c:v>2.9504861278642793</c:v>
                      </c:pt>
                      <c:pt idx="8">
                        <c:v>2.6330657160121285</c:v>
                      </c:pt>
                      <c:pt idx="9">
                        <c:v>2.5605150488635169</c:v>
                      </c:pt>
                      <c:pt idx="10">
                        <c:v>2.4153729261669299</c:v>
                      </c:pt>
                      <c:pt idx="12">
                        <c:v>5.022049813997234</c:v>
                      </c:pt>
                      <c:pt idx="13">
                        <c:v>4.834263938195873</c:v>
                      </c:pt>
                      <c:pt idx="14">
                        <c:v>4.700750047378448</c:v>
                      </c:pt>
                      <c:pt idx="15">
                        <c:v>4.5814210628736145</c:v>
                      </c:pt>
                      <c:pt idx="16">
                        <c:v>4.2803910672096332</c:v>
                      </c:pt>
                      <c:pt idx="18">
                        <c:v>5.0979881695890352</c:v>
                      </c:pt>
                      <c:pt idx="19">
                        <c:v>4.8717469885190141</c:v>
                      </c:pt>
                      <c:pt idx="20">
                        <c:v>4.7376104117253579</c:v>
                      </c:pt>
                      <c:pt idx="21">
                        <c:v>4.6373095065667567</c:v>
                      </c:pt>
                      <c:pt idx="22">
                        <c:v>3.9058789570618719</c:v>
                      </c:pt>
                      <c:pt idx="24">
                        <c:v>4.7631942805648366</c:v>
                      </c:pt>
                      <c:pt idx="25">
                        <c:v>4.4930987684056962</c:v>
                      </c:pt>
                      <c:pt idx="26">
                        <c:v>4.2626355193141139</c:v>
                      </c:pt>
                      <c:pt idx="27">
                        <c:v>4.0955311144647775</c:v>
                      </c:pt>
                      <c:pt idx="28">
                        <c:v>3.1762235604301918</c:v>
                      </c:pt>
                      <c:pt idx="30">
                        <c:v>5.1624738140195134</c:v>
                      </c:pt>
                      <c:pt idx="31">
                        <c:v>4.8990114579267789</c:v>
                      </c:pt>
                      <c:pt idx="32">
                        <c:v>4.6561236172823719</c:v>
                      </c:pt>
                      <c:pt idx="33">
                        <c:v>4.4653129708608823</c:v>
                      </c:pt>
                      <c:pt idx="34">
                        <c:v>3.5804950464861065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53-4D55-ABA4-97768B27CA5F}"/>
                  </c:ext>
                </c:extLst>
              </c15:ser>
            </c15:filteredBarSeries>
          </c:ext>
        </c:extLst>
      </c:barChart>
      <c:catAx>
        <c:axId val="52426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8104"/>
        <c:crosses val="autoZero"/>
        <c:auto val="0"/>
        <c:lblAlgn val="ctr"/>
        <c:lblOffset val="100"/>
        <c:noMultiLvlLbl val="0"/>
      </c:catAx>
      <c:valAx>
        <c:axId val="5242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PUMA with varying batch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puma_speedup!$A$27</c:f>
              <c:strCache>
                <c:ptCount val="1"/>
                <c:pt idx="0">
                  <c:v>PUMA_Maxwell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puma_speedup!$B$26:$AJ$26</c:f>
              <c:strCache>
                <c:ptCount val="35"/>
                <c:pt idx="0">
                  <c:v>mlp-l4-B16</c:v>
                </c:pt>
                <c:pt idx="1">
                  <c:v>mlp-l4-B32</c:v>
                </c:pt>
                <c:pt idx="2">
                  <c:v>mlp-l4-B64</c:v>
                </c:pt>
                <c:pt idx="3">
                  <c:v>mlp-l4-B128</c:v>
                </c:pt>
                <c:pt idx="4">
                  <c:v>mlp-l4-B256</c:v>
                </c:pt>
                <c:pt idx="6">
                  <c:v>mlp-l5-B16</c:v>
                </c:pt>
                <c:pt idx="7">
                  <c:v>mlp-l5-B32</c:v>
                </c:pt>
                <c:pt idx="8">
                  <c:v>mlp-l5-B64</c:v>
                </c:pt>
                <c:pt idx="9">
                  <c:v>mlp-l5-B128</c:v>
                </c:pt>
                <c:pt idx="10">
                  <c:v>mlp-l5-B256</c:v>
                </c:pt>
                <c:pt idx="12">
                  <c:v>nmt-l3-B16</c:v>
                </c:pt>
                <c:pt idx="13">
                  <c:v>nmt-l3-B32</c:v>
                </c:pt>
                <c:pt idx="14">
                  <c:v>nmt-l3-B64</c:v>
                </c:pt>
                <c:pt idx="15">
                  <c:v>nmt-l3-B128</c:v>
                </c:pt>
                <c:pt idx="16">
                  <c:v>nmt-l3-B256</c:v>
                </c:pt>
                <c:pt idx="18">
                  <c:v>nmt-l5-B16</c:v>
                </c:pt>
                <c:pt idx="19">
                  <c:v>nmt-l5-B32</c:v>
                </c:pt>
                <c:pt idx="20">
                  <c:v>nmt-l5-B64</c:v>
                </c:pt>
                <c:pt idx="21">
                  <c:v>nmt-l5-B128</c:v>
                </c:pt>
                <c:pt idx="22">
                  <c:v>nmt-l5-B256</c:v>
                </c:pt>
                <c:pt idx="24">
                  <c:v>wlm-b-B16</c:v>
                </c:pt>
                <c:pt idx="25">
                  <c:v>wlm-b-B32</c:v>
                </c:pt>
                <c:pt idx="26">
                  <c:v>wlm-b-B64</c:v>
                </c:pt>
                <c:pt idx="27">
                  <c:v>wlm-b-B128</c:v>
                </c:pt>
                <c:pt idx="28">
                  <c:v>wlm-b-B256</c:v>
                </c:pt>
                <c:pt idx="30">
                  <c:v>wlm-a-B16</c:v>
                </c:pt>
                <c:pt idx="31">
                  <c:v>wlm-a-B32</c:v>
                </c:pt>
                <c:pt idx="32">
                  <c:v>wlm-a-B64</c:v>
                </c:pt>
                <c:pt idx="33">
                  <c:v>wlm-a-B128</c:v>
                </c:pt>
                <c:pt idx="34">
                  <c:v>wlm-a-B256</c:v>
                </c:pt>
              </c:strCache>
            </c:strRef>
          </c:cat>
          <c:val>
            <c:numRef>
              <c:f>puma_speedup!$B$27:$AJ$27</c:f>
              <c:numCache>
                <c:formatCode>General</c:formatCode>
                <c:ptCount val="35"/>
                <c:pt idx="0">
                  <c:v>1.4110376063970802</c:v>
                </c:pt>
                <c:pt idx="1">
                  <c:v>1.1100076107330989</c:v>
                </c:pt>
                <c:pt idx="2">
                  <c:v>0.79100424405721692</c:v>
                </c:pt>
                <c:pt idx="3">
                  <c:v>0.49604839610542889</c:v>
                </c:pt>
                <c:pt idx="4">
                  <c:v>0.19501840044144769</c:v>
                </c:pt>
                <c:pt idx="6">
                  <c:v>0.93427830139869306</c:v>
                </c:pt>
                <c:pt idx="7">
                  <c:v>0.6332483057347118</c:v>
                </c:pt>
                <c:pt idx="8">
                  <c:v>0.3322183100707306</c:v>
                </c:pt>
                <c:pt idx="9">
                  <c:v>4.3252825808130113E-2</c:v>
                </c:pt>
                <c:pt idx="10">
                  <c:v>-0.25777716985585108</c:v>
                </c:pt>
                <c:pt idx="12">
                  <c:v>2.9347635600786726</c:v>
                </c:pt>
                <c:pt idx="13">
                  <c:v>2.6510304989974163</c:v>
                </c:pt>
                <c:pt idx="14">
                  <c:v>2.3836893440290612</c:v>
                </c:pt>
                <c:pt idx="15">
                  <c:v>2.2990920677534841</c:v>
                </c:pt>
                <c:pt idx="16">
                  <c:v>2.3064574474143784</c:v>
                </c:pt>
                <c:pt idx="18">
                  <c:v>2.9636112951715021</c:v>
                </c:pt>
                <c:pt idx="19">
                  <c:v>2.6870499741149345</c:v>
                </c:pt>
                <c:pt idx="20">
                  <c:v>2.3990244278913853</c:v>
                </c:pt>
                <c:pt idx="21">
                  <c:v>2.3216287384714747</c:v>
                </c:pt>
                <c:pt idx="22">
                  <c:v>2.3400742091361537</c:v>
                </c:pt>
                <c:pt idx="24">
                  <c:v>2.0076005286991783</c:v>
                </c:pt>
                <c:pt idx="25">
                  <c:v>1.8171627517811313</c:v>
                </c:pt>
                <c:pt idx="26">
                  <c:v>1.5706723651435348</c:v>
                </c:pt>
                <c:pt idx="27">
                  <c:v>1.4513065670431944</c:v>
                </c:pt>
                <c:pt idx="28">
                  <c:v>1.4169312412664388</c:v>
                </c:pt>
                <c:pt idx="30">
                  <c:v>1.5674896218452838</c:v>
                </c:pt>
                <c:pt idx="31">
                  <c:v>1.1856409354172408</c:v>
                </c:pt>
                <c:pt idx="32">
                  <c:v>0.90648148520900973</c:v>
                </c:pt>
                <c:pt idx="33">
                  <c:v>0.57974608931012661</c:v>
                </c:pt>
                <c:pt idx="34">
                  <c:v>0.32890458799090988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92D-AD02-82F867537BC6}"/>
            </c:ext>
          </c:extLst>
        </c:ser>
        <c:ser>
          <c:idx val="1"/>
          <c:order val="1"/>
          <c:tx>
            <c:strRef>
              <c:f>puma_speedup!$A$28</c:f>
              <c:strCache>
                <c:ptCount val="1"/>
                <c:pt idx="0">
                  <c:v>PUMA_K80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puma_speedup!$B$26:$AJ$26</c:f>
              <c:strCache>
                <c:ptCount val="35"/>
                <c:pt idx="0">
                  <c:v>mlp-l4-B16</c:v>
                </c:pt>
                <c:pt idx="1">
                  <c:v>mlp-l4-B32</c:v>
                </c:pt>
                <c:pt idx="2">
                  <c:v>mlp-l4-B64</c:v>
                </c:pt>
                <c:pt idx="3">
                  <c:v>mlp-l4-B128</c:v>
                </c:pt>
                <c:pt idx="4">
                  <c:v>mlp-l4-B256</c:v>
                </c:pt>
                <c:pt idx="6">
                  <c:v>mlp-l5-B16</c:v>
                </c:pt>
                <c:pt idx="7">
                  <c:v>mlp-l5-B32</c:v>
                </c:pt>
                <c:pt idx="8">
                  <c:v>mlp-l5-B64</c:v>
                </c:pt>
                <c:pt idx="9">
                  <c:v>mlp-l5-B128</c:v>
                </c:pt>
                <c:pt idx="10">
                  <c:v>mlp-l5-B256</c:v>
                </c:pt>
                <c:pt idx="12">
                  <c:v>nmt-l3-B16</c:v>
                </c:pt>
                <c:pt idx="13">
                  <c:v>nmt-l3-B32</c:v>
                </c:pt>
                <c:pt idx="14">
                  <c:v>nmt-l3-B64</c:v>
                </c:pt>
                <c:pt idx="15">
                  <c:v>nmt-l3-B128</c:v>
                </c:pt>
                <c:pt idx="16">
                  <c:v>nmt-l3-B256</c:v>
                </c:pt>
                <c:pt idx="18">
                  <c:v>nmt-l5-B16</c:v>
                </c:pt>
                <c:pt idx="19">
                  <c:v>nmt-l5-B32</c:v>
                </c:pt>
                <c:pt idx="20">
                  <c:v>nmt-l5-B64</c:v>
                </c:pt>
                <c:pt idx="21">
                  <c:v>nmt-l5-B128</c:v>
                </c:pt>
                <c:pt idx="22">
                  <c:v>nmt-l5-B256</c:v>
                </c:pt>
                <c:pt idx="24">
                  <c:v>wlm-b-B16</c:v>
                </c:pt>
                <c:pt idx="25">
                  <c:v>wlm-b-B32</c:v>
                </c:pt>
                <c:pt idx="26">
                  <c:v>wlm-b-B64</c:v>
                </c:pt>
                <c:pt idx="27">
                  <c:v>wlm-b-B128</c:v>
                </c:pt>
                <c:pt idx="28">
                  <c:v>wlm-b-B256</c:v>
                </c:pt>
                <c:pt idx="30">
                  <c:v>wlm-a-B16</c:v>
                </c:pt>
                <c:pt idx="31">
                  <c:v>wlm-a-B32</c:v>
                </c:pt>
                <c:pt idx="32">
                  <c:v>wlm-a-B64</c:v>
                </c:pt>
                <c:pt idx="33">
                  <c:v>wlm-a-B128</c:v>
                </c:pt>
                <c:pt idx="34">
                  <c:v>wlm-a-B256</c:v>
                </c:pt>
              </c:strCache>
            </c:strRef>
          </c:cat>
          <c:val>
            <c:numRef>
              <c:f>puma_speedup!$B$28:$AJ$28</c:f>
              <c:numCache>
                <c:formatCode>General</c:formatCode>
                <c:ptCount val="35"/>
                <c:pt idx="0">
                  <c:v>1.652395596965353</c:v>
                </c:pt>
                <c:pt idx="1">
                  <c:v>1.3513656013013717</c:v>
                </c:pt>
                <c:pt idx="2">
                  <c:v>1.0401164404557046</c:v>
                </c:pt>
                <c:pt idx="3">
                  <c:v>0.74592586932202887</c:v>
                </c:pt>
                <c:pt idx="4">
                  <c:v>0.45495719966594356</c:v>
                </c:pt>
                <c:pt idx="6">
                  <c:v>1.1969633049864545</c:v>
                </c:pt>
                <c:pt idx="7">
                  <c:v>0.89593330932247339</c:v>
                </c:pt>
                <c:pt idx="8">
                  <c:v>0.59154967165090433</c:v>
                </c:pt>
                <c:pt idx="9">
                  <c:v>0.31980905208891075</c:v>
                </c:pt>
                <c:pt idx="10">
                  <c:v>-3.8287343205427398E-3</c:v>
                </c:pt>
                <c:pt idx="12">
                  <c:v>3.0748364961563928</c:v>
                </c:pt>
                <c:pt idx="13">
                  <c:v>2.7905900414174454</c:v>
                </c:pt>
                <c:pt idx="14">
                  <c:v>2.529745207089376</c:v>
                </c:pt>
                <c:pt idx="15">
                  <c:v>2.4070298150866485</c:v>
                </c:pt>
                <c:pt idx="16">
                  <c:v>2.4032901986258488</c:v>
                </c:pt>
                <c:pt idx="18">
                  <c:v>3.1112797941024861</c:v>
                </c:pt>
                <c:pt idx="19">
                  <c:v>2.8186451400745129</c:v>
                </c:pt>
                <c:pt idx="20">
                  <c:v>2.5544223449904808</c:v>
                </c:pt>
                <c:pt idx="21">
                  <c:v>2.435379635181814</c:v>
                </c:pt>
                <c:pt idx="22">
                  <c:v>2.4348693451790617</c:v>
                </c:pt>
                <c:pt idx="24">
                  <c:v>2.336178090000534</c:v>
                </c:pt>
                <c:pt idx="25">
                  <c:v>2.0483095403945235</c:v>
                </c:pt>
                <c:pt idx="26">
                  <c:v>1.7442901756527691</c:v>
                </c:pt>
                <c:pt idx="27">
                  <c:v>1.5744507648889776</c:v>
                </c:pt>
                <c:pt idx="28">
                  <c:v>1.5825955056424228</c:v>
                </c:pt>
                <c:pt idx="30">
                  <c:v>1.5822425933170163</c:v>
                </c:pt>
                <c:pt idx="31">
                  <c:v>1.3774327066527787</c:v>
                </c:pt>
                <c:pt idx="32">
                  <c:v>1.1547072211735903</c:v>
                </c:pt>
                <c:pt idx="33">
                  <c:v>0.69494687350830464</c:v>
                </c:pt>
                <c:pt idx="34">
                  <c:v>0.51074817593568245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2-492D-AD02-82F86753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8829384"/>
        <c:axId val="6288306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puma_speedup!$A$29</c15:sqref>
                        </c15:formulaRef>
                      </c:ext>
                    </c:extLst>
                    <c:strCache>
                      <c:ptCount val="1"/>
                      <c:pt idx="0">
                        <c:v>PUMA_Haswell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puma_speedup!$B$26:$AJ$26</c15:sqref>
                        </c15:formulaRef>
                      </c:ext>
                    </c:extLst>
                    <c:strCache>
                      <c:ptCount val="35"/>
                      <c:pt idx="0">
                        <c:v>mlp-l4-B16</c:v>
                      </c:pt>
                      <c:pt idx="1">
                        <c:v>mlp-l4-B32</c:v>
                      </c:pt>
                      <c:pt idx="2">
                        <c:v>mlp-l4-B64</c:v>
                      </c:pt>
                      <c:pt idx="3">
                        <c:v>mlp-l4-B128</c:v>
                      </c:pt>
                      <c:pt idx="4">
                        <c:v>mlp-l4-B256</c:v>
                      </c:pt>
                      <c:pt idx="6">
                        <c:v>mlp-l5-B16</c:v>
                      </c:pt>
                      <c:pt idx="7">
                        <c:v>mlp-l5-B32</c:v>
                      </c:pt>
                      <c:pt idx="8">
                        <c:v>mlp-l5-B64</c:v>
                      </c:pt>
                      <c:pt idx="9">
                        <c:v>mlp-l5-B128</c:v>
                      </c:pt>
                      <c:pt idx="10">
                        <c:v>mlp-l5-B256</c:v>
                      </c:pt>
                      <c:pt idx="12">
                        <c:v>nmt-l3-B16</c:v>
                      </c:pt>
                      <c:pt idx="13">
                        <c:v>nmt-l3-B32</c:v>
                      </c:pt>
                      <c:pt idx="14">
                        <c:v>nmt-l3-B64</c:v>
                      </c:pt>
                      <c:pt idx="15">
                        <c:v>nmt-l3-B128</c:v>
                      </c:pt>
                      <c:pt idx="16">
                        <c:v>nmt-l3-B256</c:v>
                      </c:pt>
                      <c:pt idx="18">
                        <c:v>nmt-l5-B16</c:v>
                      </c:pt>
                      <c:pt idx="19">
                        <c:v>nmt-l5-B32</c:v>
                      </c:pt>
                      <c:pt idx="20">
                        <c:v>nmt-l5-B64</c:v>
                      </c:pt>
                      <c:pt idx="21">
                        <c:v>nmt-l5-B128</c:v>
                      </c:pt>
                      <c:pt idx="22">
                        <c:v>nmt-l5-B256</c:v>
                      </c:pt>
                      <c:pt idx="24">
                        <c:v>wlm-b-B16</c:v>
                      </c:pt>
                      <c:pt idx="25">
                        <c:v>wlm-b-B32</c:v>
                      </c:pt>
                      <c:pt idx="26">
                        <c:v>wlm-b-B64</c:v>
                      </c:pt>
                      <c:pt idx="27">
                        <c:v>wlm-b-B128</c:v>
                      </c:pt>
                      <c:pt idx="28">
                        <c:v>wlm-b-B256</c:v>
                      </c:pt>
                      <c:pt idx="30">
                        <c:v>wlm-a-B16</c:v>
                      </c:pt>
                      <c:pt idx="31">
                        <c:v>wlm-a-B32</c:v>
                      </c:pt>
                      <c:pt idx="32">
                        <c:v>wlm-a-B64</c:v>
                      </c:pt>
                      <c:pt idx="33">
                        <c:v>wlm-a-B128</c:v>
                      </c:pt>
                      <c:pt idx="34">
                        <c:v>wlm-a-B256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puma_speedup!$B$29:$AJ$29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0.31995713704974765</c:v>
                      </c:pt>
                      <c:pt idx="1">
                        <c:v>0.24077589100212285</c:v>
                      </c:pt>
                      <c:pt idx="2">
                        <c:v>0.14386587799406647</c:v>
                      </c:pt>
                      <c:pt idx="3">
                        <c:v>0.20691762374115547</c:v>
                      </c:pt>
                      <c:pt idx="4">
                        <c:v>-6.0254104661858349E-2</c:v>
                      </c:pt>
                      <c:pt idx="6">
                        <c:v>0.73623246645496143</c:v>
                      </c:pt>
                      <c:pt idx="7">
                        <c:v>0.64531281713609245</c:v>
                      </c:pt>
                      <c:pt idx="8">
                        <c:v>0.54914582309781701</c:v>
                      </c:pt>
                      <c:pt idx="9">
                        <c:v>0.56014120739928019</c:v>
                      </c:pt>
                      <c:pt idx="10">
                        <c:v>0.3229447659417693</c:v>
                      </c:pt>
                      <c:pt idx="12">
                        <c:v>5.1316874676314441</c:v>
                      </c:pt>
                      <c:pt idx="13">
                        <c:v>4.916841521584379</c:v>
                      </c:pt>
                      <c:pt idx="14">
                        <c:v>4.738992391520517</c:v>
                      </c:pt>
                      <c:pt idx="15">
                        <c:v>4.6139775088564532</c:v>
                      </c:pt>
                      <c:pt idx="16">
                        <c:v>3.8236646362793896</c:v>
                      </c:pt>
                      <c:pt idx="18">
                        <c:v>5.1632140458759244</c:v>
                      </c:pt>
                      <c:pt idx="19">
                        <c:v>4.9499270888029878</c:v>
                      </c:pt>
                      <c:pt idx="20">
                        <c:v>4.7657104981405176</c:v>
                      </c:pt>
                      <c:pt idx="21">
                        <c:v>4.6505010787829653</c:v>
                      </c:pt>
                      <c:pt idx="22">
                        <c:v>3.859189980065465</c:v>
                      </c:pt>
                      <c:pt idx="24">
                        <c:v>4.7289549576006413</c:v>
                      </c:pt>
                      <c:pt idx="25">
                        <c:v>4.4786876395824713</c:v>
                      </c:pt>
                      <c:pt idx="26">
                        <c:v>4.2139361642447222</c:v>
                      </c:pt>
                      <c:pt idx="27">
                        <c:v>4.0361340073182035</c:v>
                      </c:pt>
                      <c:pt idx="28">
                        <c:v>3.2478534645130392</c:v>
                      </c:pt>
                      <c:pt idx="30">
                        <c:v>4.8318415419137573</c:v>
                      </c:pt>
                      <c:pt idx="31">
                        <c:v>4.5751297718141295</c:v>
                      </c:pt>
                      <c:pt idx="32">
                        <c:v>4.3471105463949593</c:v>
                      </c:pt>
                      <c:pt idx="33">
                        <c:v>4.1771083067052341</c:v>
                      </c:pt>
                      <c:pt idx="34">
                        <c:v>3.1834640161629664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52-492D-AD02-82F867537B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puma_speedup!$A$30</c15:sqref>
                        </c15:formulaRef>
                      </c:ext>
                    </c:extLst>
                    <c:strCache>
                      <c:ptCount val="1"/>
                      <c:pt idx="0">
                        <c:v>PUMA_Skylake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puma_speedup!$B$26:$AJ$26</c15:sqref>
                        </c15:formulaRef>
                      </c:ext>
                    </c:extLst>
                    <c:strCache>
                      <c:ptCount val="35"/>
                      <c:pt idx="0">
                        <c:v>mlp-l4-B16</c:v>
                      </c:pt>
                      <c:pt idx="1">
                        <c:v>mlp-l4-B32</c:v>
                      </c:pt>
                      <c:pt idx="2">
                        <c:v>mlp-l4-B64</c:v>
                      </c:pt>
                      <c:pt idx="3">
                        <c:v>mlp-l4-B128</c:v>
                      </c:pt>
                      <c:pt idx="4">
                        <c:v>mlp-l4-B256</c:v>
                      </c:pt>
                      <c:pt idx="6">
                        <c:v>mlp-l5-B16</c:v>
                      </c:pt>
                      <c:pt idx="7">
                        <c:v>mlp-l5-B32</c:v>
                      </c:pt>
                      <c:pt idx="8">
                        <c:v>mlp-l5-B64</c:v>
                      </c:pt>
                      <c:pt idx="9">
                        <c:v>mlp-l5-B128</c:v>
                      </c:pt>
                      <c:pt idx="10">
                        <c:v>mlp-l5-B256</c:v>
                      </c:pt>
                      <c:pt idx="12">
                        <c:v>nmt-l3-B16</c:v>
                      </c:pt>
                      <c:pt idx="13">
                        <c:v>nmt-l3-B32</c:v>
                      </c:pt>
                      <c:pt idx="14">
                        <c:v>nmt-l3-B64</c:v>
                      </c:pt>
                      <c:pt idx="15">
                        <c:v>nmt-l3-B128</c:v>
                      </c:pt>
                      <c:pt idx="16">
                        <c:v>nmt-l3-B256</c:v>
                      </c:pt>
                      <c:pt idx="18">
                        <c:v>nmt-l5-B16</c:v>
                      </c:pt>
                      <c:pt idx="19">
                        <c:v>nmt-l5-B32</c:v>
                      </c:pt>
                      <c:pt idx="20">
                        <c:v>nmt-l5-B64</c:v>
                      </c:pt>
                      <c:pt idx="21">
                        <c:v>nmt-l5-B128</c:v>
                      </c:pt>
                      <c:pt idx="22">
                        <c:v>nmt-l5-B256</c:v>
                      </c:pt>
                      <c:pt idx="24">
                        <c:v>wlm-b-B16</c:v>
                      </c:pt>
                      <c:pt idx="25">
                        <c:v>wlm-b-B32</c:v>
                      </c:pt>
                      <c:pt idx="26">
                        <c:v>wlm-b-B64</c:v>
                      </c:pt>
                      <c:pt idx="27">
                        <c:v>wlm-b-B128</c:v>
                      </c:pt>
                      <c:pt idx="28">
                        <c:v>wlm-b-B256</c:v>
                      </c:pt>
                      <c:pt idx="30">
                        <c:v>wlm-a-B16</c:v>
                      </c:pt>
                      <c:pt idx="31">
                        <c:v>wlm-a-B32</c:v>
                      </c:pt>
                      <c:pt idx="32">
                        <c:v>wlm-a-B64</c:v>
                      </c:pt>
                      <c:pt idx="33">
                        <c:v>wlm-a-B128</c:v>
                      </c:pt>
                      <c:pt idx="34">
                        <c:v>wlm-a-B256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puma_speedup!$B$30:$AJ$30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0.14386587799406647</c:v>
                      </c:pt>
                      <c:pt idx="1">
                        <c:v>8.587393101637969E-2</c:v>
                      </c:pt>
                      <c:pt idx="2">
                        <c:v>-1.8861419503633341E-2</c:v>
                      </c:pt>
                      <c:pt idx="3">
                        <c:v>-0.18519284127015828</c:v>
                      </c:pt>
                      <c:pt idx="4">
                        <c:v>-0.28210285427821474</c:v>
                      </c:pt>
                      <c:pt idx="6">
                        <c:v>0.87541164217787171</c:v>
                      </c:pt>
                      <c:pt idx="7">
                        <c:v>0.6904749758942863</c:v>
                      </c:pt>
                      <c:pt idx="8">
                        <c:v>0.37305456404213577</c:v>
                      </c:pt>
                      <c:pt idx="9">
                        <c:v>0.30050389689352414</c:v>
                      </c:pt>
                      <c:pt idx="10">
                        <c:v>0.15536177419693717</c:v>
                      </c:pt>
                      <c:pt idx="12">
                        <c:v>5.022049813997234</c:v>
                      </c:pt>
                      <c:pt idx="13">
                        <c:v>4.834263938195873</c:v>
                      </c:pt>
                      <c:pt idx="14">
                        <c:v>4.700750047378448</c:v>
                      </c:pt>
                      <c:pt idx="15">
                        <c:v>4.5814210628736145</c:v>
                      </c:pt>
                      <c:pt idx="16">
                        <c:v>4.2803910672096332</c:v>
                      </c:pt>
                      <c:pt idx="18">
                        <c:v>5.0979881695890352</c:v>
                      </c:pt>
                      <c:pt idx="19">
                        <c:v>4.8717469885190141</c:v>
                      </c:pt>
                      <c:pt idx="20">
                        <c:v>4.7376104117253579</c:v>
                      </c:pt>
                      <c:pt idx="21">
                        <c:v>4.6373095065667567</c:v>
                      </c:pt>
                      <c:pt idx="22">
                        <c:v>3.9058789570618719</c:v>
                      </c:pt>
                      <c:pt idx="24">
                        <c:v>4.7631942805648366</c:v>
                      </c:pt>
                      <c:pt idx="25">
                        <c:v>4.4930987684056962</c:v>
                      </c:pt>
                      <c:pt idx="26">
                        <c:v>4.2626355193141139</c:v>
                      </c:pt>
                      <c:pt idx="27">
                        <c:v>4.0955311144647775</c:v>
                      </c:pt>
                      <c:pt idx="28">
                        <c:v>3.1762235604301918</c:v>
                      </c:pt>
                      <c:pt idx="30">
                        <c:v>5.1624738140195134</c:v>
                      </c:pt>
                      <c:pt idx="31">
                        <c:v>4.8990114579267789</c:v>
                      </c:pt>
                      <c:pt idx="32">
                        <c:v>4.6561236172823719</c:v>
                      </c:pt>
                      <c:pt idx="33">
                        <c:v>4.4653129708608823</c:v>
                      </c:pt>
                      <c:pt idx="34">
                        <c:v>3.5804950464861065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B52-492D-AD02-82F867537BC6}"/>
                  </c:ext>
                </c:extLst>
              </c15:ser>
            </c15:filteredBarSeries>
          </c:ext>
        </c:extLst>
      </c:barChart>
      <c:catAx>
        <c:axId val="6288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30696"/>
        <c:crosses val="autoZero"/>
        <c:auto val="1"/>
        <c:lblAlgn val="ctr"/>
        <c:lblOffset val="100"/>
        <c:noMultiLvlLbl val="0"/>
      </c:catAx>
      <c:valAx>
        <c:axId val="6288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95250</xdr:rowOff>
    </xdr:from>
    <xdr:to>
      <xdr:col>6</xdr:col>
      <xdr:colOff>1066800</xdr:colOff>
      <xdr:row>36</xdr:row>
      <xdr:rowOff>121851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27001-4B89-47F6-B897-54D9432C2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116796</xdr:colOff>
      <xdr:row>41</xdr:row>
      <xdr:rowOff>156482</xdr:rowOff>
    </xdr:from>
    <xdr:to>
      <xdr:col>16</xdr:col>
      <xdr:colOff>662214</xdr:colOff>
      <xdr:row>67</xdr:row>
      <xdr:rowOff>156482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BEC63C-C1D2-4B83-92F0-1527FE63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193674</xdr:colOff>
      <xdr:row>40</xdr:row>
      <xdr:rowOff>98425</xdr:rowOff>
    </xdr:from>
    <xdr:to>
      <xdr:col>9</xdr:col>
      <xdr:colOff>361949</xdr:colOff>
      <xdr:row>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6C28C-645A-4F14-AD34-21B8C40B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I16" sqref="I16"/>
    </sheetView>
  </sheetViews>
  <sheetFormatPr defaultColWidth="17.08984375" defaultRowHeight="14.5" x14ac:dyDescent="0.35"/>
  <sheetData>
    <row r="1" spans="1:16" x14ac:dyDescent="0.35">
      <c r="A1" s="2" t="s">
        <v>85</v>
      </c>
    </row>
    <row r="2" spans="1:16" x14ac:dyDescent="0.35">
      <c r="B2" t="s">
        <v>78</v>
      </c>
      <c r="C2" t="s">
        <v>79</v>
      </c>
      <c r="D2" t="s">
        <v>83</v>
      </c>
      <c r="E2" t="s">
        <v>80</v>
      </c>
      <c r="F2" t="s">
        <v>81</v>
      </c>
      <c r="G2" t="s">
        <v>82</v>
      </c>
    </row>
    <row r="3" spans="1:16" x14ac:dyDescent="0.35">
      <c r="A3" t="s">
        <v>11</v>
      </c>
      <c r="B3" s="1">
        <f>mlp_l4!B13</f>
        <v>3.4795449999999999E-4</v>
      </c>
      <c r="C3" s="1">
        <f>mlp_l5!B14</f>
        <v>8.1508200000000007E-4</v>
      </c>
      <c r="D3" s="1">
        <f>nmt_l3!B17</f>
        <v>1.5582319999999999E-3</v>
      </c>
      <c r="E3" s="1">
        <f>nmt_l5!B21</f>
        <v>2.3221179999999998E-3</v>
      </c>
      <c r="F3" s="1">
        <f>wlm_bigLSTM!B14</f>
        <v>1.8095659999999999E-3</v>
      </c>
      <c r="G3" s="1">
        <f>wlm_anotherLSTM!B12</f>
        <v>9.0478299999999993E-4</v>
      </c>
      <c r="H3" s="1"/>
      <c r="I3" t="s">
        <v>128</v>
      </c>
    </row>
    <row r="4" spans="1:16" x14ac:dyDescent="0.35">
      <c r="A4" t="s">
        <v>21</v>
      </c>
      <c r="B4">
        <f>mlp_l4!B17</f>
        <v>7.3999999999999996E-2</v>
      </c>
      <c r="C4">
        <f>mlp_l5!B18</f>
        <v>7.0999999999999994E-2</v>
      </c>
      <c r="D4">
        <f>nmt_l3!B21</f>
        <v>2.9</v>
      </c>
      <c r="E4">
        <f>nmt_l5!B25</f>
        <v>4.67</v>
      </c>
      <c r="F4">
        <f>wlm_bigLSTM!B18</f>
        <v>0.20399999999999999</v>
      </c>
      <c r="G4">
        <f>wlm_anotherLSTM!B16</f>
        <v>8.3000000000000004E-2</v>
      </c>
      <c r="I4" s="11">
        <f>B4/B3</f>
        <v>212.67148434637286</v>
      </c>
      <c r="J4" s="11">
        <f>C4/C3</f>
        <v>87.107800196789995</v>
      </c>
      <c r="K4" s="11">
        <f>D4/D3</f>
        <v>1861.0835870396706</v>
      </c>
      <c r="L4" s="11">
        <f>E4/E3</f>
        <v>2011.0950434043405</v>
      </c>
      <c r="M4" s="11">
        <f>F4/F3</f>
        <v>112.73421361807196</v>
      </c>
      <c r="N4" s="11">
        <f>G4/G3</f>
        <v>91.734703238235042</v>
      </c>
      <c r="O4" s="11">
        <f>AVERAGE(I4:N5)</f>
        <v>655.58984769763754</v>
      </c>
      <c r="P4" t="s">
        <v>12</v>
      </c>
    </row>
    <row r="5" spans="1:16" x14ac:dyDescent="0.35">
      <c r="A5" t="s">
        <v>18</v>
      </c>
      <c r="B5">
        <f>mlp_l4!B21</f>
        <v>0.127</v>
      </c>
      <c r="C5">
        <f>mlp_l5!B22</f>
        <v>0.129</v>
      </c>
      <c r="D5">
        <f>nmt_l3!B25</f>
        <v>1.996</v>
      </c>
      <c r="E5">
        <f>nmt_l5!B29</f>
        <v>3.177</v>
      </c>
      <c r="F5">
        <f>wlm_bigLSTM!B22</f>
        <v>0.31</v>
      </c>
      <c r="G5">
        <f>wlm_anotherLSTM!B20</f>
        <v>0.13300000000000001</v>
      </c>
      <c r="I5" s="11">
        <f>B5/B3</f>
        <v>364.9902501620183</v>
      </c>
      <c r="J5" s="11">
        <f t="shared" ref="J5:N5" si="0">C5/C3</f>
        <v>158.26628486459029</v>
      </c>
      <c r="K5" s="11">
        <f t="shared" si="0"/>
        <v>1280.938910252132</v>
      </c>
      <c r="L5" s="11">
        <f t="shared" si="0"/>
        <v>1368.1475273866361</v>
      </c>
      <c r="M5" s="11">
        <f t="shared" si="0"/>
        <v>171.31179520393289</v>
      </c>
      <c r="N5" s="11">
        <f t="shared" si="0"/>
        <v>146.99657265885855</v>
      </c>
      <c r="O5" s="11"/>
    </row>
    <row r="6" spans="1:16" x14ac:dyDescent="0.35">
      <c r="A6" t="s">
        <v>19</v>
      </c>
      <c r="B6">
        <f>mlp_l4!B25</f>
        <v>6.0000000000000001E-3</v>
      </c>
      <c r="C6">
        <f>mlp_l5!B26</f>
        <v>2.9000000000000001E-2</v>
      </c>
      <c r="D6">
        <f>nmt_l3!B29</f>
        <v>245.643</v>
      </c>
      <c r="E6">
        <f>nmt_l5!B33</f>
        <v>403.57799999999997</v>
      </c>
      <c r="F6">
        <f>wlm_bigLSTM!B26</f>
        <v>82.06</v>
      </c>
      <c r="G6">
        <f>wlm_anotherLSTM!B24</f>
        <v>55.734999999999999</v>
      </c>
      <c r="I6" s="11">
        <f>B6/B3</f>
        <v>17.243633865922124</v>
      </c>
      <c r="J6" s="11">
        <f t="shared" ref="J6:N6" si="1">C6/C3</f>
        <v>35.579242333900147</v>
      </c>
      <c r="K6" s="11">
        <f t="shared" si="1"/>
        <v>157642.12261075375</v>
      </c>
      <c r="L6" s="11">
        <f t="shared" si="1"/>
        <v>173797.36947045758</v>
      </c>
      <c r="M6" s="11">
        <f t="shared" si="1"/>
        <v>45347.890046563654</v>
      </c>
      <c r="N6" s="11">
        <f t="shared" si="1"/>
        <v>61600.405843169028</v>
      </c>
      <c r="O6" s="11">
        <f>AVERAGE(I6:N7)</f>
        <v>58997.708882180326</v>
      </c>
      <c r="P6" t="s">
        <v>13</v>
      </c>
    </row>
    <row r="7" spans="1:16" x14ac:dyDescent="0.35">
      <c r="A7" t="s">
        <v>20</v>
      </c>
      <c r="B7">
        <f>mlp_l4!B29</f>
        <v>4.0000000000000001E-3</v>
      </c>
      <c r="C7">
        <f>mlp_l5!B30</f>
        <v>2.3E-2</v>
      </c>
      <c r="D7">
        <f>nmt_l3!B33</f>
        <v>108.72</v>
      </c>
      <c r="E7">
        <f>nmt_l5!B37</f>
        <v>200.792</v>
      </c>
      <c r="F7">
        <f>wlm_bigLSTM!B30</f>
        <v>60.18</v>
      </c>
      <c r="G7">
        <f>wlm_anotherLSTM!B28</f>
        <v>72.378</v>
      </c>
      <c r="I7" s="11">
        <f>B7/B3</f>
        <v>11.495755910614751</v>
      </c>
      <c r="J7" s="11">
        <f t="shared" ref="J7:N7" si="2">C7/C3</f>
        <v>28.218019782058736</v>
      </c>
      <c r="K7" s="11">
        <f t="shared" si="2"/>
        <v>69771.381925156209</v>
      </c>
      <c r="L7" s="11">
        <f t="shared" si="2"/>
        <v>86469.335322322135</v>
      </c>
      <c r="M7" s="11">
        <f t="shared" si="2"/>
        <v>33256.59301733123</v>
      </c>
      <c r="N7" s="11">
        <f t="shared" si="2"/>
        <v>79994.871698517774</v>
      </c>
      <c r="O7" s="11"/>
    </row>
    <row r="9" spans="1:16" x14ac:dyDescent="0.35">
      <c r="A9" t="s">
        <v>84</v>
      </c>
    </row>
    <row r="10" spans="1:16" x14ac:dyDescent="0.35">
      <c r="B10" t="s">
        <v>78</v>
      </c>
      <c r="C10" t="s">
        <v>79</v>
      </c>
      <c r="D10" t="s">
        <v>83</v>
      </c>
      <c r="E10" t="s">
        <v>80</v>
      </c>
      <c r="F10" t="s">
        <v>81</v>
      </c>
      <c r="G10" t="s">
        <v>82</v>
      </c>
    </row>
    <row r="11" spans="1:16" x14ac:dyDescent="0.35">
      <c r="A11" t="s">
        <v>11</v>
      </c>
      <c r="B11" s="10">
        <f>LOG(B3/MIN(B3:G7))</f>
        <v>0</v>
      </c>
      <c r="C11" s="10">
        <f>LOG(C3/MIN(B3:G7))</f>
        <v>0.36967884494981884</v>
      </c>
      <c r="D11" s="10">
        <f>LOG(D3/MIN(B3:G7))</f>
        <v>0.65110966133852655</v>
      </c>
      <c r="E11" s="10">
        <f>LOG(E3/MIN(B3:G7))</f>
        <v>0.82436182745311248</v>
      </c>
      <c r="F11" s="10">
        <f>LOG(F3/MIN(B3:G7))</f>
        <v>0.71605197020492539</v>
      </c>
      <c r="G11" s="10">
        <f>LOG(G3/MIN(B3:G7))</f>
        <v>0.41502197454094419</v>
      </c>
      <c r="H11" s="10"/>
    </row>
    <row r="12" spans="1:16" x14ac:dyDescent="0.35">
      <c r="A12" t="s">
        <v>21</v>
      </c>
      <c r="B12" s="10">
        <f>LOG(B4/MIN(B3:G7))</f>
        <v>2.3277092622523461</v>
      </c>
      <c r="C12" s="10">
        <f>LOG(C4/MIN(B3:G7))</f>
        <v>2.3097358912404453</v>
      </c>
      <c r="D12" s="10">
        <f>LOG(D4/MIN(B3:G7))</f>
        <v>3.9208755404203259</v>
      </c>
      <c r="E12" s="10">
        <f>LOG(E4/MIN(B3:G7))</f>
        <v>4.1277944230874821</v>
      </c>
      <c r="F12" s="10">
        <f>LOG(F4/MIN(B3:G7))</f>
        <v>2.7681077099472686</v>
      </c>
      <c r="G12" s="10">
        <f>LOG(G4/MIN(B3:G7))</f>
        <v>2.377555634897444</v>
      </c>
      <c r="H12" s="10"/>
    </row>
    <row r="13" spans="1:16" x14ac:dyDescent="0.35">
      <c r="A13" t="s">
        <v>18</v>
      </c>
      <c r="B13" s="10">
        <f>LOG(B5/MIN(B3:G7))</f>
        <v>2.5622812634773267</v>
      </c>
      <c r="C13" s="10">
        <f>LOG(C5/MIN(B3:G7))</f>
        <v>2.5690672528206191</v>
      </c>
      <c r="D13" s="10">
        <f>LOG(D5/MIN(B3:G7))</f>
        <v>3.7586380794727221</v>
      </c>
      <c r="E13" s="10">
        <f>LOG(E5/MIN(B3:G7))</f>
        <v>3.9604947573485174</v>
      </c>
      <c r="F13" s="10">
        <f>LOG(F5/MIN(B3:G7))</f>
        <v>2.9498392363556425</v>
      </c>
      <c r="G13" s="10">
        <f>LOG(G5/MIN(B3:G7))</f>
        <v>2.5823291834884556</v>
      </c>
      <c r="H13" s="10"/>
    </row>
    <row r="14" spans="1:16" x14ac:dyDescent="0.35">
      <c r="A14" t="s">
        <v>19</v>
      </c>
      <c r="B14" s="10">
        <f>LOG(B6/MIN(B3:G7))</f>
        <v>1.2366287929050135</v>
      </c>
      <c r="C14" s="10">
        <f>LOG(C6/MIN(B3:G7))</f>
        <v>1.9208755404203259</v>
      </c>
      <c r="D14" s="10">
        <f>LOG(D6/MIN(B3:G7))</f>
        <v>5.8487819352352854</v>
      </c>
      <c r="E14" s="10">
        <f>LOG(E6/MIN(B3:G7))</f>
        <v>6.0644050263027545</v>
      </c>
      <c r="F14" s="10">
        <f>LOG(F6/MIN(B3:G7))</f>
        <v>5.3726090551522638</v>
      </c>
      <c r="G14" s="10">
        <f>LOG(G6/MIN(B3:G7))</f>
        <v>5.2046055479856976</v>
      </c>
      <c r="H14" s="10"/>
    </row>
    <row r="15" spans="1:16" x14ac:dyDescent="0.35">
      <c r="A15" t="s">
        <v>20</v>
      </c>
      <c r="B15" s="10">
        <f>LOG(B7/MIN(B3:G7))</f>
        <v>1.0605375338493324</v>
      </c>
      <c r="C15" s="10">
        <f>LOG(C7/MIN(B3:G7))</f>
        <v>1.8202053785389629</v>
      </c>
      <c r="D15" s="10">
        <f>LOG(D7/MIN(B3:G7))</f>
        <v>5.4947869862458081</v>
      </c>
      <c r="E15" s="10">
        <f>LOG(E7/MIN(B3:G7))</f>
        <v>5.7612239480806693</v>
      </c>
      <c r="F15" s="10">
        <f>LOG(F7/MIN(B3:G7))</f>
        <v>5.237929725925432</v>
      </c>
      <c r="G15" s="10">
        <f>LOG(G7/MIN(B3:G7))</f>
        <v>5.3180841207275868</v>
      </c>
      <c r="H1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zoomScale="70" zoomScaleNormal="70" workbookViewId="0">
      <selection activeCell="A35" sqref="A35:B37"/>
    </sheetView>
  </sheetViews>
  <sheetFormatPr defaultColWidth="12" defaultRowHeight="14.5" x14ac:dyDescent="0.35"/>
  <cols>
    <col min="1" max="1" width="15" customWidth="1"/>
  </cols>
  <sheetData>
    <row r="1" spans="1:36" x14ac:dyDescent="0.35">
      <c r="A1" s="2" t="s">
        <v>94</v>
      </c>
    </row>
    <row r="2" spans="1:36" x14ac:dyDescent="0.35">
      <c r="B2" t="s">
        <v>86</v>
      </c>
      <c r="C2" t="s">
        <v>111</v>
      </c>
      <c r="D2" t="s">
        <v>87</v>
      </c>
      <c r="E2" t="s">
        <v>88</v>
      </c>
      <c r="F2" t="s">
        <v>89</v>
      </c>
      <c r="H2" t="s">
        <v>90</v>
      </c>
      <c r="I2" t="s">
        <v>112</v>
      </c>
      <c r="J2" t="s">
        <v>91</v>
      </c>
      <c r="K2" t="s">
        <v>92</v>
      </c>
      <c r="L2" t="s">
        <v>93</v>
      </c>
      <c r="N2" t="s">
        <v>95</v>
      </c>
      <c r="O2" t="s">
        <v>95</v>
      </c>
      <c r="P2" t="s">
        <v>96</v>
      </c>
      <c r="Q2" t="s">
        <v>97</v>
      </c>
      <c r="R2" t="s">
        <v>98</v>
      </c>
      <c r="T2" t="s">
        <v>99</v>
      </c>
      <c r="U2" t="s">
        <v>113</v>
      </c>
      <c r="V2" t="s">
        <v>100</v>
      </c>
      <c r="W2" t="s">
        <v>101</v>
      </c>
      <c r="X2" t="s">
        <v>102</v>
      </c>
      <c r="Z2" t="s">
        <v>103</v>
      </c>
      <c r="AA2" t="s">
        <v>114</v>
      </c>
      <c r="AB2" t="s">
        <v>104</v>
      </c>
      <c r="AC2" t="s">
        <v>105</v>
      </c>
      <c r="AD2" t="s">
        <v>106</v>
      </c>
      <c r="AF2" t="s">
        <v>107</v>
      </c>
      <c r="AG2" t="s">
        <v>115</v>
      </c>
      <c r="AH2" t="s">
        <v>108</v>
      </c>
      <c r="AI2" t="s">
        <v>109</v>
      </c>
      <c r="AJ2" t="s">
        <v>110</v>
      </c>
    </row>
    <row r="3" spans="1:36" x14ac:dyDescent="0.35">
      <c r="A3" t="s">
        <v>11</v>
      </c>
      <c r="B3" s="1">
        <f>mlp_l4!C14</f>
        <v>1.4551473697732094E-3</v>
      </c>
      <c r="C3" s="1">
        <f>mlp_l4!D14</f>
        <v>2.9102947395464188E-3</v>
      </c>
      <c r="D3" s="1">
        <f>mlp_l4!E14</f>
        <v>5.8205894790928376E-3</v>
      </c>
      <c r="E3" s="1">
        <f>mlp_l4!F14</f>
        <v>1.1641178958185675E-2</v>
      </c>
      <c r="F3" s="1">
        <f>mlp_l4!G14</f>
        <v>2.328235791637135E-2</v>
      </c>
      <c r="G3" s="1"/>
      <c r="H3" s="1">
        <f>mlp_l5!C15</f>
        <v>9.0781821203075683E-3</v>
      </c>
      <c r="I3" s="1">
        <f>mlp_l5!D15</f>
        <v>1.8156364240615137E-2</v>
      </c>
      <c r="J3" s="1">
        <f>mlp_l5!E15</f>
        <v>3.6312728481230273E-2</v>
      </c>
      <c r="K3" s="1">
        <f>mlp_l5!F15</f>
        <v>7.2625456962460547E-2</v>
      </c>
      <c r="L3" s="1">
        <f>mlp_l5!G15</f>
        <v>0.14525091392492109</v>
      </c>
      <c r="N3" s="1">
        <f>nmt_l3!C18</f>
        <v>0.60410089014479995</v>
      </c>
      <c r="O3" s="1">
        <f>nmt_l3!D18</f>
        <v>1.2082017802895999</v>
      </c>
      <c r="P3" s="1">
        <f>nmt_l3!E18</f>
        <v>2.4164035605791998</v>
      </c>
      <c r="Q3" s="1">
        <f>nmt_l3!F18</f>
        <v>4.8328071211583996</v>
      </c>
      <c r="R3" s="1">
        <f>nmt_l3!G18</f>
        <v>9.6656142423167992</v>
      </c>
      <c r="T3" s="1">
        <f>nmt_l5!C22</f>
        <v>0.9269375749104799</v>
      </c>
      <c r="U3" s="1">
        <f>nmt_l5!D22</f>
        <v>1.8538751498209598</v>
      </c>
      <c r="V3" s="1">
        <f>nmt_l5!E22</f>
        <v>3.7077502996419196</v>
      </c>
      <c r="W3" s="1">
        <f>nmt_l5!F22</f>
        <v>7.4155005992838392</v>
      </c>
      <c r="X3" s="1">
        <f>nmt_l5!G22</f>
        <v>14.831001198567678</v>
      </c>
      <c r="Z3" s="1">
        <f>wlm_bigLSTM!C15</f>
        <v>0.47477784393695999</v>
      </c>
      <c r="AA3" s="1">
        <f>wlm_bigLSTM!D15</f>
        <v>0.94955568787391997</v>
      </c>
      <c r="AB3" s="1">
        <f>wlm_bigLSTM!E15</f>
        <v>1.8991113757478399</v>
      </c>
      <c r="AC3" s="1">
        <f>wlm_bigLSTM!F15</f>
        <v>3.7982227514956799</v>
      </c>
      <c r="AD3" s="1">
        <f>wlm_bigLSTM!G15</f>
        <v>7.5964455029913598</v>
      </c>
      <c r="AF3" s="1">
        <f>wlm_anotherLSTM!C13</f>
        <v>0.23738892196847999</v>
      </c>
      <c r="AG3" s="1">
        <f>wlm_anotherLSTM!D13</f>
        <v>0.47477784393695999</v>
      </c>
      <c r="AH3" s="1">
        <f>wlm_anotherLSTM!E13</f>
        <v>0.94955568787391997</v>
      </c>
      <c r="AI3" s="1">
        <f>wlm_anotherLSTM!F13</f>
        <v>1.8991113757478399</v>
      </c>
      <c r="AJ3" s="1">
        <f>wlm_anotherLSTM!G13</f>
        <v>3.7982227514956799</v>
      </c>
    </row>
    <row r="4" spans="1:36" x14ac:dyDescent="0.35">
      <c r="A4" t="s">
        <v>21</v>
      </c>
      <c r="B4">
        <f>mlp_l4!C18</f>
        <v>5.1059999999999999</v>
      </c>
      <c r="C4">
        <f>mlp_l4!D18</f>
        <v>5.1059999999999999</v>
      </c>
      <c r="D4">
        <f>mlp_l4!E18</f>
        <v>4.8989999999999991</v>
      </c>
      <c r="E4">
        <f>mlp_l4!F18</f>
        <v>4.968</v>
      </c>
      <c r="F4">
        <f>mlp_l4!G18</f>
        <v>4.968</v>
      </c>
      <c r="H4" s="1">
        <f>mlp_l5!C19</f>
        <v>4.8989999999999991</v>
      </c>
      <c r="I4" s="1">
        <f>mlp_l5!D19</f>
        <v>4.8989999999999991</v>
      </c>
      <c r="J4" s="1">
        <f>mlp_l5!E19</f>
        <v>4.8989999999999991</v>
      </c>
      <c r="K4" s="1">
        <f>mlp_l5!F19</f>
        <v>5.0369999999999999</v>
      </c>
      <c r="L4" s="1">
        <f>mlp_l5!G19</f>
        <v>5.0369999999999999</v>
      </c>
      <c r="N4" s="1">
        <f>nmt_l3!C22</f>
        <v>519.84400000000005</v>
      </c>
      <c r="O4" s="1">
        <f>nmt_l3!D22</f>
        <v>540.96600000000001</v>
      </c>
      <c r="P4" s="1">
        <f>nmt_l3!E22</f>
        <v>584.6</v>
      </c>
      <c r="Q4" s="1">
        <f>nmt_l3!F22</f>
        <v>962.25800000000004</v>
      </c>
      <c r="R4" s="1">
        <f>nmt_l3!G22</f>
        <v>1957.433</v>
      </c>
      <c r="T4" s="1">
        <f>nmt_l5!C26</f>
        <v>852.43599999999992</v>
      </c>
      <c r="U4" s="1">
        <f>nmt_l5!D26</f>
        <v>901.84199999999998</v>
      </c>
      <c r="V4" s="1">
        <f>nmt_l5!E26</f>
        <v>929.255</v>
      </c>
      <c r="W4" s="1">
        <f>nmt_l5!F26</f>
        <v>1555.1390000000001</v>
      </c>
      <c r="X4" s="1">
        <f>nmt_l5!G26</f>
        <v>3245.2240000000002</v>
      </c>
      <c r="Z4" s="1">
        <f>wlm_bigLSTM!C19</f>
        <v>48.316000000000003</v>
      </c>
      <c r="AA4" s="1">
        <f>wlm_bigLSTM!D19</f>
        <v>62.327999999999996</v>
      </c>
      <c r="AB4" s="1">
        <f>wlm_bigLSTM!E19</f>
        <v>70.667999999999992</v>
      </c>
      <c r="AC4" s="1">
        <f>wlm_bigLSTM!F19</f>
        <v>107.371</v>
      </c>
      <c r="AD4" s="1">
        <f>wlm_bigLSTM!G19</f>
        <v>198.4</v>
      </c>
      <c r="AF4" s="1">
        <f>wlm_anotherLSTM!C17</f>
        <v>8.7690000000000001</v>
      </c>
      <c r="AG4" s="1">
        <f>wlm_anotherLSTM!D17</f>
        <v>7.2799999999999994</v>
      </c>
      <c r="AH4" s="1">
        <f>wlm_anotherLSTM!E17</f>
        <v>7.6559999999999997</v>
      </c>
      <c r="AI4" s="1">
        <f>wlm_anotherLSTM!F17</f>
        <v>7.2159999999999993</v>
      </c>
      <c r="AJ4" s="1">
        <f>wlm_anotherLSTM!G17</f>
        <v>8.1</v>
      </c>
    </row>
    <row r="5" spans="1:36" x14ac:dyDescent="0.35">
      <c r="A5" t="s">
        <v>18</v>
      </c>
      <c r="B5">
        <f>mlp_l4!C22</f>
        <v>7.6110000000000007</v>
      </c>
      <c r="C5">
        <f>mlp_l4!D22</f>
        <v>7.6110000000000007</v>
      </c>
      <c r="D5">
        <f>mlp_l4!E22</f>
        <v>7.4340000000000002</v>
      </c>
      <c r="E5">
        <f>mlp_l4!F22</f>
        <v>7.5520000000000005</v>
      </c>
      <c r="F5">
        <f>mlp_l4!G22</f>
        <v>7.7290000000000001</v>
      </c>
      <c r="H5" s="1">
        <f>mlp_l5!C23</f>
        <v>7.8000000000000007</v>
      </c>
      <c r="I5" s="1">
        <f>mlp_l5!D23</f>
        <v>7.8000000000000007</v>
      </c>
      <c r="J5" s="1">
        <f>mlp_l5!E23</f>
        <v>7.8689999999999998</v>
      </c>
      <c r="K5" s="1">
        <f>mlp_l5!F23</f>
        <v>8.5560000000000009</v>
      </c>
      <c r="L5" s="1">
        <f>mlp_l5!G23</f>
        <v>8.1219999999999999</v>
      </c>
      <c r="N5" s="1">
        <f>nmt_l3!C26</f>
        <v>717.70500000000004</v>
      </c>
      <c r="O5" s="1">
        <f>nmt_l3!D26</f>
        <v>745.98400000000004</v>
      </c>
      <c r="P5" s="1">
        <f>nmt_l3!E26</f>
        <v>818.30399999999997</v>
      </c>
      <c r="Q5" s="1">
        <f>nmt_l3!F26</f>
        <v>1233.7560000000001</v>
      </c>
      <c r="R5" s="1">
        <f>nmt_l3!G26</f>
        <v>2446.3560000000002</v>
      </c>
      <c r="T5" s="1">
        <f>nmt_l5!C30</f>
        <v>1197.6510000000001</v>
      </c>
      <c r="U5" s="1">
        <f>nmt_l5!D30</f>
        <v>1221.028</v>
      </c>
      <c r="V5" s="1">
        <f>nmt_l5!E30</f>
        <v>1329.0239999999999</v>
      </c>
      <c r="W5" s="1">
        <f>nmt_l5!F30</f>
        <v>2020.7849999999999</v>
      </c>
      <c r="X5" s="1">
        <f>nmt_l5!G30</f>
        <v>4036.8240000000001</v>
      </c>
      <c r="Z5" s="1">
        <f>wlm_bigLSTM!C23</f>
        <v>102.96000000000001</v>
      </c>
      <c r="AA5" s="1">
        <f>wlm_bigLSTM!D23</f>
        <v>106.128</v>
      </c>
      <c r="AB5" s="1">
        <f>wlm_bigLSTM!E23</f>
        <v>105.4</v>
      </c>
      <c r="AC5" s="1">
        <f>wlm_bigLSTM!F23</f>
        <v>142.571</v>
      </c>
      <c r="AD5" s="1">
        <f>wlm_bigLSTM!G23</f>
        <v>290.54000000000002</v>
      </c>
      <c r="AF5" s="1">
        <f>wlm_anotherLSTM!C21</f>
        <v>9.0719999999999992</v>
      </c>
      <c r="AG5" s="1">
        <f>wlm_anotherLSTM!D21</f>
        <v>11.321999999999999</v>
      </c>
      <c r="AH5" s="1">
        <f>wlm_anotherLSTM!E21</f>
        <v>13.558999999999999</v>
      </c>
      <c r="AI5" s="1">
        <f>wlm_anotherLSTM!F21</f>
        <v>9.4079999999999995</v>
      </c>
      <c r="AJ5" s="1">
        <f>wlm_anotherLSTM!G21</f>
        <v>12.311999999999999</v>
      </c>
    </row>
    <row r="6" spans="1:36" x14ac:dyDescent="0.35">
      <c r="A6" t="s">
        <v>19</v>
      </c>
      <c r="B6">
        <f>mlp_l4!B26</f>
        <v>1.71</v>
      </c>
      <c r="C6">
        <f>mlp_l4!C26</f>
        <v>2.85</v>
      </c>
      <c r="D6">
        <f>mlp_l4!F26</f>
        <v>11.4</v>
      </c>
      <c r="E6">
        <f>mlp_l4!F26</f>
        <v>11.4</v>
      </c>
      <c r="F6">
        <f>mlp_l4!G26</f>
        <v>12.824999999999999</v>
      </c>
      <c r="H6" s="1">
        <f>mlp_l5!C27</f>
        <v>12.824999999999999</v>
      </c>
      <c r="I6" s="1">
        <f>mlp_l5!D27</f>
        <v>20.805</v>
      </c>
      <c r="J6" s="1">
        <f>mlp_l5!E27</f>
        <v>33.344999999999999</v>
      </c>
      <c r="K6" s="1">
        <f>mlp_l5!F27</f>
        <v>68.399999999999991</v>
      </c>
      <c r="L6" s="1">
        <f>mlp_l5!G27</f>
        <v>79.23</v>
      </c>
      <c r="N6" s="1">
        <f>nmt_l3!C30</f>
        <v>81808.22</v>
      </c>
      <c r="O6" s="1">
        <f>nmt_l3!D30</f>
        <v>99765.64</v>
      </c>
      <c r="P6" s="1">
        <f>nmt_l3!E30</f>
        <v>132483.52000000002</v>
      </c>
      <c r="Q6" s="1">
        <f>nmt_l3!F30</f>
        <v>198690.44</v>
      </c>
      <c r="R6" s="1">
        <f>nmt_l3!G30</f>
        <v>64401.22</v>
      </c>
      <c r="T6" s="1">
        <f>nmt_l5!C34</f>
        <v>134978.48000000001</v>
      </c>
      <c r="U6" s="1">
        <f>nmt_l5!D34</f>
        <v>165199.06</v>
      </c>
      <c r="V6" s="1">
        <f>nmt_l5!E34</f>
        <v>216182.72</v>
      </c>
      <c r="W6" s="1">
        <f>nmt_l5!F34</f>
        <v>331620.64</v>
      </c>
      <c r="X6" s="1">
        <f>nmt_l5!G34</f>
        <v>107240.9</v>
      </c>
      <c r="Z6" s="1">
        <f>wlm_bigLSTM!C27</f>
        <v>25435.8</v>
      </c>
      <c r="AA6" s="1">
        <f>wlm_bigLSTM!D27</f>
        <v>28589.599999999999</v>
      </c>
      <c r="AB6" s="1">
        <f>wlm_bigLSTM!E27</f>
        <v>31080.400000000001</v>
      </c>
      <c r="AC6" s="1">
        <f>wlm_bigLSTM!F27</f>
        <v>41277.599999999999</v>
      </c>
      <c r="AD6" s="1">
        <f>wlm_bigLSTM!G27</f>
        <v>13442</v>
      </c>
      <c r="AF6" s="1">
        <f>wlm_anotherLSTM!C25</f>
        <v>16117.66</v>
      </c>
      <c r="AG6" s="1">
        <f>wlm_anotherLSTM!D25</f>
        <v>17849.259999999998</v>
      </c>
      <c r="AH6" s="1">
        <f>wlm_anotherLSTM!E25</f>
        <v>21116.94</v>
      </c>
      <c r="AI6" s="1">
        <f>wlm_anotherLSTM!F25</f>
        <v>28553.46</v>
      </c>
      <c r="AJ6" s="1">
        <f>wlm_anotherLSTM!G25</f>
        <v>5794.88</v>
      </c>
    </row>
    <row r="7" spans="1:36" x14ac:dyDescent="0.35">
      <c r="A7" t="s">
        <v>20</v>
      </c>
      <c r="B7">
        <f>mlp_l4!B30</f>
        <v>0.94000000000000006</v>
      </c>
      <c r="C7">
        <f>mlp_l4!C30</f>
        <v>1.645</v>
      </c>
      <c r="D7">
        <f>mlp_l4!F30</f>
        <v>5.64</v>
      </c>
      <c r="E7">
        <f>mlp_l4!F30</f>
        <v>5.64</v>
      </c>
      <c r="F7">
        <f>mlp_l4!G30</f>
        <v>5.17</v>
      </c>
      <c r="H7" s="1">
        <f>mlp_l5!C31</f>
        <v>12.4</v>
      </c>
      <c r="I7" s="1">
        <f>mlp_l5!D31</f>
        <v>16.2</v>
      </c>
      <c r="J7" s="1">
        <f>mlp_l5!E31</f>
        <v>15.6</v>
      </c>
      <c r="K7" s="1">
        <f>mlp_l5!F31</f>
        <v>26.400000000000002</v>
      </c>
      <c r="L7" s="1">
        <f>mlp_l5!G31</f>
        <v>37.799999999999997</v>
      </c>
      <c r="N7" s="1">
        <f>nmt_l3!C34</f>
        <v>63556.399999999994</v>
      </c>
      <c r="O7" s="1">
        <f>nmt_l3!D34</f>
        <v>82490.399999999994</v>
      </c>
      <c r="P7" s="1">
        <f>nmt_l3!E34</f>
        <v>121316.4</v>
      </c>
      <c r="Q7" s="1">
        <f>nmt_l3!F34</f>
        <v>184340.4</v>
      </c>
      <c r="R7" s="1">
        <f>nmt_l3!F34</f>
        <v>184340.4</v>
      </c>
      <c r="T7" s="1">
        <f>nmt_l5!C38</f>
        <v>116155.2</v>
      </c>
      <c r="U7" s="1">
        <f>nmt_l5!D38</f>
        <v>137983.6</v>
      </c>
      <c r="V7" s="1">
        <f>nmt_l5!E38</f>
        <v>202638</v>
      </c>
      <c r="W7" s="1">
        <f>nmt_l5!F38</f>
        <v>321699.20000000001</v>
      </c>
      <c r="X7" s="1">
        <f>nmt_l5!G38</f>
        <v>119412.40000000001</v>
      </c>
      <c r="Z7" s="1">
        <f>wlm_bigLSTM!C31</f>
        <v>27522.299999999996</v>
      </c>
      <c r="AA7" s="1">
        <f>wlm_bigLSTM!D31</f>
        <v>29554.2</v>
      </c>
      <c r="AB7" s="1">
        <f>wlm_bigLSTM!E31</f>
        <v>34768.5</v>
      </c>
      <c r="AC7" s="1">
        <f>wlm_bigLSTM!F31</f>
        <v>47327.28</v>
      </c>
      <c r="AD7" s="1">
        <f>wlm_bigLSTM!G31</f>
        <v>11398.14</v>
      </c>
      <c r="AF7" s="1">
        <f>wlm_anotherLSTM!C29</f>
        <v>34509.15</v>
      </c>
      <c r="AG7" s="1">
        <f>wlm_anotherLSTM!D29</f>
        <v>37627.200000000004</v>
      </c>
      <c r="AH7" s="1">
        <f>wlm_anotherLSTM!E29</f>
        <v>43017.39</v>
      </c>
      <c r="AI7" s="1">
        <f>wlm_anotherLSTM!F29</f>
        <v>55445.13</v>
      </c>
      <c r="AJ7" s="1">
        <f>wlm_anotherLSTM!G29</f>
        <v>14456.910000000002</v>
      </c>
    </row>
    <row r="10" spans="1:36" x14ac:dyDescent="0.35">
      <c r="A10" t="s">
        <v>121</v>
      </c>
    </row>
    <row r="11" spans="1:36" x14ac:dyDescent="0.35">
      <c r="B11" t="s">
        <v>86</v>
      </c>
      <c r="C11" t="s">
        <v>111</v>
      </c>
      <c r="D11" t="s">
        <v>87</v>
      </c>
      <c r="E11" t="s">
        <v>88</v>
      </c>
      <c r="F11" t="s">
        <v>89</v>
      </c>
      <c r="H11" t="s">
        <v>90</v>
      </c>
      <c r="I11" t="s">
        <v>112</v>
      </c>
      <c r="J11" t="s">
        <v>91</v>
      </c>
      <c r="K11" t="s">
        <v>92</v>
      </c>
      <c r="L11" t="s">
        <v>93</v>
      </c>
      <c r="N11" t="s">
        <v>95</v>
      </c>
      <c r="O11" t="s">
        <v>95</v>
      </c>
      <c r="P11" t="s">
        <v>96</v>
      </c>
      <c r="Q11" t="s">
        <v>97</v>
      </c>
      <c r="R11" t="s">
        <v>98</v>
      </c>
      <c r="T11" t="s">
        <v>99</v>
      </c>
      <c r="U11" t="s">
        <v>113</v>
      </c>
      <c r="V11" t="s">
        <v>100</v>
      </c>
      <c r="W11" t="s">
        <v>101</v>
      </c>
      <c r="X11" t="s">
        <v>102</v>
      </c>
      <c r="Z11" t="s">
        <v>103</v>
      </c>
      <c r="AA11" t="s">
        <v>114</v>
      </c>
      <c r="AB11" t="s">
        <v>104</v>
      </c>
      <c r="AC11" t="s">
        <v>105</v>
      </c>
      <c r="AD11" t="s">
        <v>106</v>
      </c>
      <c r="AF11" t="s">
        <v>107</v>
      </c>
      <c r="AG11" t="s">
        <v>115</v>
      </c>
      <c r="AH11" t="s">
        <v>108</v>
      </c>
      <c r="AI11" t="s">
        <v>109</v>
      </c>
      <c r="AJ11" t="s">
        <v>110</v>
      </c>
    </row>
    <row r="12" spans="1:36" x14ac:dyDescent="0.35">
      <c r="A12" t="s">
        <v>11</v>
      </c>
      <c r="B12">
        <v>1.4551473697732094E-3</v>
      </c>
      <c r="C12">
        <v>2.9102947395464188E-3</v>
      </c>
      <c r="D12">
        <v>5.8205894790928376E-3</v>
      </c>
      <c r="E12">
        <v>1.1641178958185675E-2</v>
      </c>
      <c r="F12">
        <v>2.328235791637135E-2</v>
      </c>
      <c r="H12">
        <v>9.0781821203075683E-3</v>
      </c>
      <c r="I12">
        <v>1.8156364240615137E-2</v>
      </c>
      <c r="J12">
        <v>3.6312728481230273E-2</v>
      </c>
      <c r="K12">
        <v>7.2625456962460547E-2</v>
      </c>
      <c r="L12">
        <v>0.14525091392492109</v>
      </c>
      <c r="N12">
        <v>0.60410089014479995</v>
      </c>
      <c r="O12">
        <v>1.2082017802895999</v>
      </c>
      <c r="P12">
        <v>2.4164035605791998</v>
      </c>
      <c r="Q12">
        <v>4.8328071211583996</v>
      </c>
      <c r="R12">
        <v>9.6656142423167992</v>
      </c>
      <c r="T12">
        <v>0.9269375749104799</v>
      </c>
      <c r="U12">
        <v>1.8538751498209598</v>
      </c>
      <c r="V12">
        <v>3.7077502996419196</v>
      </c>
      <c r="W12">
        <v>7.4155005992838392</v>
      </c>
      <c r="X12">
        <v>14.831001198567678</v>
      </c>
      <c r="Z12">
        <v>0.47477784393695999</v>
      </c>
      <c r="AA12">
        <v>0.94955568787391997</v>
      </c>
      <c r="AB12">
        <v>1.8991113757478399</v>
      </c>
      <c r="AC12">
        <v>3.7982227514956799</v>
      </c>
      <c r="AD12">
        <v>7.5964455029913598</v>
      </c>
      <c r="AF12">
        <v>0.23738892196847999</v>
      </c>
      <c r="AG12">
        <v>0.47477784393695999</v>
      </c>
      <c r="AH12">
        <v>0.94955568787391997</v>
      </c>
      <c r="AI12">
        <v>1.8991113757478399</v>
      </c>
      <c r="AJ12">
        <v>3.7982227514956799</v>
      </c>
    </row>
    <row r="13" spans="1:36" x14ac:dyDescent="0.35">
      <c r="A13" t="s">
        <v>21</v>
      </c>
      <c r="B13">
        <v>5.1059999999999999</v>
      </c>
      <c r="C13">
        <v>5.1059999999999999</v>
      </c>
      <c r="D13">
        <v>4.8989999999999991</v>
      </c>
      <c r="E13">
        <v>4.968</v>
      </c>
      <c r="F13">
        <v>4.968</v>
      </c>
      <c r="H13">
        <v>4.8989999999999991</v>
      </c>
      <c r="I13">
        <v>4.8989999999999991</v>
      </c>
      <c r="J13">
        <v>4.8989999999999991</v>
      </c>
      <c r="K13">
        <v>5.0369999999999999</v>
      </c>
      <c r="L13">
        <v>5.0369999999999999</v>
      </c>
      <c r="N13">
        <v>519.84400000000005</v>
      </c>
      <c r="O13">
        <v>540.96600000000001</v>
      </c>
      <c r="P13">
        <v>584.6</v>
      </c>
      <c r="Q13">
        <v>962.25800000000004</v>
      </c>
      <c r="R13">
        <v>1957.433</v>
      </c>
      <c r="T13">
        <v>852.43599999999992</v>
      </c>
      <c r="U13">
        <v>901.84199999999998</v>
      </c>
      <c r="V13">
        <v>929.255</v>
      </c>
      <c r="W13">
        <v>1555.1390000000001</v>
      </c>
      <c r="X13">
        <v>3245.2240000000002</v>
      </c>
      <c r="Z13">
        <v>48.316000000000003</v>
      </c>
      <c r="AA13">
        <v>62.327999999999996</v>
      </c>
      <c r="AB13">
        <v>70.667999999999992</v>
      </c>
      <c r="AC13">
        <v>107.371</v>
      </c>
      <c r="AD13">
        <v>198.4</v>
      </c>
      <c r="AF13">
        <v>8.7690000000000001</v>
      </c>
      <c r="AG13">
        <v>7.2799999999999994</v>
      </c>
      <c r="AH13">
        <v>7.6559999999999997</v>
      </c>
      <c r="AI13">
        <v>7.2159999999999993</v>
      </c>
      <c r="AJ13">
        <v>8.1</v>
      </c>
    </row>
    <row r="14" spans="1:36" x14ac:dyDescent="0.35">
      <c r="A14" t="s">
        <v>18</v>
      </c>
      <c r="B14">
        <v>7.6110000000000007</v>
      </c>
      <c r="C14">
        <v>7.6110000000000007</v>
      </c>
      <c r="D14">
        <v>7.4340000000000002</v>
      </c>
      <c r="E14">
        <v>7.5520000000000005</v>
      </c>
      <c r="F14">
        <v>7.7290000000000001</v>
      </c>
      <c r="H14">
        <v>7.8000000000000007</v>
      </c>
      <c r="I14">
        <v>7.8000000000000007</v>
      </c>
      <c r="J14">
        <v>7.8689999999999998</v>
      </c>
      <c r="K14">
        <v>8.5560000000000009</v>
      </c>
      <c r="L14">
        <v>8.1219999999999999</v>
      </c>
      <c r="N14">
        <v>717.70500000000004</v>
      </c>
      <c r="O14">
        <v>745.98400000000004</v>
      </c>
      <c r="P14">
        <v>818.30399999999997</v>
      </c>
      <c r="Q14">
        <v>1233.7560000000001</v>
      </c>
      <c r="R14">
        <v>2446.3560000000002</v>
      </c>
      <c r="T14">
        <v>1197.6510000000001</v>
      </c>
      <c r="U14">
        <v>1221.028</v>
      </c>
      <c r="V14">
        <v>1329.0239999999999</v>
      </c>
      <c r="W14">
        <v>2020.7849999999999</v>
      </c>
      <c r="X14">
        <v>4036.8240000000001</v>
      </c>
      <c r="Z14">
        <v>102.96000000000001</v>
      </c>
      <c r="AA14">
        <v>106.128</v>
      </c>
      <c r="AB14">
        <v>105.4</v>
      </c>
      <c r="AC14">
        <v>142.571</v>
      </c>
      <c r="AD14">
        <v>290.54000000000002</v>
      </c>
      <c r="AF14">
        <v>9.0719999999999992</v>
      </c>
      <c r="AG14">
        <v>11.321999999999999</v>
      </c>
      <c r="AH14">
        <v>13.558999999999999</v>
      </c>
      <c r="AI14">
        <v>9.4079999999999995</v>
      </c>
      <c r="AJ14">
        <v>12.311999999999999</v>
      </c>
    </row>
    <row r="15" spans="1:36" x14ac:dyDescent="0.35">
      <c r="A15" t="s">
        <v>19</v>
      </c>
      <c r="B15">
        <v>1.71</v>
      </c>
      <c r="C15">
        <v>2.85</v>
      </c>
      <c r="D15">
        <v>11.4</v>
      </c>
      <c r="E15">
        <v>11.4</v>
      </c>
      <c r="F15">
        <v>12.824999999999999</v>
      </c>
      <c r="H15">
        <v>12.824999999999999</v>
      </c>
      <c r="I15">
        <v>20.805</v>
      </c>
      <c r="J15">
        <v>33.344999999999999</v>
      </c>
      <c r="K15">
        <v>68.399999999999991</v>
      </c>
      <c r="L15">
        <v>79.23</v>
      </c>
      <c r="N15">
        <v>81808.22</v>
      </c>
      <c r="O15">
        <v>99765.64</v>
      </c>
      <c r="P15">
        <v>132483.52000000002</v>
      </c>
      <c r="Q15">
        <v>198690.44</v>
      </c>
      <c r="R15">
        <v>64401.22</v>
      </c>
      <c r="T15">
        <v>134978.48000000001</v>
      </c>
      <c r="U15">
        <v>165199.06</v>
      </c>
      <c r="V15">
        <v>216182.72</v>
      </c>
      <c r="W15">
        <v>331620.64</v>
      </c>
      <c r="X15">
        <v>107240.9</v>
      </c>
      <c r="Z15">
        <v>25435.8</v>
      </c>
      <c r="AA15">
        <v>28589.599999999999</v>
      </c>
      <c r="AB15">
        <v>31080.400000000001</v>
      </c>
      <c r="AC15">
        <v>41277.599999999999</v>
      </c>
      <c r="AD15">
        <v>13442</v>
      </c>
      <c r="AF15">
        <v>16117.66</v>
      </c>
      <c r="AG15">
        <v>17849.259999999998</v>
      </c>
      <c r="AH15">
        <v>21116.94</v>
      </c>
      <c r="AI15">
        <v>28553.46</v>
      </c>
      <c r="AJ15">
        <v>5794.88</v>
      </c>
    </row>
    <row r="16" spans="1:36" x14ac:dyDescent="0.35">
      <c r="A16" t="s">
        <v>20</v>
      </c>
      <c r="B16">
        <v>0.94000000000000006</v>
      </c>
      <c r="C16">
        <v>1.645</v>
      </c>
      <c r="D16">
        <v>5.64</v>
      </c>
      <c r="E16">
        <v>5.64</v>
      </c>
      <c r="F16">
        <v>5.17</v>
      </c>
      <c r="H16">
        <v>12.4</v>
      </c>
      <c r="I16">
        <v>16.2</v>
      </c>
      <c r="J16">
        <v>15.6</v>
      </c>
      <c r="K16">
        <v>26.400000000000002</v>
      </c>
      <c r="L16">
        <v>37.799999999999997</v>
      </c>
      <c r="N16">
        <v>63556.399999999994</v>
      </c>
      <c r="O16">
        <v>82490.399999999994</v>
      </c>
      <c r="P16">
        <v>121316.4</v>
      </c>
      <c r="Q16">
        <v>184340.4</v>
      </c>
      <c r="R16">
        <v>184340.4</v>
      </c>
      <c r="T16">
        <v>116155.2</v>
      </c>
      <c r="U16">
        <v>137983.6</v>
      </c>
      <c r="V16">
        <v>202638</v>
      </c>
      <c r="W16">
        <v>321699.20000000001</v>
      </c>
      <c r="X16">
        <v>119412.40000000001</v>
      </c>
      <c r="Z16">
        <v>27522.299999999996</v>
      </c>
      <c r="AA16">
        <v>29554.2</v>
      </c>
      <c r="AB16">
        <v>34768.5</v>
      </c>
      <c r="AC16">
        <v>47327.28</v>
      </c>
      <c r="AD16">
        <v>11398.14</v>
      </c>
      <c r="AF16">
        <v>34509.15</v>
      </c>
      <c r="AG16">
        <v>37627.200000000004</v>
      </c>
      <c r="AH16">
        <v>43017.39</v>
      </c>
      <c r="AI16">
        <v>55445.13</v>
      </c>
      <c r="AJ16">
        <v>14456.910000000002</v>
      </c>
    </row>
    <row r="18" spans="1:36" x14ac:dyDescent="0.35">
      <c r="A18" t="s">
        <v>122</v>
      </c>
    </row>
    <row r="19" spans="1:36" x14ac:dyDescent="0.35">
      <c r="B19" t="s">
        <v>86</v>
      </c>
      <c r="C19" t="s">
        <v>111</v>
      </c>
      <c r="D19" t="s">
        <v>87</v>
      </c>
      <c r="E19" t="s">
        <v>88</v>
      </c>
      <c r="F19" t="s">
        <v>89</v>
      </c>
      <c r="H19" t="s">
        <v>90</v>
      </c>
      <c r="I19" t="s">
        <v>112</v>
      </c>
      <c r="J19" t="s">
        <v>91</v>
      </c>
      <c r="K19" t="s">
        <v>92</v>
      </c>
      <c r="L19" t="s">
        <v>93</v>
      </c>
      <c r="N19" t="s">
        <v>95</v>
      </c>
      <c r="O19" t="s">
        <v>95</v>
      </c>
      <c r="P19" t="s">
        <v>96</v>
      </c>
      <c r="Q19" t="s">
        <v>97</v>
      </c>
      <c r="R19" t="s">
        <v>98</v>
      </c>
      <c r="T19" t="s">
        <v>99</v>
      </c>
      <c r="U19" t="s">
        <v>113</v>
      </c>
      <c r="V19" t="s">
        <v>100</v>
      </c>
      <c r="W19" t="s">
        <v>101</v>
      </c>
      <c r="X19" t="s">
        <v>102</v>
      </c>
      <c r="Z19" t="s">
        <v>103</v>
      </c>
      <c r="AA19" t="s">
        <v>114</v>
      </c>
      <c r="AB19" t="s">
        <v>104</v>
      </c>
      <c r="AC19" t="s">
        <v>105</v>
      </c>
      <c r="AD19" t="s">
        <v>106</v>
      </c>
      <c r="AF19" t="s">
        <v>107</v>
      </c>
      <c r="AG19" t="s">
        <v>115</v>
      </c>
      <c r="AH19" t="s">
        <v>108</v>
      </c>
      <c r="AI19" t="s">
        <v>109</v>
      </c>
      <c r="AJ19" t="s">
        <v>110</v>
      </c>
    </row>
    <row r="20" spans="1:36" x14ac:dyDescent="0.35">
      <c r="A20" t="s">
        <v>116</v>
      </c>
      <c r="B20">
        <f>B13/B12</f>
        <v>3508.9229490177277</v>
      </c>
      <c r="C20">
        <f>C13/C12</f>
        <v>1754.4614745088638</v>
      </c>
      <c r="D20">
        <f>D13/D12</f>
        <v>841.66732898736029</v>
      </c>
      <c r="E20">
        <f>E13/E12</f>
        <v>426.76089920485879</v>
      </c>
      <c r="F20">
        <f>F13/F12</f>
        <v>213.38044960242939</v>
      </c>
      <c r="H20">
        <f>H13/H12</f>
        <v>539.64548574555602</v>
      </c>
      <c r="I20">
        <f>I13/I12</f>
        <v>269.82274287277801</v>
      </c>
      <c r="J20">
        <f>J13/J12</f>
        <v>134.911371436389</v>
      </c>
      <c r="K20">
        <f>K13/K12</f>
        <v>69.355845879270404</v>
      </c>
      <c r="L20">
        <f>L13/L12</f>
        <v>34.677922939635202</v>
      </c>
      <c r="N20">
        <f>N13/N12</f>
        <v>860.52513492472428</v>
      </c>
      <c r="O20">
        <f>O13/O12</f>
        <v>447.74474663522938</v>
      </c>
      <c r="P20">
        <f>P13/P12</f>
        <v>241.92978753096784</v>
      </c>
      <c r="Q20">
        <f>Q13/Q12</f>
        <v>199.10953942009414</v>
      </c>
      <c r="R20">
        <f>R13/R12</f>
        <v>202.51511708694193</v>
      </c>
      <c r="T20">
        <f>T13/T12</f>
        <v>919.62611406957467</v>
      </c>
      <c r="U20">
        <f>U13/U12</f>
        <v>486.46317961977991</v>
      </c>
      <c r="V20">
        <f>V13/V12</f>
        <v>250.62502188719233</v>
      </c>
      <c r="W20">
        <f>W13/W12</f>
        <v>209.71463479487676</v>
      </c>
      <c r="X20">
        <f>X13/X12</f>
        <v>218.81354849552648</v>
      </c>
      <c r="Z20">
        <f>Z13/Z12</f>
        <v>101.76549014872586</v>
      </c>
      <c r="AA20">
        <f>AA13/AA12</f>
        <v>65.639120270612054</v>
      </c>
      <c r="AB20">
        <f>AB13/AB12</f>
        <v>37.211087723684479</v>
      </c>
      <c r="AC20">
        <f>AC13/AC12</f>
        <v>28.268747523488187</v>
      </c>
      <c r="AD20">
        <f>AD13/AD12</f>
        <v>26.117478223449801</v>
      </c>
      <c r="AF20">
        <f>AF13/AF12</f>
        <v>36.939381700230854</v>
      </c>
      <c r="AG20">
        <f>AG13/AG12</f>
        <v>15.333487215057623</v>
      </c>
      <c r="AH20">
        <f>AH13/AH12</f>
        <v>8.0627182773682122</v>
      </c>
      <c r="AI20">
        <f>AI13/AI12</f>
        <v>3.7996718318631801</v>
      </c>
      <c r="AJ20">
        <f>AJ13/AJ12</f>
        <v>2.132576346874429</v>
      </c>
    </row>
    <row r="21" spans="1:36" x14ac:dyDescent="0.35">
      <c r="A21" t="s">
        <v>117</v>
      </c>
      <c r="B21">
        <f>B14/B12</f>
        <v>5230.3980738295986</v>
      </c>
      <c r="C21">
        <f>C14/C12</f>
        <v>2615.1990369147993</v>
      </c>
      <c r="D21">
        <f>D14/D12</f>
        <v>1277.1902273304831</v>
      </c>
      <c r="E21">
        <f>E14/E12</f>
        <v>648.73154404088041</v>
      </c>
      <c r="F21">
        <f>F14/F12</f>
        <v>331.96809480216922</v>
      </c>
      <c r="H21">
        <f>H14/H12</f>
        <v>859.20285544301646</v>
      </c>
      <c r="I21">
        <f>I14/I12</f>
        <v>429.60142772150823</v>
      </c>
      <c r="J21">
        <f>J14/J12</f>
        <v>216.70087402183</v>
      </c>
      <c r="K21">
        <f>K14/K12</f>
        <v>117.80992998670592</v>
      </c>
      <c r="L21">
        <f>L14/L12</f>
        <v>55.917031986443746</v>
      </c>
      <c r="N21">
        <f>N14/N12</f>
        <v>1188.0548625378945</v>
      </c>
      <c r="O21">
        <f>O14/O12</f>
        <v>617.43328984434322</v>
      </c>
      <c r="P21">
        <f>P14/P12</f>
        <v>338.64542055378223</v>
      </c>
      <c r="Q21">
        <f>Q14/Q12</f>
        <v>255.28765561499895</v>
      </c>
      <c r="R21">
        <f>R14/R12</f>
        <v>253.09886559404225</v>
      </c>
      <c r="T21">
        <f>T14/T12</f>
        <v>1292.051409304089</v>
      </c>
      <c r="U21">
        <f>U14/U12</f>
        <v>658.63550742234304</v>
      </c>
      <c r="V21">
        <f>V14/V12</f>
        <v>358.44485000199501</v>
      </c>
      <c r="W21">
        <f>W14/W12</f>
        <v>272.50823770348825</v>
      </c>
      <c r="X21">
        <f>X14/X12</f>
        <v>272.18823233524256</v>
      </c>
      <c r="Z21">
        <f>Z14/Z12</f>
        <v>216.85931918438641</v>
      </c>
      <c r="AA21">
        <f>AA14/AA12</f>
        <v>111.76595681041454</v>
      </c>
      <c r="AB21">
        <f>AB14/AB12</f>
        <v>55.499641224830825</v>
      </c>
      <c r="AC21">
        <f>AC14/AC12</f>
        <v>37.536239796325212</v>
      </c>
      <c r="AD21">
        <f>AD14/AD12</f>
        <v>38.246835297586216</v>
      </c>
      <c r="AF21">
        <f>AF14/AF12</f>
        <v>38.215768135989769</v>
      </c>
      <c r="AG21">
        <f>AG14/AG12</f>
        <v>23.846942616604728</v>
      </c>
      <c r="AH21">
        <f>AH14/AH12</f>
        <v>14.279309969022412</v>
      </c>
      <c r="AI21">
        <f>AI14/AI12</f>
        <v>4.9538958694801556</v>
      </c>
      <c r="AJ21">
        <f>AJ14/AJ12</f>
        <v>3.2415160472491324</v>
      </c>
    </row>
    <row r="22" spans="1:36" x14ac:dyDescent="0.35">
      <c r="A22" t="s">
        <v>118</v>
      </c>
      <c r="B22">
        <f>B15/B12</f>
        <v>1175.1387079554083</v>
      </c>
      <c r="C22">
        <f>C15/C12</f>
        <v>979.28225662950695</v>
      </c>
      <c r="D22">
        <f>D15/D12</f>
        <v>1958.5645132590139</v>
      </c>
      <c r="E22">
        <f>E15/E12</f>
        <v>979.28225662950695</v>
      </c>
      <c r="F22">
        <f>F15/F12</f>
        <v>550.84626935409756</v>
      </c>
      <c r="H22">
        <f>H15/H12</f>
        <v>1412.7277719303443</v>
      </c>
      <c r="I22">
        <f>I15/I12</f>
        <v>1145.8791927879458</v>
      </c>
      <c r="J22">
        <f>J15/J12</f>
        <v>918.27305175472372</v>
      </c>
      <c r="K22">
        <f>K15/K12</f>
        <v>941.81851462022939</v>
      </c>
      <c r="L22">
        <f>L15/L12</f>
        <v>545.46988971754968</v>
      </c>
      <c r="N22">
        <f>N15/N12</f>
        <v>135421.45250007987</v>
      </c>
      <c r="O22">
        <f>O15/O12</f>
        <v>82573.657502877279</v>
      </c>
      <c r="P22">
        <f>P15/P12</f>
        <v>54826.735964684798</v>
      </c>
      <c r="Q22">
        <f>Q15/Q12</f>
        <v>41112.84291279038</v>
      </c>
      <c r="R22">
        <f>R15/R12</f>
        <v>6662.9205744676347</v>
      </c>
      <c r="T22">
        <f>T15/T12</f>
        <v>145617.65932623425</v>
      </c>
      <c r="U22">
        <f>U15/U12</f>
        <v>89110.132371079191</v>
      </c>
      <c r="V22">
        <f>V15/V12</f>
        <v>58305.630781252476</v>
      </c>
      <c r="W22">
        <f>W15/W12</f>
        <v>44719.926262567715</v>
      </c>
      <c r="X22">
        <f>X15/X12</f>
        <v>7230.8604499578159</v>
      </c>
      <c r="Z22">
        <f>Z15/Z12</f>
        <v>53574.109080324546</v>
      </c>
      <c r="AA22">
        <f>AA15/AA12</f>
        <v>30108.397395852433</v>
      </c>
      <c r="AB22">
        <f>AB15/AB12</f>
        <v>16365.759479357041</v>
      </c>
      <c r="AC22">
        <f>AC15/AC12</f>
        <v>10867.609063672091</v>
      </c>
      <c r="AD22">
        <f>AD15/AD12</f>
        <v>1769.5118058448195</v>
      </c>
      <c r="AF22">
        <f>AF15/AF12</f>
        <v>67895.586139188366</v>
      </c>
      <c r="AG22">
        <f>AG15/AG12</f>
        <v>37594.972528604318</v>
      </c>
      <c r="AH22">
        <f>AH15/AH12</f>
        <v>22238.758894995804</v>
      </c>
      <c r="AI22">
        <f>AI15/AI12</f>
        <v>15035.168745043244</v>
      </c>
      <c r="AJ22">
        <f>AJ15/AJ12</f>
        <v>1525.6819778982338</v>
      </c>
    </row>
    <row r="23" spans="1:36" x14ac:dyDescent="0.35">
      <c r="A23" t="s">
        <v>119</v>
      </c>
      <c r="B23">
        <f>B16/B12</f>
        <v>645.98268156613085</v>
      </c>
      <c r="C23">
        <f>C16/C12</f>
        <v>565.23484637036449</v>
      </c>
      <c r="D23">
        <f>D16/D12</f>
        <v>968.97402234919628</v>
      </c>
      <c r="E23">
        <f>E16/E12</f>
        <v>484.48701117459814</v>
      </c>
      <c r="F23">
        <f>F16/F12</f>
        <v>222.05654678835748</v>
      </c>
      <c r="H23">
        <f>H16/H12</f>
        <v>1365.9122317299236</v>
      </c>
      <c r="I23">
        <f>I16/I12</f>
        <v>892.24911911390166</v>
      </c>
      <c r="J23">
        <f>J16/J12</f>
        <v>429.60142772150823</v>
      </c>
      <c r="K23">
        <f>K16/K12</f>
        <v>363.50890037973772</v>
      </c>
      <c r="L23">
        <f>L16/L12</f>
        <v>260.2393264082213</v>
      </c>
      <c r="N23">
        <f>N16/N12</f>
        <v>105208.25417881084</v>
      </c>
      <c r="O23">
        <f>O16/O12</f>
        <v>68275.350480138717</v>
      </c>
      <c r="P23">
        <f>P16/P12</f>
        <v>50205.355586763442</v>
      </c>
      <c r="Q23">
        <f>Q16/Q12</f>
        <v>38143.545847907648</v>
      </c>
      <c r="R23">
        <f>R16/R12</f>
        <v>19071.772923953824</v>
      </c>
      <c r="T23">
        <f>T16/T12</f>
        <v>125310.70391791791</v>
      </c>
      <c r="U23">
        <f>U16/U12</f>
        <v>74429.823396319829</v>
      </c>
      <c r="V23">
        <f>V16/V12</f>
        <v>54652.547670097956</v>
      </c>
      <c r="W23">
        <f>W16/W12</f>
        <v>43381.993662176828</v>
      </c>
      <c r="X23">
        <f>X16/X12</f>
        <v>8051.5400411087821</v>
      </c>
      <c r="Z23">
        <f>Z16/Z12</f>
        <v>57968.796041068737</v>
      </c>
      <c r="AA23">
        <f>AA16/AA12</f>
        <v>31124.240923850004</v>
      </c>
      <c r="AB23">
        <f>AB16/AB12</f>
        <v>18307.773016371259</v>
      </c>
      <c r="AC23">
        <f>AC16/AC12</f>
        <v>12460.375048136202</v>
      </c>
      <c r="AD23">
        <f>AD16/AD12</f>
        <v>1500.4570223681053</v>
      </c>
      <c r="AF23">
        <f>AF16/AF12</f>
        <v>145369.67316689721</v>
      </c>
      <c r="AG23">
        <f>AG16/AG12</f>
        <v>79252.223920112127</v>
      </c>
      <c r="AH23">
        <f>AH16/AH12</f>
        <v>45302.651070751905</v>
      </c>
      <c r="AI23">
        <f>AI16/AI12</f>
        <v>29195.301922809336</v>
      </c>
      <c r="AJ23">
        <f>AJ16/AJ12</f>
        <v>3806.230162332396</v>
      </c>
    </row>
    <row r="26" spans="1:36" x14ac:dyDescent="0.35">
      <c r="A26" t="s">
        <v>120</v>
      </c>
    </row>
    <row r="27" spans="1:36" x14ac:dyDescent="0.35">
      <c r="B27" t="s">
        <v>86</v>
      </c>
      <c r="C27" t="s">
        <v>111</v>
      </c>
      <c r="D27" t="s">
        <v>87</v>
      </c>
      <c r="E27" t="s">
        <v>88</v>
      </c>
      <c r="F27" t="s">
        <v>89</v>
      </c>
      <c r="H27" t="s">
        <v>90</v>
      </c>
      <c r="I27" t="s">
        <v>112</v>
      </c>
      <c r="J27" t="s">
        <v>91</v>
      </c>
      <c r="K27" t="s">
        <v>92</v>
      </c>
      <c r="L27" t="s">
        <v>93</v>
      </c>
      <c r="N27" t="s">
        <v>95</v>
      </c>
      <c r="O27" t="s">
        <v>95</v>
      </c>
      <c r="P27" t="s">
        <v>96</v>
      </c>
      <c r="Q27" t="s">
        <v>97</v>
      </c>
      <c r="R27" t="s">
        <v>98</v>
      </c>
      <c r="T27" t="s">
        <v>99</v>
      </c>
      <c r="U27" t="s">
        <v>113</v>
      </c>
      <c r="V27" t="s">
        <v>100</v>
      </c>
      <c r="W27" t="s">
        <v>101</v>
      </c>
      <c r="X27" t="s">
        <v>102</v>
      </c>
      <c r="Z27" t="s">
        <v>103</v>
      </c>
      <c r="AA27" t="s">
        <v>114</v>
      </c>
      <c r="AB27" t="s">
        <v>104</v>
      </c>
      <c r="AC27" t="s">
        <v>105</v>
      </c>
      <c r="AD27" t="s">
        <v>106</v>
      </c>
      <c r="AF27" t="s">
        <v>107</v>
      </c>
      <c r="AG27" t="s">
        <v>115</v>
      </c>
      <c r="AH27" t="s">
        <v>108</v>
      </c>
      <c r="AI27" t="s">
        <v>109</v>
      </c>
      <c r="AJ27" t="s">
        <v>110</v>
      </c>
    </row>
    <row r="28" spans="1:36" x14ac:dyDescent="0.35">
      <c r="A28" t="s">
        <v>116</v>
      </c>
      <c r="B28">
        <f>LOG10(B13/B12)</f>
        <v>3.5451738318278823</v>
      </c>
      <c r="C28">
        <f>LOG10(C13/C12)</f>
        <v>3.244143836163901</v>
      </c>
      <c r="D28">
        <f>LOG10(D13/D12)</f>
        <v>2.925140469488019</v>
      </c>
      <c r="E28">
        <f>LOG10(E13/E12)</f>
        <v>2.6301846215362308</v>
      </c>
      <c r="F28">
        <f>LOG10(F13/F12)</f>
        <v>2.3291546258722495</v>
      </c>
      <c r="H28">
        <f>LOG10(H13/H12)</f>
        <v>2.73210854844196</v>
      </c>
      <c r="I28">
        <f>LOG10(I13/I12)</f>
        <v>2.4310785527779788</v>
      </c>
      <c r="J28">
        <f>LOG10(J13/J12)</f>
        <v>2.1300485571139975</v>
      </c>
      <c r="K28">
        <f>LOG10(K13/K12)</f>
        <v>1.8410830728513969</v>
      </c>
      <c r="L28">
        <f>LOG10(L13/L12)</f>
        <v>1.5400530771874157</v>
      </c>
      <c r="N28">
        <f>LOG10(N13/N12)</f>
        <v>2.9347635600786726</v>
      </c>
      <c r="O28">
        <f>LOG10(O13/O12)</f>
        <v>2.6510304989974163</v>
      </c>
      <c r="P28">
        <f>LOG10(P13/P12)</f>
        <v>2.3836893440290612</v>
      </c>
      <c r="Q28">
        <f>LOG10(Q13/Q12)</f>
        <v>2.2990920677534841</v>
      </c>
      <c r="R28">
        <f>LOG10(R13/R12)</f>
        <v>2.3064574474143784</v>
      </c>
      <c r="T28">
        <f>LOG10(T13/T12)</f>
        <v>2.9636112951715021</v>
      </c>
      <c r="U28">
        <f>LOG10(U13/U12)</f>
        <v>2.6870499741149345</v>
      </c>
      <c r="V28">
        <f>LOG10(V13/V12)</f>
        <v>2.3990244278913853</v>
      </c>
      <c r="W28">
        <f>LOG10(W13/W12)</f>
        <v>2.3216287384714747</v>
      </c>
      <c r="X28">
        <f>LOG10(X13/X12)</f>
        <v>2.3400742091361537</v>
      </c>
      <c r="Z28">
        <f>LOG10(Z13/Z12)</f>
        <v>2.0076005286991783</v>
      </c>
      <c r="AA28">
        <f>LOG10(AA13/AA12)</f>
        <v>1.8171627517811313</v>
      </c>
      <c r="AB28">
        <f>LOG10(AB13/AB12)</f>
        <v>1.5706723651435348</v>
      </c>
      <c r="AC28">
        <f>LOG10(AC13/AC12)</f>
        <v>1.4513065670431944</v>
      </c>
      <c r="AD28">
        <f>LOG10(AD13/AD12)</f>
        <v>1.4169312412664388</v>
      </c>
      <c r="AF28">
        <f>LOG10(AF13/AF12)</f>
        <v>1.5674896218452838</v>
      </c>
      <c r="AG28">
        <f>LOG10(AG13/AG12)</f>
        <v>1.1856409354172408</v>
      </c>
      <c r="AH28">
        <f>LOG10(AH13/AH12)</f>
        <v>0.90648148520900973</v>
      </c>
      <c r="AI28">
        <f>LOG10(AI13/AI12)</f>
        <v>0.57974608931012661</v>
      </c>
      <c r="AJ28">
        <f>LOG10(AJ13/AJ12)</f>
        <v>0.32890458799090988</v>
      </c>
    </row>
    <row r="29" spans="1:36" x14ac:dyDescent="0.35">
      <c r="A29" t="s">
        <v>117</v>
      </c>
      <c r="B29">
        <f>LOG10(B14/B12)</f>
        <v>3.7185347433010438</v>
      </c>
      <c r="C29">
        <f>LOG10(C14/C12)</f>
        <v>3.4175047476370626</v>
      </c>
      <c r="D29">
        <f>LOG10(D14/D12)</f>
        <v>3.1062555867913955</v>
      </c>
      <c r="E29">
        <f>LOG10(E14/E12)</f>
        <v>2.8120650156577196</v>
      </c>
      <c r="F29">
        <f>LOG10(F14/F12)</f>
        <v>2.5210963460016345</v>
      </c>
      <c r="H29">
        <f>LOG10(H14/H12)</f>
        <v>2.9340957116761097</v>
      </c>
      <c r="I29">
        <f>LOG10(I14/I12)</f>
        <v>2.6330657160121285</v>
      </c>
      <c r="J29">
        <f>LOG10(J14/J12)</f>
        <v>2.3358606629676828</v>
      </c>
      <c r="K29">
        <f>LOG10(K14/K12)</f>
        <v>2.0711818978931764</v>
      </c>
      <c r="L29">
        <f>LOG10(L14/L12)</f>
        <v>1.7475441114837227</v>
      </c>
      <c r="N29">
        <f>LOG10(N14/N12)</f>
        <v>3.0748364961563928</v>
      </c>
      <c r="O29">
        <f>LOG10(O14/O12)</f>
        <v>2.7905900414174454</v>
      </c>
      <c r="P29">
        <f>LOG10(P14/P12)</f>
        <v>2.529745207089376</v>
      </c>
      <c r="Q29">
        <f>LOG10(Q14/Q12)</f>
        <v>2.4070298150866485</v>
      </c>
      <c r="R29">
        <f>LOG10(R14/R12)</f>
        <v>2.4032901986258488</v>
      </c>
      <c r="T29">
        <f>LOG10(T14/T12)</f>
        <v>3.1112797941024861</v>
      </c>
      <c r="U29">
        <f>LOG10(U14/U12)</f>
        <v>2.8186451400745129</v>
      </c>
      <c r="V29">
        <f>LOG10(V14/V12)</f>
        <v>2.5544223449904808</v>
      </c>
      <c r="W29">
        <f>LOG10(W14/W12)</f>
        <v>2.435379635181814</v>
      </c>
      <c r="X29">
        <f>LOG10(X14/X12)</f>
        <v>2.4348693451790617</v>
      </c>
      <c r="Z29">
        <f>LOG10(Z14/Z12)</f>
        <v>2.336178090000534</v>
      </c>
      <c r="AA29">
        <f>LOG10(AA14/AA12)</f>
        <v>2.0483095403945235</v>
      </c>
      <c r="AB29">
        <f>LOG10(AB14/AB12)</f>
        <v>1.7442901756527691</v>
      </c>
      <c r="AC29">
        <f>LOG10(AC14/AC12)</f>
        <v>1.5744507648889776</v>
      </c>
      <c r="AD29">
        <f>LOG10(AD14/AD12)</f>
        <v>1.5825955056424228</v>
      </c>
      <c r="AF29">
        <f>LOG10(AF14/AF12)</f>
        <v>1.5822425933170163</v>
      </c>
      <c r="AG29">
        <f>LOG10(AG14/AG12)</f>
        <v>1.3774327066527787</v>
      </c>
      <c r="AH29">
        <f>LOG10(AH14/AH12)</f>
        <v>1.1547072211735903</v>
      </c>
      <c r="AI29">
        <f>LOG10(AI14/AI12)</f>
        <v>0.69494687350830464</v>
      </c>
      <c r="AJ29">
        <f>LOG10(AJ14/AJ12)</f>
        <v>0.51074817593568245</v>
      </c>
    </row>
    <row r="30" spans="1:36" x14ac:dyDescent="0.35">
      <c r="A30" t="s">
        <v>118</v>
      </c>
      <c r="B30">
        <f>LOG10(B15/B12)</f>
        <v>3.0700891317518044</v>
      </c>
      <c r="C30">
        <f t="shared" ref="C30:F30" si="0">LOG10(C15/C12)</f>
        <v>2.9909078857041798</v>
      </c>
      <c r="D30">
        <f t="shared" si="0"/>
        <v>3.291937881368161</v>
      </c>
      <c r="E30">
        <f t="shared" si="0"/>
        <v>2.9909078857041798</v>
      </c>
      <c r="F30">
        <f t="shared" si="0"/>
        <v>2.7410304124875799</v>
      </c>
      <c r="H30">
        <f t="shared" ref="H30:L30" si="1">LOG10(H15/H12)</f>
        <v>3.1500584827694831</v>
      </c>
      <c r="I30">
        <f t="shared" si="1"/>
        <v>3.0591388334506142</v>
      </c>
      <c r="J30">
        <f t="shared" si="1"/>
        <v>2.9629718394123388</v>
      </c>
      <c r="K30">
        <f t="shared" si="1"/>
        <v>2.9739672237138017</v>
      </c>
      <c r="L30">
        <f t="shared" si="1"/>
        <v>2.7367707822562912</v>
      </c>
      <c r="N30">
        <f t="shared" ref="N30:R30" si="2">LOG10(N15/N12)</f>
        <v>5.1316874676314441</v>
      </c>
      <c r="O30">
        <f t="shared" si="2"/>
        <v>4.916841521584379</v>
      </c>
      <c r="P30">
        <f t="shared" si="2"/>
        <v>4.738992391520517</v>
      </c>
      <c r="Q30">
        <f t="shared" si="2"/>
        <v>4.6139775088564532</v>
      </c>
      <c r="R30">
        <f t="shared" si="2"/>
        <v>3.8236646362793896</v>
      </c>
      <c r="T30">
        <f t="shared" ref="T30:X30" si="3">LOG10(T15/T12)</f>
        <v>5.1632140458759244</v>
      </c>
      <c r="U30">
        <f t="shared" si="3"/>
        <v>4.9499270888029878</v>
      </c>
      <c r="V30">
        <f t="shared" si="3"/>
        <v>4.7657104981405176</v>
      </c>
      <c r="W30">
        <f t="shared" si="3"/>
        <v>4.6505010787829653</v>
      </c>
      <c r="X30">
        <f t="shared" si="3"/>
        <v>3.859189980065465</v>
      </c>
      <c r="Z30">
        <f t="shared" ref="Z30:AD30" si="4">LOG10(Z15/Z12)</f>
        <v>4.7289549576006413</v>
      </c>
      <c r="AA30">
        <f t="shared" si="4"/>
        <v>4.4786876395824713</v>
      </c>
      <c r="AB30">
        <f t="shared" si="4"/>
        <v>4.2139361642447222</v>
      </c>
      <c r="AC30">
        <f t="shared" si="4"/>
        <v>4.0361340073182035</v>
      </c>
      <c r="AD30">
        <f t="shared" si="4"/>
        <v>3.2478534645130392</v>
      </c>
      <c r="AF30">
        <f t="shared" ref="AF30:AJ30" si="5">LOG10(AF15/AF12)</f>
        <v>4.8318415419137573</v>
      </c>
      <c r="AG30">
        <f t="shared" si="5"/>
        <v>4.5751297718141295</v>
      </c>
      <c r="AH30">
        <f t="shared" si="5"/>
        <v>4.3471105463949593</v>
      </c>
      <c r="AI30">
        <f t="shared" si="5"/>
        <v>4.1771083067052341</v>
      </c>
      <c r="AJ30">
        <f t="shared" si="5"/>
        <v>3.1834640161629664</v>
      </c>
    </row>
    <row r="31" spans="1:36" x14ac:dyDescent="0.35">
      <c r="A31" t="s">
        <v>119</v>
      </c>
      <c r="B31">
        <f>LOG10(B16/B12)</f>
        <v>2.8102208749593496</v>
      </c>
      <c r="C31">
        <f>LOG10(C16/C12)</f>
        <v>2.7522289279816627</v>
      </c>
      <c r="D31">
        <f>LOG10(D16/D12)</f>
        <v>2.9863121340150305</v>
      </c>
      <c r="E31">
        <f>LOG10(E16/E12)</f>
        <v>2.6852821383510497</v>
      </c>
      <c r="F31">
        <f>LOG10(F16/F12)</f>
        <v>2.3464635817976687</v>
      </c>
      <c r="H31">
        <f>LOG10(H16/H12)</f>
        <v>3.1354227941478645</v>
      </c>
      <c r="I31">
        <f>LOG10(I16/I12)</f>
        <v>2.9504861278642793</v>
      </c>
      <c r="J31">
        <f>LOG10(J16/J12)</f>
        <v>2.6330657160121285</v>
      </c>
      <c r="K31">
        <f>LOG10(K16/K12)</f>
        <v>2.5605150488635169</v>
      </c>
      <c r="L31">
        <f>LOG10(L16/L12)</f>
        <v>2.4153729261669299</v>
      </c>
      <c r="N31">
        <f>LOG10(N16/N12)</f>
        <v>5.022049813997234</v>
      </c>
      <c r="O31">
        <f>LOG10(O16/O12)</f>
        <v>4.834263938195873</v>
      </c>
      <c r="P31">
        <f>LOG10(P16/P12)</f>
        <v>4.700750047378448</v>
      </c>
      <c r="Q31">
        <f>LOG10(Q16/Q12)</f>
        <v>4.5814210628736145</v>
      </c>
      <c r="R31">
        <f>LOG10(R16/R12)</f>
        <v>4.2803910672096332</v>
      </c>
      <c r="T31">
        <f>LOG10(T16/T12)</f>
        <v>5.0979881695890352</v>
      </c>
      <c r="U31">
        <f>LOG10(U16/U12)</f>
        <v>4.8717469885190141</v>
      </c>
      <c r="V31">
        <f>LOG10(V16/V12)</f>
        <v>4.7376104117253579</v>
      </c>
      <c r="W31">
        <f>LOG10(W16/W12)</f>
        <v>4.6373095065667567</v>
      </c>
      <c r="X31">
        <f>LOG10(X16/X12)</f>
        <v>3.9058789570618719</v>
      </c>
      <c r="Z31">
        <f>LOG10(Z16/Z12)</f>
        <v>4.7631942805648366</v>
      </c>
      <c r="AA31">
        <f>LOG10(AA16/AA12)</f>
        <v>4.4930987684056962</v>
      </c>
      <c r="AB31">
        <f>LOG10(AB16/AB12)</f>
        <v>4.2626355193141139</v>
      </c>
      <c r="AC31">
        <f>LOG10(AC16/AC12)</f>
        <v>4.0955311144647775</v>
      </c>
      <c r="AD31">
        <f>LOG10(AD16/AD12)</f>
        <v>3.1762235604301918</v>
      </c>
      <c r="AF31">
        <f>LOG10(AF16/AF12)</f>
        <v>5.1624738140195134</v>
      </c>
      <c r="AG31">
        <f>LOG10(AG16/AG12)</f>
        <v>4.8990114579267789</v>
      </c>
      <c r="AH31">
        <f>LOG10(AH16/AH12)</f>
        <v>4.6561236172823719</v>
      </c>
      <c r="AI31">
        <f>LOG10(AI16/AI12)</f>
        <v>4.4653129708608823</v>
      </c>
      <c r="AJ31">
        <f>LOG10(AJ16/AJ12)</f>
        <v>3.5804950464861065</v>
      </c>
    </row>
    <row r="35" spans="1:2" x14ac:dyDescent="0.35">
      <c r="A35" t="s">
        <v>130</v>
      </c>
      <c r="B35">
        <f>AVERAGE(B20,B21,H20,H21,N20,N21,T20,T21,Z20,Z21,AF20,AF21)</f>
        <v>1232.683903670126</v>
      </c>
    </row>
    <row r="36" spans="1:2" x14ac:dyDescent="0.35">
      <c r="A36" t="s">
        <v>129</v>
      </c>
      <c r="B36">
        <f>AVERAGE(D20,D21,J20,J21,P20,P21,V20,V21,AB20,AB21,AH20,AH21)</f>
        <v>314.5973032454088</v>
      </c>
    </row>
    <row r="37" spans="1:2" x14ac:dyDescent="0.35">
      <c r="A37" t="s">
        <v>131</v>
      </c>
      <c r="B37">
        <f>AVERAGE(F20,F21,L20,L21,R20,R21,X20,X21,AD20,AD21,AJ20,AJ21)</f>
        <v>137.69147239646585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X1" workbookViewId="0">
      <selection activeCell="AH23" sqref="AH23"/>
    </sheetView>
  </sheetViews>
  <sheetFormatPr defaultColWidth="14.81640625" defaultRowHeight="14.5" x14ac:dyDescent="0.35"/>
  <sheetData>
    <row r="1" spans="1:36" x14ac:dyDescent="0.35">
      <c r="A1" s="2" t="s">
        <v>123</v>
      </c>
    </row>
    <row r="2" spans="1:36" x14ac:dyDescent="0.35">
      <c r="B2" t="s">
        <v>86</v>
      </c>
      <c r="C2" t="s">
        <v>111</v>
      </c>
      <c r="D2" t="s">
        <v>87</v>
      </c>
      <c r="E2" t="s">
        <v>88</v>
      </c>
      <c r="F2" t="s">
        <v>89</v>
      </c>
      <c r="H2" t="s">
        <v>90</v>
      </c>
      <c r="I2" t="s">
        <v>112</v>
      </c>
      <c r="J2" t="s">
        <v>91</v>
      </c>
      <c r="K2" t="s">
        <v>92</v>
      </c>
      <c r="L2" t="s">
        <v>93</v>
      </c>
      <c r="N2" t="s">
        <v>95</v>
      </c>
      <c r="O2" t="s">
        <v>95</v>
      </c>
      <c r="P2" t="s">
        <v>96</v>
      </c>
      <c r="Q2" t="s">
        <v>97</v>
      </c>
      <c r="R2" t="s">
        <v>98</v>
      </c>
      <c r="T2" t="s">
        <v>99</v>
      </c>
      <c r="U2" t="s">
        <v>113</v>
      </c>
      <c r="V2" t="s">
        <v>100</v>
      </c>
      <c r="W2" t="s">
        <v>101</v>
      </c>
      <c r="X2" t="s">
        <v>102</v>
      </c>
      <c r="Z2" t="s">
        <v>103</v>
      </c>
      <c r="AA2" t="s">
        <v>114</v>
      </c>
      <c r="AB2" t="s">
        <v>104</v>
      </c>
      <c r="AC2" t="s">
        <v>105</v>
      </c>
      <c r="AD2" t="s">
        <v>106</v>
      </c>
      <c r="AF2" t="s">
        <v>107</v>
      </c>
      <c r="AG2" t="s">
        <v>115</v>
      </c>
      <c r="AH2" t="s">
        <v>108</v>
      </c>
      <c r="AI2" t="s">
        <v>109</v>
      </c>
      <c r="AJ2" t="s">
        <v>110</v>
      </c>
    </row>
    <row r="3" spans="1:36" x14ac:dyDescent="0.35">
      <c r="A3" t="s">
        <v>11</v>
      </c>
      <c r="B3" s="1">
        <f>mlp_l4!C13</f>
        <v>2.8720640000000001E-3</v>
      </c>
      <c r="C3" s="1">
        <f>mlp_l4!D13</f>
        <v>5.7441280000000003E-3</v>
      </c>
      <c r="D3" s="1">
        <f>mlp_l4!E13</f>
        <v>1.1488256000000001E-2</v>
      </c>
      <c r="E3" s="1">
        <f>mlp_l4!F13</f>
        <v>2.2976512000000001E-2</v>
      </c>
      <c r="F3" s="1">
        <f>mlp_l4!G13</f>
        <v>4.5953024000000002E-2</v>
      </c>
      <c r="G3" s="1"/>
      <c r="H3" s="1">
        <f>mlp_l5!C14</f>
        <v>8.26E-3</v>
      </c>
      <c r="I3" s="1">
        <f>mlp_l5!D14</f>
        <v>1.652E-2</v>
      </c>
      <c r="J3" s="1">
        <f>mlp_l5!E14</f>
        <v>3.304E-2</v>
      </c>
      <c r="K3" s="1">
        <f>mlp_l5!F14</f>
        <v>6.608E-2</v>
      </c>
      <c r="L3" s="1">
        <f>mlp_l5!G14</f>
        <v>0.13216</v>
      </c>
      <c r="N3" s="1">
        <f>nmt_l3!C18</f>
        <v>0.60410089014479995</v>
      </c>
      <c r="O3" s="1">
        <f>nmt_l3!D18</f>
        <v>1.2082017802895999</v>
      </c>
      <c r="P3" s="1">
        <f>nmt_l3!E18</f>
        <v>2.4164035605791998</v>
      </c>
      <c r="Q3" s="1">
        <f>nmt_l3!F18</f>
        <v>4.8328071211583996</v>
      </c>
      <c r="R3" s="1">
        <f>nmt_l3!G18</f>
        <v>9.6656142423167992</v>
      </c>
      <c r="T3" s="1">
        <f>nmt_l5!C22</f>
        <v>0.9269375749104799</v>
      </c>
      <c r="U3" s="1">
        <f>nmt_l5!D22</f>
        <v>1.8538751498209598</v>
      </c>
      <c r="V3" s="1">
        <f>nmt_l5!E22</f>
        <v>3.7077502996419196</v>
      </c>
      <c r="W3" s="1">
        <f>nmt_l5!F22</f>
        <v>7.4155005992838392</v>
      </c>
      <c r="X3" s="1">
        <f>nmt_l5!G22</f>
        <v>14.831001198567678</v>
      </c>
      <c r="Z3" s="1">
        <f>wlm_bigLSTM!C15</f>
        <v>0.47477784393695999</v>
      </c>
      <c r="AA3" s="1">
        <f>wlm_bigLSTM!D15</f>
        <v>0.94955568787391997</v>
      </c>
      <c r="AB3" s="1">
        <f>wlm_bigLSTM!E15</f>
        <v>1.8991113757478399</v>
      </c>
      <c r="AC3" s="1">
        <f>wlm_bigLSTM!F15</f>
        <v>3.7982227514956799</v>
      </c>
      <c r="AD3" s="1">
        <f>wlm_bigLSTM!G15</f>
        <v>7.5964455029913598</v>
      </c>
      <c r="AF3" s="1">
        <f>wlm_anotherLSTM!C13</f>
        <v>0.23738892196847999</v>
      </c>
      <c r="AG3" s="1">
        <f>wlm_anotherLSTM!D13</f>
        <v>0.47477784393695999</v>
      </c>
      <c r="AH3" s="1">
        <f>wlm_anotherLSTM!E13</f>
        <v>0.94955568787391997</v>
      </c>
      <c r="AI3" s="1">
        <f>wlm_anotherLSTM!F13</f>
        <v>1.8991113757478399</v>
      </c>
      <c r="AJ3" s="1">
        <f>wlm_anotherLSTM!G13</f>
        <v>3.7982227514956799</v>
      </c>
    </row>
    <row r="4" spans="1:36" x14ac:dyDescent="0.35">
      <c r="A4" t="s">
        <v>21</v>
      </c>
      <c r="B4">
        <f>mlp_l4!C17</f>
        <v>7.3999999999999996E-2</v>
      </c>
      <c r="C4">
        <f>mlp_l4!D17</f>
        <v>7.3999999999999996E-2</v>
      </c>
      <c r="D4">
        <f>mlp_l4!E17</f>
        <v>7.0999999999999994E-2</v>
      </c>
      <c r="E4">
        <f>mlp_l4!F17</f>
        <v>7.1999999999999995E-2</v>
      </c>
      <c r="F4">
        <f>mlp_l4!G17</f>
        <v>7.1999999999999995E-2</v>
      </c>
      <c r="H4" s="1">
        <f>mlp_l5!C18</f>
        <v>7.0999999999999994E-2</v>
      </c>
      <c r="I4" s="1">
        <f>mlp_l5!D18</f>
        <v>7.0999999999999994E-2</v>
      </c>
      <c r="J4" s="1">
        <f>mlp_l5!E18</f>
        <v>7.0999999999999994E-2</v>
      </c>
      <c r="K4" s="1">
        <f>mlp_l5!F18</f>
        <v>7.2999999999999995E-2</v>
      </c>
      <c r="L4" s="1">
        <f>mlp_l5!G18</f>
        <v>7.2999999999999995E-2</v>
      </c>
      <c r="N4" s="1">
        <f>nmt_l3!C22</f>
        <v>519.84400000000005</v>
      </c>
      <c r="O4" s="1">
        <f>nmt_l3!D22</f>
        <v>540.96600000000001</v>
      </c>
      <c r="P4" s="1">
        <f>nmt_l3!E22</f>
        <v>584.6</v>
      </c>
      <c r="Q4" s="1">
        <f>nmt_l3!F22</f>
        <v>962.25800000000004</v>
      </c>
      <c r="R4" s="1">
        <f>nmt_l3!G22</f>
        <v>1957.433</v>
      </c>
      <c r="T4" s="1">
        <f>nmt_l5!C26</f>
        <v>852.43599999999992</v>
      </c>
      <c r="U4" s="1">
        <f>nmt_l5!D26</f>
        <v>901.84199999999998</v>
      </c>
      <c r="V4" s="1">
        <f>nmt_l5!E26</f>
        <v>929.255</v>
      </c>
      <c r="W4" s="1">
        <f>nmt_l5!F26</f>
        <v>1555.1390000000001</v>
      </c>
      <c r="X4" s="1">
        <f>nmt_l5!G26</f>
        <v>3245.2240000000002</v>
      </c>
      <c r="Z4" s="1">
        <f>wlm_bigLSTM!C19</f>
        <v>48.316000000000003</v>
      </c>
      <c r="AA4" s="1">
        <f>wlm_bigLSTM!D19</f>
        <v>62.327999999999996</v>
      </c>
      <c r="AB4" s="1">
        <f>wlm_bigLSTM!E19</f>
        <v>70.667999999999992</v>
      </c>
      <c r="AC4" s="1">
        <f>wlm_bigLSTM!F19</f>
        <v>107.371</v>
      </c>
      <c r="AD4" s="1">
        <f>wlm_bigLSTM!G19</f>
        <v>198.4</v>
      </c>
      <c r="AF4" s="1">
        <f>wlm_anotherLSTM!C17</f>
        <v>8.7690000000000001</v>
      </c>
      <c r="AG4" s="1">
        <f>wlm_anotherLSTM!D17</f>
        <v>7.2799999999999994</v>
      </c>
      <c r="AH4" s="1">
        <f>wlm_anotherLSTM!E17</f>
        <v>7.6559999999999997</v>
      </c>
      <c r="AI4" s="1">
        <f>wlm_anotherLSTM!F17</f>
        <v>7.2159999999999993</v>
      </c>
      <c r="AJ4" s="1">
        <f>wlm_anotherLSTM!G17</f>
        <v>8.1</v>
      </c>
    </row>
    <row r="5" spans="1:36" x14ac:dyDescent="0.35">
      <c r="A5" t="s">
        <v>18</v>
      </c>
      <c r="B5">
        <f>mlp_l4!C21</f>
        <v>0.129</v>
      </c>
      <c r="C5">
        <f>mlp_l4!D21</f>
        <v>0.129</v>
      </c>
      <c r="D5">
        <f>mlp_l4!E21</f>
        <v>0.126</v>
      </c>
      <c r="E5">
        <f>mlp_l4!F21</f>
        <v>0.128</v>
      </c>
      <c r="F5">
        <f>mlp_l4!G21</f>
        <v>0.13100000000000001</v>
      </c>
      <c r="H5" s="1">
        <f>mlp_l5!C22</f>
        <v>0.13</v>
      </c>
      <c r="I5" s="1">
        <f>mlp_l5!D22</f>
        <v>0.13</v>
      </c>
      <c r="J5" s="1">
        <f>mlp_l5!E22</f>
        <v>0.129</v>
      </c>
      <c r="K5" s="1">
        <f>mlp_l5!F22</f>
        <v>0.13800000000000001</v>
      </c>
      <c r="L5" s="1">
        <f>mlp_l5!G22</f>
        <v>0.13100000000000001</v>
      </c>
      <c r="N5" s="1">
        <f>nmt_l3!C26</f>
        <v>717.70500000000004</v>
      </c>
      <c r="O5" s="1">
        <f>nmt_l3!D26</f>
        <v>745.98400000000004</v>
      </c>
      <c r="P5" s="1">
        <f>nmt_l3!E26</f>
        <v>818.30399999999997</v>
      </c>
      <c r="Q5" s="1">
        <f>nmt_l3!F26</f>
        <v>1233.7560000000001</v>
      </c>
      <c r="R5" s="1">
        <f>nmt_l3!G26</f>
        <v>2446.3560000000002</v>
      </c>
      <c r="T5" s="1">
        <f>nmt_l5!C30</f>
        <v>1197.6510000000001</v>
      </c>
      <c r="U5" s="1">
        <f>nmt_l5!D30</f>
        <v>1221.028</v>
      </c>
      <c r="V5" s="1">
        <f>nmt_l5!E30</f>
        <v>1329.0239999999999</v>
      </c>
      <c r="W5" s="1">
        <f>nmt_l5!F30</f>
        <v>2020.7849999999999</v>
      </c>
      <c r="X5" s="1">
        <f>nmt_l5!G30</f>
        <v>4036.8240000000001</v>
      </c>
      <c r="Z5" s="1">
        <f>wlm_bigLSTM!C23</f>
        <v>102.96000000000001</v>
      </c>
      <c r="AA5" s="1">
        <f>wlm_bigLSTM!D23</f>
        <v>106.128</v>
      </c>
      <c r="AB5" s="1">
        <f>wlm_bigLSTM!E23</f>
        <v>105.4</v>
      </c>
      <c r="AC5" s="1">
        <f>wlm_bigLSTM!F23</f>
        <v>142.571</v>
      </c>
      <c r="AD5" s="1">
        <f>wlm_bigLSTM!G23</f>
        <v>290.54000000000002</v>
      </c>
      <c r="AF5" s="1">
        <f>wlm_anotherLSTM!C21</f>
        <v>9.0719999999999992</v>
      </c>
      <c r="AG5" s="1">
        <f>wlm_anotherLSTM!D21</f>
        <v>11.321999999999999</v>
      </c>
      <c r="AH5" s="1">
        <f>wlm_anotherLSTM!E21</f>
        <v>13.558999999999999</v>
      </c>
      <c r="AI5" s="1">
        <f>wlm_anotherLSTM!F21</f>
        <v>9.4079999999999995</v>
      </c>
      <c r="AJ5" s="1">
        <f>wlm_anotherLSTM!G21</f>
        <v>12.311999999999999</v>
      </c>
    </row>
    <row r="6" spans="1:36" x14ac:dyDescent="0.35">
      <c r="A6" t="s">
        <v>19</v>
      </c>
      <c r="B6">
        <f>mlp_l4!B25</f>
        <v>6.0000000000000001E-3</v>
      </c>
      <c r="C6">
        <f>mlp_l4!C25</f>
        <v>0.01</v>
      </c>
      <c r="D6">
        <f>mlp_l4!D25</f>
        <v>1.6E-2</v>
      </c>
      <c r="E6">
        <f>mlp_l4!E25</f>
        <v>3.6999999999999998E-2</v>
      </c>
      <c r="F6">
        <f>mlp_l4!F25</f>
        <v>0.04</v>
      </c>
      <c r="H6" s="1">
        <f>mlp_l5!C26</f>
        <v>4.4999999999999998E-2</v>
      </c>
      <c r="I6" s="1">
        <f>mlp_l5!D26</f>
        <v>7.2999999999999995E-2</v>
      </c>
      <c r="J6" s="1">
        <f>mlp_l5!E26</f>
        <v>0.11700000000000001</v>
      </c>
      <c r="K6" s="1">
        <f>mlp_l5!F26</f>
        <v>0.24</v>
      </c>
      <c r="L6" s="1">
        <f>mlp_l5!G26</f>
        <v>0.27800000000000002</v>
      </c>
      <c r="N6" s="1">
        <f>nmt_l3!C30</f>
        <v>81808.22</v>
      </c>
      <c r="O6" s="1">
        <f>nmt_l3!D30</f>
        <v>99765.64</v>
      </c>
      <c r="P6" s="1">
        <f>nmt_l3!E30</f>
        <v>132483.52000000002</v>
      </c>
      <c r="Q6" s="1">
        <f>nmt_l3!F30</f>
        <v>198690.44</v>
      </c>
      <c r="R6" s="1">
        <f>nmt_l3!G30</f>
        <v>64401.22</v>
      </c>
      <c r="T6" s="1">
        <f>nmt_l5!C34</f>
        <v>134978.48000000001</v>
      </c>
      <c r="U6" s="1">
        <f>nmt_l5!D34</f>
        <v>165199.06</v>
      </c>
      <c r="V6" s="1">
        <f>nmt_l5!E34</f>
        <v>216182.72</v>
      </c>
      <c r="W6" s="1">
        <f>nmt_l5!F34</f>
        <v>331620.64</v>
      </c>
      <c r="X6" s="1">
        <f>nmt_l5!G34</f>
        <v>107240.9</v>
      </c>
      <c r="Z6" s="1">
        <f>wlm_bigLSTM!C27</f>
        <v>25435.8</v>
      </c>
      <c r="AA6" s="1">
        <f>wlm_bigLSTM!D27</f>
        <v>28589.599999999999</v>
      </c>
      <c r="AB6" s="1">
        <f>wlm_bigLSTM!E27</f>
        <v>31080.400000000001</v>
      </c>
      <c r="AC6" s="1">
        <f>wlm_bigLSTM!F27</f>
        <v>41277.599999999999</v>
      </c>
      <c r="AD6" s="1">
        <f>wlm_bigLSTM!G27</f>
        <v>13442</v>
      </c>
      <c r="AF6" s="1">
        <f>wlm_anotherLSTM!C25</f>
        <v>16117.66</v>
      </c>
      <c r="AG6" s="1">
        <f>wlm_anotherLSTM!D25</f>
        <v>17849.259999999998</v>
      </c>
      <c r="AH6" s="1">
        <f>wlm_anotherLSTM!E25</f>
        <v>21116.94</v>
      </c>
      <c r="AI6" s="1">
        <f>wlm_anotherLSTM!F25</f>
        <v>28553.46</v>
      </c>
      <c r="AJ6" s="1">
        <f>wlm_anotherLSTM!G25</f>
        <v>5794.88</v>
      </c>
    </row>
    <row r="7" spans="1:36" x14ac:dyDescent="0.35">
      <c r="A7" t="s">
        <v>20</v>
      </c>
      <c r="B7">
        <f>mlp_l4!B29</f>
        <v>4.0000000000000001E-3</v>
      </c>
      <c r="C7">
        <f>mlp_l4!C29</f>
        <v>7.0000000000000001E-3</v>
      </c>
      <c r="D7">
        <f>mlp_l4!D29</f>
        <v>1.0999999999999999E-2</v>
      </c>
      <c r="E7">
        <f>mlp_l4!E29</f>
        <v>1.4999999999999999E-2</v>
      </c>
      <c r="F7">
        <f>mlp_l4!F29</f>
        <v>2.4E-2</v>
      </c>
      <c r="H7" s="1">
        <f>mlp_l5!C30</f>
        <v>6.2E-2</v>
      </c>
      <c r="I7" s="1">
        <f>mlp_l5!D30</f>
        <v>8.1000000000000003E-2</v>
      </c>
      <c r="J7" s="1">
        <f>mlp_l5!E30</f>
        <v>7.8E-2</v>
      </c>
      <c r="K7" s="1">
        <f>mlp_l5!F30</f>
        <v>0.13200000000000001</v>
      </c>
      <c r="L7" s="1">
        <f>mlp_l5!G30</f>
        <v>0.189</v>
      </c>
      <c r="N7" s="1">
        <f>nmt_l3!C34</f>
        <v>63556.399999999994</v>
      </c>
      <c r="O7" s="1">
        <f>nmt_l3!D34</f>
        <v>82490.399999999994</v>
      </c>
      <c r="P7" s="1">
        <f>nmt_l3!E34</f>
        <v>121316.4</v>
      </c>
      <c r="Q7" s="1">
        <f>nmt_l3!F34</f>
        <v>184340.4</v>
      </c>
      <c r="R7" s="1">
        <f>nmt_l3!F34</f>
        <v>184340.4</v>
      </c>
      <c r="T7" s="1">
        <f>nmt_l5!C38</f>
        <v>116155.2</v>
      </c>
      <c r="U7" s="1">
        <f>nmt_l5!D38</f>
        <v>137983.6</v>
      </c>
      <c r="V7" s="1">
        <f>nmt_l5!E38</f>
        <v>202638</v>
      </c>
      <c r="W7" s="1">
        <f>nmt_l5!F38</f>
        <v>321699.20000000001</v>
      </c>
      <c r="X7" s="1">
        <f>nmt_l5!G38</f>
        <v>119412.40000000001</v>
      </c>
      <c r="Z7" s="1">
        <f>wlm_bigLSTM!C31</f>
        <v>27522.299999999996</v>
      </c>
      <c r="AA7" s="1">
        <f>wlm_bigLSTM!D31</f>
        <v>29554.2</v>
      </c>
      <c r="AB7" s="1">
        <f>wlm_bigLSTM!E31</f>
        <v>34768.5</v>
      </c>
      <c r="AC7" s="1">
        <f>wlm_bigLSTM!F31</f>
        <v>47327.28</v>
      </c>
      <c r="AD7" s="1">
        <f>wlm_bigLSTM!G31</f>
        <v>11398.14</v>
      </c>
      <c r="AF7" s="1">
        <f>wlm_anotherLSTM!C29</f>
        <v>34509.15</v>
      </c>
      <c r="AG7" s="1">
        <f>wlm_anotherLSTM!D29</f>
        <v>37627.200000000004</v>
      </c>
      <c r="AH7" s="1">
        <f>wlm_anotherLSTM!E29</f>
        <v>43017.39</v>
      </c>
      <c r="AI7" s="1">
        <f>wlm_anotherLSTM!F29</f>
        <v>55445.13</v>
      </c>
      <c r="AJ7" s="1">
        <f>wlm_anotherLSTM!G29</f>
        <v>14456.910000000002</v>
      </c>
    </row>
    <row r="10" spans="1:36" x14ac:dyDescent="0.35">
      <c r="A10" t="s">
        <v>124</v>
      </c>
    </row>
    <row r="11" spans="1:36" x14ac:dyDescent="0.35">
      <c r="B11" t="s">
        <v>86</v>
      </c>
      <c r="C11" t="s">
        <v>111</v>
      </c>
      <c r="D11" t="s">
        <v>87</v>
      </c>
      <c r="E11" t="s">
        <v>88</v>
      </c>
      <c r="F11" t="s">
        <v>89</v>
      </c>
      <c r="H11" t="s">
        <v>90</v>
      </c>
      <c r="I11" t="s">
        <v>112</v>
      </c>
      <c r="J11" t="s">
        <v>91</v>
      </c>
      <c r="K11" t="s">
        <v>92</v>
      </c>
      <c r="L11" t="s">
        <v>93</v>
      </c>
      <c r="N11" t="s">
        <v>95</v>
      </c>
      <c r="O11" t="s">
        <v>95</v>
      </c>
      <c r="P11" t="s">
        <v>96</v>
      </c>
      <c r="Q11" t="s">
        <v>97</v>
      </c>
      <c r="R11" t="s">
        <v>98</v>
      </c>
      <c r="T11" t="s">
        <v>99</v>
      </c>
      <c r="U11" t="s">
        <v>113</v>
      </c>
      <c r="V11" t="s">
        <v>100</v>
      </c>
      <c r="W11" t="s">
        <v>101</v>
      </c>
      <c r="X11" t="s">
        <v>102</v>
      </c>
      <c r="Z11" t="s">
        <v>103</v>
      </c>
      <c r="AA11" t="s">
        <v>114</v>
      </c>
      <c r="AB11" t="s">
        <v>104</v>
      </c>
      <c r="AC11" t="s">
        <v>105</v>
      </c>
      <c r="AD11" t="s">
        <v>106</v>
      </c>
      <c r="AF11" t="s">
        <v>107</v>
      </c>
      <c r="AG11" t="s">
        <v>115</v>
      </c>
      <c r="AH11" t="s">
        <v>108</v>
      </c>
      <c r="AI11" t="s">
        <v>109</v>
      </c>
      <c r="AJ11" t="s">
        <v>110</v>
      </c>
    </row>
    <row r="12" spans="1:36" x14ac:dyDescent="0.35">
      <c r="A12" t="s">
        <v>11</v>
      </c>
      <c r="B12">
        <v>2.8720640000000001E-3</v>
      </c>
      <c r="C12">
        <v>5.7441280000000003E-3</v>
      </c>
      <c r="D12">
        <v>1.1488256000000001E-2</v>
      </c>
      <c r="E12">
        <v>2.2976512000000001E-2</v>
      </c>
      <c r="F12">
        <v>4.5953024000000002E-2</v>
      </c>
      <c r="H12">
        <v>8.26E-3</v>
      </c>
      <c r="I12">
        <v>1.652E-2</v>
      </c>
      <c r="J12">
        <v>3.304E-2</v>
      </c>
      <c r="K12">
        <v>6.608E-2</v>
      </c>
      <c r="L12">
        <v>0.13216</v>
      </c>
      <c r="N12">
        <v>0.60410089014479995</v>
      </c>
      <c r="O12">
        <v>1.2082017802895999</v>
      </c>
      <c r="P12">
        <v>2.4164035605791998</v>
      </c>
      <c r="Q12">
        <v>4.8328071211583996</v>
      </c>
      <c r="R12">
        <v>9.6656142423167992</v>
      </c>
      <c r="T12">
        <v>0.9269375749104799</v>
      </c>
      <c r="U12">
        <v>1.8538751498209598</v>
      </c>
      <c r="V12">
        <v>3.7077502996419196</v>
      </c>
      <c r="W12">
        <v>7.4155005992838392</v>
      </c>
      <c r="X12">
        <v>14.831001198567678</v>
      </c>
      <c r="Z12">
        <v>0.47477784393695999</v>
      </c>
      <c r="AA12">
        <v>0.94955568787391997</v>
      </c>
      <c r="AB12">
        <v>1.8991113757478399</v>
      </c>
      <c r="AC12">
        <v>3.7982227514956799</v>
      </c>
      <c r="AD12">
        <v>7.5964455029913598</v>
      </c>
      <c r="AF12">
        <v>0.23738892196847999</v>
      </c>
      <c r="AG12">
        <v>0.47477784393695999</v>
      </c>
      <c r="AH12">
        <v>0.94955568787391997</v>
      </c>
      <c r="AI12">
        <v>1.8991113757478399</v>
      </c>
      <c r="AJ12">
        <v>3.7982227514956799</v>
      </c>
    </row>
    <row r="13" spans="1:36" x14ac:dyDescent="0.35">
      <c r="A13" t="s">
        <v>21</v>
      </c>
      <c r="B13">
        <v>7.3999999999999996E-2</v>
      </c>
      <c r="C13">
        <v>7.3999999999999996E-2</v>
      </c>
      <c r="D13">
        <v>7.0999999999999994E-2</v>
      </c>
      <c r="E13">
        <v>7.1999999999999995E-2</v>
      </c>
      <c r="F13">
        <v>7.1999999999999995E-2</v>
      </c>
      <c r="H13">
        <v>7.0999999999999994E-2</v>
      </c>
      <c r="I13">
        <v>7.0999999999999994E-2</v>
      </c>
      <c r="J13">
        <v>7.0999999999999994E-2</v>
      </c>
      <c r="K13">
        <v>7.2999999999999995E-2</v>
      </c>
      <c r="L13">
        <v>7.2999999999999995E-2</v>
      </c>
      <c r="N13">
        <v>519.84400000000005</v>
      </c>
      <c r="O13">
        <v>540.96600000000001</v>
      </c>
      <c r="P13">
        <v>584.6</v>
      </c>
      <c r="Q13">
        <v>962.25800000000004</v>
      </c>
      <c r="R13">
        <v>1957.433</v>
      </c>
      <c r="T13">
        <v>852.43599999999992</v>
      </c>
      <c r="U13">
        <v>901.84199999999998</v>
      </c>
      <c r="V13">
        <v>929.255</v>
      </c>
      <c r="W13">
        <v>1555.1390000000001</v>
      </c>
      <c r="X13">
        <v>3245.2240000000002</v>
      </c>
      <c r="Z13">
        <v>48.316000000000003</v>
      </c>
      <c r="AA13">
        <v>62.327999999999996</v>
      </c>
      <c r="AB13">
        <v>70.667999999999992</v>
      </c>
      <c r="AC13">
        <v>107.371</v>
      </c>
      <c r="AD13">
        <v>198.4</v>
      </c>
      <c r="AF13">
        <v>8.7690000000000001</v>
      </c>
      <c r="AG13">
        <v>7.2799999999999994</v>
      </c>
      <c r="AH13">
        <v>7.6559999999999997</v>
      </c>
      <c r="AI13">
        <v>7.2159999999999993</v>
      </c>
      <c r="AJ13">
        <v>8.1</v>
      </c>
    </row>
    <row r="14" spans="1:36" x14ac:dyDescent="0.35">
      <c r="A14" t="s">
        <v>18</v>
      </c>
      <c r="B14">
        <v>0.129</v>
      </c>
      <c r="C14">
        <v>0.129</v>
      </c>
      <c r="D14">
        <v>0.126</v>
      </c>
      <c r="E14">
        <v>0.128</v>
      </c>
      <c r="F14">
        <v>0.13100000000000001</v>
      </c>
      <c r="H14">
        <v>0.13</v>
      </c>
      <c r="I14">
        <v>0.13</v>
      </c>
      <c r="J14">
        <v>0.129</v>
      </c>
      <c r="K14">
        <v>0.13800000000000001</v>
      </c>
      <c r="L14">
        <v>0.13100000000000001</v>
      </c>
      <c r="N14">
        <v>717.70500000000004</v>
      </c>
      <c r="O14">
        <v>745.98400000000004</v>
      </c>
      <c r="P14">
        <v>818.30399999999997</v>
      </c>
      <c r="Q14">
        <v>1233.7560000000001</v>
      </c>
      <c r="R14">
        <v>2446.3560000000002</v>
      </c>
      <c r="T14">
        <v>1197.6510000000001</v>
      </c>
      <c r="U14">
        <v>1221.028</v>
      </c>
      <c r="V14">
        <v>1329.0239999999999</v>
      </c>
      <c r="W14">
        <v>2020.7849999999999</v>
      </c>
      <c r="X14">
        <v>4036.8240000000001</v>
      </c>
      <c r="Z14">
        <v>102.96000000000001</v>
      </c>
      <c r="AA14">
        <v>106.128</v>
      </c>
      <c r="AB14">
        <v>105.4</v>
      </c>
      <c r="AC14">
        <v>142.571</v>
      </c>
      <c r="AD14">
        <v>290.54000000000002</v>
      </c>
      <c r="AF14">
        <v>9.0719999999999992</v>
      </c>
      <c r="AG14">
        <v>11.321999999999999</v>
      </c>
      <c r="AH14">
        <v>13.558999999999999</v>
      </c>
      <c r="AI14">
        <v>9.4079999999999995</v>
      </c>
      <c r="AJ14">
        <v>12.311999999999999</v>
      </c>
    </row>
    <row r="15" spans="1:36" x14ac:dyDescent="0.35">
      <c r="A15" t="s">
        <v>19</v>
      </c>
      <c r="B15">
        <v>6.0000000000000001E-3</v>
      </c>
      <c r="C15">
        <v>0.01</v>
      </c>
      <c r="D15">
        <v>1.6E-2</v>
      </c>
      <c r="E15">
        <v>3.6999999999999998E-2</v>
      </c>
      <c r="F15">
        <v>0.04</v>
      </c>
      <c r="H15">
        <v>4.4999999999999998E-2</v>
      </c>
      <c r="I15">
        <v>7.2999999999999995E-2</v>
      </c>
      <c r="J15">
        <v>0.11700000000000001</v>
      </c>
      <c r="K15">
        <v>0.24</v>
      </c>
      <c r="L15">
        <v>0.27800000000000002</v>
      </c>
      <c r="N15">
        <v>81808.22</v>
      </c>
      <c r="O15">
        <v>99765.64</v>
      </c>
      <c r="P15">
        <v>132483.52000000002</v>
      </c>
      <c r="Q15">
        <v>198690.44</v>
      </c>
      <c r="R15">
        <v>64401.22</v>
      </c>
      <c r="T15">
        <v>134978.48000000001</v>
      </c>
      <c r="U15">
        <v>165199.06</v>
      </c>
      <c r="V15">
        <v>216182.72</v>
      </c>
      <c r="W15">
        <v>331620.64</v>
      </c>
      <c r="X15">
        <v>107240.9</v>
      </c>
      <c r="Z15">
        <v>25435.8</v>
      </c>
      <c r="AA15">
        <v>28589.599999999999</v>
      </c>
      <c r="AB15">
        <v>31080.400000000001</v>
      </c>
      <c r="AC15">
        <v>41277.599999999999</v>
      </c>
      <c r="AD15">
        <v>13442</v>
      </c>
      <c r="AF15">
        <v>16117.66</v>
      </c>
      <c r="AG15">
        <v>17849.259999999998</v>
      </c>
      <c r="AH15">
        <v>21116.94</v>
      </c>
      <c r="AI15">
        <v>28553.46</v>
      </c>
      <c r="AJ15">
        <v>5794.88</v>
      </c>
    </row>
    <row r="16" spans="1:36" x14ac:dyDescent="0.35">
      <c r="A16" t="s">
        <v>20</v>
      </c>
      <c r="B16">
        <v>4.0000000000000001E-3</v>
      </c>
      <c r="C16">
        <v>7.0000000000000001E-3</v>
      </c>
      <c r="D16">
        <v>1.0999999999999999E-2</v>
      </c>
      <c r="E16">
        <v>1.4999999999999999E-2</v>
      </c>
      <c r="F16">
        <v>2.4E-2</v>
      </c>
      <c r="H16">
        <v>6.2E-2</v>
      </c>
      <c r="I16">
        <v>8.1000000000000003E-2</v>
      </c>
      <c r="J16">
        <v>7.8E-2</v>
      </c>
      <c r="K16">
        <v>0.13200000000000001</v>
      </c>
      <c r="L16">
        <v>0.189</v>
      </c>
      <c r="N16">
        <v>63556.399999999994</v>
      </c>
      <c r="O16">
        <v>82490.399999999994</v>
      </c>
      <c r="P16">
        <v>121316.4</v>
      </c>
      <c r="Q16">
        <v>184340.4</v>
      </c>
      <c r="R16">
        <v>184340.4</v>
      </c>
      <c r="T16">
        <v>116155.2</v>
      </c>
      <c r="U16">
        <v>137983.6</v>
      </c>
      <c r="V16">
        <v>202638</v>
      </c>
      <c r="W16">
        <v>321699.20000000001</v>
      </c>
      <c r="X16">
        <v>119412.40000000001</v>
      </c>
      <c r="Z16">
        <v>27522.299999999996</v>
      </c>
      <c r="AA16">
        <v>29554.2</v>
      </c>
      <c r="AB16">
        <v>34768.5</v>
      </c>
      <c r="AC16">
        <v>47327.28</v>
      </c>
      <c r="AD16">
        <v>11398.14</v>
      </c>
      <c r="AF16">
        <v>34509.15</v>
      </c>
      <c r="AG16">
        <v>37627.200000000004</v>
      </c>
      <c r="AH16">
        <v>43017.39</v>
      </c>
      <c r="AI16">
        <v>55445.13</v>
      </c>
      <c r="AJ16">
        <v>14456.910000000002</v>
      </c>
    </row>
    <row r="18" spans="1:36" x14ac:dyDescent="0.35">
      <c r="A18" t="s">
        <v>126</v>
      </c>
    </row>
    <row r="19" spans="1:36" x14ac:dyDescent="0.35">
      <c r="B19" t="s">
        <v>86</v>
      </c>
      <c r="C19" t="s">
        <v>111</v>
      </c>
      <c r="D19" t="s">
        <v>87</v>
      </c>
      <c r="E19" t="s">
        <v>88</v>
      </c>
      <c r="F19" t="s">
        <v>89</v>
      </c>
      <c r="H19" t="s">
        <v>90</v>
      </c>
      <c r="I19" t="s">
        <v>112</v>
      </c>
      <c r="J19" t="s">
        <v>91</v>
      </c>
      <c r="K19" t="s">
        <v>92</v>
      </c>
      <c r="L19" t="s">
        <v>93</v>
      </c>
      <c r="N19" t="s">
        <v>95</v>
      </c>
      <c r="O19" t="s">
        <v>95</v>
      </c>
      <c r="P19" t="s">
        <v>96</v>
      </c>
      <c r="Q19" t="s">
        <v>97</v>
      </c>
      <c r="R19" t="s">
        <v>98</v>
      </c>
      <c r="T19" t="s">
        <v>99</v>
      </c>
      <c r="U19" t="s">
        <v>113</v>
      </c>
      <c r="V19" t="s">
        <v>100</v>
      </c>
      <c r="W19" t="s">
        <v>101</v>
      </c>
      <c r="X19" t="s">
        <v>102</v>
      </c>
      <c r="Z19" t="s">
        <v>103</v>
      </c>
      <c r="AA19" t="s">
        <v>114</v>
      </c>
      <c r="AB19" t="s">
        <v>104</v>
      </c>
      <c r="AC19" t="s">
        <v>105</v>
      </c>
      <c r="AD19" t="s">
        <v>106</v>
      </c>
      <c r="AF19" t="s">
        <v>107</v>
      </c>
      <c r="AG19" t="s">
        <v>115</v>
      </c>
      <c r="AH19" t="s">
        <v>108</v>
      </c>
      <c r="AI19" t="s">
        <v>109</v>
      </c>
      <c r="AJ19" t="s">
        <v>110</v>
      </c>
    </row>
    <row r="20" spans="1:36" x14ac:dyDescent="0.35">
      <c r="A20" t="s">
        <v>116</v>
      </c>
      <c r="B20">
        <f>B13/B12</f>
        <v>25.765442552812193</v>
      </c>
      <c r="C20">
        <f t="shared" ref="C20:F20" si="0">C13/C12</f>
        <v>12.882721276406096</v>
      </c>
      <c r="D20">
        <f t="shared" si="0"/>
        <v>6.1802243961137346</v>
      </c>
      <c r="E20">
        <f t="shared" si="0"/>
        <v>3.1336349050717529</v>
      </c>
      <c r="F20">
        <f t="shared" si="0"/>
        <v>1.5668174525358765</v>
      </c>
      <c r="H20">
        <f t="shared" ref="H20:L20" si="1">H13/H12</f>
        <v>8.5956416464891028</v>
      </c>
      <c r="I20">
        <f t="shared" si="1"/>
        <v>4.2978208232445514</v>
      </c>
      <c r="J20">
        <f t="shared" si="1"/>
        <v>2.1489104116222757</v>
      </c>
      <c r="K20">
        <f t="shared" si="1"/>
        <v>1.1047215496368039</v>
      </c>
      <c r="L20">
        <f t="shared" si="1"/>
        <v>0.55236077481840196</v>
      </c>
      <c r="N20">
        <f t="shared" ref="N20:R20" si="2">N13/N12</f>
        <v>860.52513492472428</v>
      </c>
      <c r="O20">
        <f t="shared" si="2"/>
        <v>447.74474663522938</v>
      </c>
      <c r="P20">
        <f t="shared" si="2"/>
        <v>241.92978753096784</v>
      </c>
      <c r="Q20">
        <f t="shared" si="2"/>
        <v>199.10953942009414</v>
      </c>
      <c r="R20">
        <f t="shared" si="2"/>
        <v>202.51511708694193</v>
      </c>
      <c r="T20">
        <f t="shared" ref="T20:X20" si="3">T13/T12</f>
        <v>919.62611406957467</v>
      </c>
      <c r="U20">
        <f t="shared" si="3"/>
        <v>486.46317961977991</v>
      </c>
      <c r="V20">
        <f t="shared" si="3"/>
        <v>250.62502188719233</v>
      </c>
      <c r="W20">
        <f t="shared" si="3"/>
        <v>209.71463479487676</v>
      </c>
      <c r="X20">
        <f t="shared" si="3"/>
        <v>218.81354849552648</v>
      </c>
      <c r="Z20">
        <f t="shared" ref="Z20:AD20" si="4">Z13/Z12</f>
        <v>101.76549014872586</v>
      </c>
      <c r="AA20">
        <f t="shared" si="4"/>
        <v>65.639120270612054</v>
      </c>
      <c r="AB20">
        <f t="shared" si="4"/>
        <v>37.211087723684479</v>
      </c>
      <c r="AC20">
        <f t="shared" si="4"/>
        <v>28.268747523488187</v>
      </c>
      <c r="AD20">
        <f t="shared" si="4"/>
        <v>26.117478223449801</v>
      </c>
      <c r="AF20">
        <f t="shared" ref="AF20:AI20" si="5">AF13/AF12</f>
        <v>36.939381700230854</v>
      </c>
      <c r="AG20">
        <f t="shared" si="5"/>
        <v>15.333487215057623</v>
      </c>
      <c r="AH20">
        <f t="shared" si="5"/>
        <v>8.0627182773682122</v>
      </c>
      <c r="AI20">
        <f t="shared" si="5"/>
        <v>3.7996718318631801</v>
      </c>
      <c r="AJ20">
        <f t="shared" ref="AJ20" si="6">AJ13/AJ12</f>
        <v>2.132576346874429</v>
      </c>
    </row>
    <row r="21" spans="1:36" x14ac:dyDescent="0.35">
      <c r="A21" t="s">
        <v>117</v>
      </c>
      <c r="B21">
        <f>B14/B12</f>
        <v>44.915433639361794</v>
      </c>
      <c r="C21">
        <f t="shared" ref="C21:F21" si="7">C14/C12</f>
        <v>22.457716819680897</v>
      </c>
      <c r="D21">
        <f t="shared" si="7"/>
        <v>10.967722167751136</v>
      </c>
      <c r="E21">
        <f t="shared" si="7"/>
        <v>5.5709064979053391</v>
      </c>
      <c r="F21">
        <f t="shared" si="7"/>
        <v>2.8507373094749977</v>
      </c>
      <c r="H21">
        <f t="shared" ref="H21:L21" si="8">H14/H12</f>
        <v>15.738498789346247</v>
      </c>
      <c r="I21">
        <f t="shared" si="8"/>
        <v>7.8692493946731235</v>
      </c>
      <c r="J21">
        <f t="shared" si="8"/>
        <v>3.9043583535108959</v>
      </c>
      <c r="K21">
        <f t="shared" si="8"/>
        <v>2.0883777239709445</v>
      </c>
      <c r="L21">
        <f t="shared" si="8"/>
        <v>0.99122276029055689</v>
      </c>
      <c r="N21">
        <f t="shared" ref="N21:R21" si="9">N14/N12</f>
        <v>1188.0548625378945</v>
      </c>
      <c r="O21">
        <f t="shared" si="9"/>
        <v>617.43328984434322</v>
      </c>
      <c r="P21">
        <f t="shared" si="9"/>
        <v>338.64542055378223</v>
      </c>
      <c r="Q21">
        <f t="shared" si="9"/>
        <v>255.28765561499895</v>
      </c>
      <c r="R21">
        <f t="shared" si="9"/>
        <v>253.09886559404225</v>
      </c>
      <c r="T21">
        <f t="shared" ref="T21:X21" si="10">T14/T12</f>
        <v>1292.051409304089</v>
      </c>
      <c r="U21">
        <f t="shared" si="10"/>
        <v>658.63550742234304</v>
      </c>
      <c r="V21">
        <f t="shared" si="10"/>
        <v>358.44485000199501</v>
      </c>
      <c r="W21">
        <f t="shared" si="10"/>
        <v>272.50823770348825</v>
      </c>
      <c r="X21">
        <f t="shared" si="10"/>
        <v>272.18823233524256</v>
      </c>
      <c r="Z21">
        <f t="shared" ref="Z21:AD21" si="11">Z14/Z12</f>
        <v>216.85931918438641</v>
      </c>
      <c r="AA21">
        <f t="shared" si="11"/>
        <v>111.76595681041454</v>
      </c>
      <c r="AB21">
        <f t="shared" si="11"/>
        <v>55.499641224830825</v>
      </c>
      <c r="AC21">
        <f t="shared" si="11"/>
        <v>37.536239796325212</v>
      </c>
      <c r="AD21">
        <f t="shared" si="11"/>
        <v>38.246835297586216</v>
      </c>
      <c r="AF21">
        <f t="shared" ref="AF21:AI21" si="12">AF14/AF12</f>
        <v>38.215768135989769</v>
      </c>
      <c r="AG21">
        <f t="shared" si="12"/>
        <v>23.846942616604728</v>
      </c>
      <c r="AH21">
        <f t="shared" si="12"/>
        <v>14.279309969022412</v>
      </c>
      <c r="AI21">
        <f t="shared" si="12"/>
        <v>4.9538958694801556</v>
      </c>
      <c r="AJ21">
        <f t="shared" ref="AJ21" si="13">AJ14/AJ12</f>
        <v>3.2415160472491324</v>
      </c>
    </row>
    <row r="22" spans="1:36" x14ac:dyDescent="0.35">
      <c r="A22" t="s">
        <v>118</v>
      </c>
      <c r="B22">
        <f>B15/B12</f>
        <v>2.0890899367145019</v>
      </c>
      <c r="C22">
        <f t="shared" ref="C22:F22" si="14">C15/C12</f>
        <v>1.7409082805954184</v>
      </c>
      <c r="D22">
        <f t="shared" si="14"/>
        <v>1.3927266244763348</v>
      </c>
      <c r="E22">
        <f t="shared" si="14"/>
        <v>1.610340159550762</v>
      </c>
      <c r="F22">
        <f t="shared" si="14"/>
        <v>0.87045414029770918</v>
      </c>
      <c r="H22">
        <f t="shared" ref="H22:L22" si="15">H15/H12</f>
        <v>5.4479418886198543</v>
      </c>
      <c r="I22">
        <f t="shared" si="15"/>
        <v>4.4188861985472156</v>
      </c>
      <c r="J22">
        <f t="shared" si="15"/>
        <v>3.5411622276029058</v>
      </c>
      <c r="K22">
        <f t="shared" si="15"/>
        <v>3.6319612590799029</v>
      </c>
      <c r="L22">
        <f t="shared" si="15"/>
        <v>2.1035108958837774</v>
      </c>
      <c r="N22">
        <f t="shared" ref="N22:R22" si="16">N15/N12</f>
        <v>135421.45250007987</v>
      </c>
      <c r="O22">
        <f t="shared" si="16"/>
        <v>82573.657502877279</v>
      </c>
      <c r="P22">
        <f t="shared" si="16"/>
        <v>54826.735964684798</v>
      </c>
      <c r="Q22">
        <f t="shared" si="16"/>
        <v>41112.84291279038</v>
      </c>
      <c r="R22">
        <f t="shared" si="16"/>
        <v>6662.9205744676347</v>
      </c>
      <c r="T22">
        <f t="shared" ref="T22:X22" si="17">T15/T12</f>
        <v>145617.65932623425</v>
      </c>
      <c r="U22">
        <f t="shared" si="17"/>
        <v>89110.132371079191</v>
      </c>
      <c r="V22">
        <f t="shared" si="17"/>
        <v>58305.630781252476</v>
      </c>
      <c r="W22">
        <f t="shared" si="17"/>
        <v>44719.926262567715</v>
      </c>
      <c r="X22">
        <f t="shared" si="17"/>
        <v>7230.8604499578159</v>
      </c>
      <c r="Z22">
        <f t="shared" ref="Z22:AD22" si="18">Z15/Z12</f>
        <v>53574.109080324546</v>
      </c>
      <c r="AA22">
        <f t="shared" si="18"/>
        <v>30108.397395852433</v>
      </c>
      <c r="AB22">
        <f t="shared" si="18"/>
        <v>16365.759479357041</v>
      </c>
      <c r="AC22">
        <f t="shared" si="18"/>
        <v>10867.609063672091</v>
      </c>
      <c r="AD22">
        <f t="shared" si="18"/>
        <v>1769.5118058448195</v>
      </c>
      <c r="AF22">
        <f t="shared" ref="AF22:AI22" si="19">AF15/AF12</f>
        <v>67895.586139188366</v>
      </c>
      <c r="AG22">
        <f t="shared" si="19"/>
        <v>37594.972528604318</v>
      </c>
      <c r="AH22">
        <f t="shared" si="19"/>
        <v>22238.758894995804</v>
      </c>
      <c r="AI22">
        <f t="shared" si="19"/>
        <v>15035.168745043244</v>
      </c>
      <c r="AJ22">
        <f t="shared" ref="AJ22" si="20">AJ15/AJ12</f>
        <v>1525.6819778982338</v>
      </c>
    </row>
    <row r="23" spans="1:36" x14ac:dyDescent="0.35">
      <c r="A23" t="s">
        <v>119</v>
      </c>
      <c r="B23">
        <f>B16/B12</f>
        <v>1.3927266244763348</v>
      </c>
      <c r="C23">
        <f t="shared" ref="C23:F23" si="21">C16/C12</f>
        <v>1.2186357964167929</v>
      </c>
      <c r="D23">
        <f t="shared" si="21"/>
        <v>0.95749955432748002</v>
      </c>
      <c r="E23">
        <f t="shared" si="21"/>
        <v>0.65284060522328191</v>
      </c>
      <c r="F23">
        <f t="shared" si="21"/>
        <v>0.52227248417862548</v>
      </c>
      <c r="H23">
        <f t="shared" ref="H23:L23" si="22">H16/H12</f>
        <v>7.5060532687651333</v>
      </c>
      <c r="I23">
        <f t="shared" si="22"/>
        <v>4.9031476997578691</v>
      </c>
      <c r="J23">
        <f t="shared" si="22"/>
        <v>2.360774818401937</v>
      </c>
      <c r="K23">
        <f t="shared" si="22"/>
        <v>1.9975786924939469</v>
      </c>
      <c r="L23">
        <f t="shared" si="22"/>
        <v>1.4300847457627119</v>
      </c>
      <c r="N23">
        <f t="shared" ref="N23:R23" si="23">N16/N12</f>
        <v>105208.25417881084</v>
      </c>
      <c r="O23">
        <f t="shared" si="23"/>
        <v>68275.350480138717</v>
      </c>
      <c r="P23">
        <f t="shared" si="23"/>
        <v>50205.355586763442</v>
      </c>
      <c r="Q23">
        <f t="shared" si="23"/>
        <v>38143.545847907648</v>
      </c>
      <c r="R23">
        <f t="shared" si="23"/>
        <v>19071.772923953824</v>
      </c>
      <c r="T23">
        <f t="shared" ref="T23:X23" si="24">T16/T12</f>
        <v>125310.70391791791</v>
      </c>
      <c r="U23">
        <f t="shared" si="24"/>
        <v>74429.823396319829</v>
      </c>
      <c r="V23">
        <f t="shared" si="24"/>
        <v>54652.547670097956</v>
      </c>
      <c r="W23">
        <f t="shared" si="24"/>
        <v>43381.993662176828</v>
      </c>
      <c r="X23">
        <f t="shared" si="24"/>
        <v>8051.5400411087821</v>
      </c>
      <c r="Z23">
        <f t="shared" ref="Z23:AD23" si="25">Z16/Z12</f>
        <v>57968.796041068737</v>
      </c>
      <c r="AA23">
        <f t="shared" si="25"/>
        <v>31124.240923850004</v>
      </c>
      <c r="AB23">
        <f t="shared" si="25"/>
        <v>18307.773016371259</v>
      </c>
      <c r="AC23">
        <f t="shared" si="25"/>
        <v>12460.375048136202</v>
      </c>
      <c r="AD23">
        <f t="shared" si="25"/>
        <v>1500.4570223681053</v>
      </c>
      <c r="AF23">
        <f t="shared" ref="AF23:AI23" si="26">AF16/AF12</f>
        <v>145369.67316689721</v>
      </c>
      <c r="AG23">
        <f t="shared" si="26"/>
        <v>79252.223920112127</v>
      </c>
      <c r="AH23">
        <f t="shared" si="26"/>
        <v>45302.651070751905</v>
      </c>
      <c r="AI23">
        <f t="shared" si="26"/>
        <v>29195.301922809336</v>
      </c>
      <c r="AJ23">
        <f t="shared" ref="AJ23" si="27">AJ16/AJ12</f>
        <v>3806.230162332396</v>
      </c>
    </row>
    <row r="25" spans="1:36" x14ac:dyDescent="0.35">
      <c r="A25" t="s">
        <v>125</v>
      </c>
    </row>
    <row r="26" spans="1:36" x14ac:dyDescent="0.35">
      <c r="B26" t="s">
        <v>86</v>
      </c>
      <c r="C26" t="s">
        <v>111</v>
      </c>
      <c r="D26" t="s">
        <v>87</v>
      </c>
      <c r="E26" t="s">
        <v>88</v>
      </c>
      <c r="F26" t="s">
        <v>89</v>
      </c>
      <c r="H26" t="s">
        <v>90</v>
      </c>
      <c r="I26" t="s">
        <v>112</v>
      </c>
      <c r="J26" t="s">
        <v>91</v>
      </c>
      <c r="K26" t="s">
        <v>92</v>
      </c>
      <c r="L26" t="s">
        <v>93</v>
      </c>
      <c r="N26" t="s">
        <v>95</v>
      </c>
      <c r="O26" t="s">
        <v>127</v>
      </c>
      <c r="P26" t="s">
        <v>96</v>
      </c>
      <c r="Q26" t="s">
        <v>97</v>
      </c>
      <c r="R26" t="s">
        <v>98</v>
      </c>
      <c r="T26" t="s">
        <v>99</v>
      </c>
      <c r="U26" t="s">
        <v>113</v>
      </c>
      <c r="V26" t="s">
        <v>100</v>
      </c>
      <c r="W26" t="s">
        <v>101</v>
      </c>
      <c r="X26" t="s">
        <v>102</v>
      </c>
      <c r="Z26" t="s">
        <v>103</v>
      </c>
      <c r="AA26" t="s">
        <v>114</v>
      </c>
      <c r="AB26" t="s">
        <v>104</v>
      </c>
      <c r="AC26" t="s">
        <v>105</v>
      </c>
      <c r="AD26" t="s">
        <v>106</v>
      </c>
      <c r="AF26" t="s">
        <v>107</v>
      </c>
      <c r="AG26" t="s">
        <v>115</v>
      </c>
      <c r="AH26" t="s">
        <v>108</v>
      </c>
      <c r="AI26" t="s">
        <v>109</v>
      </c>
      <c r="AJ26" t="s">
        <v>110</v>
      </c>
    </row>
    <row r="27" spans="1:36" x14ac:dyDescent="0.35">
      <c r="A27" t="s">
        <v>116</v>
      </c>
      <c r="B27">
        <f>LOG10(B13/B12)</f>
        <v>1.4110376063970802</v>
      </c>
      <c r="C27">
        <f t="shared" ref="C27:F27" si="28">LOG10(C13/C12)</f>
        <v>1.1100076107330989</v>
      </c>
      <c r="D27">
        <f t="shared" si="28"/>
        <v>0.79100424405721692</v>
      </c>
      <c r="E27">
        <f t="shared" si="28"/>
        <v>0.49604839610542889</v>
      </c>
      <c r="F27">
        <f t="shared" si="28"/>
        <v>0.19501840044144769</v>
      </c>
      <c r="H27">
        <f t="shared" ref="H27:L27" si="29">LOG10(H13/H12)</f>
        <v>0.93427830139869306</v>
      </c>
      <c r="I27">
        <f t="shared" si="29"/>
        <v>0.6332483057347118</v>
      </c>
      <c r="J27">
        <f t="shared" si="29"/>
        <v>0.3322183100707306</v>
      </c>
      <c r="K27">
        <f t="shared" si="29"/>
        <v>4.3252825808130113E-2</v>
      </c>
      <c r="L27">
        <f t="shared" si="29"/>
        <v>-0.25777716985585108</v>
      </c>
      <c r="N27">
        <f t="shared" ref="N27:R27" si="30">LOG10(N13/N12)</f>
        <v>2.9347635600786726</v>
      </c>
      <c r="O27">
        <f t="shared" si="30"/>
        <v>2.6510304989974163</v>
      </c>
      <c r="P27">
        <f t="shared" si="30"/>
        <v>2.3836893440290612</v>
      </c>
      <c r="Q27">
        <f t="shared" si="30"/>
        <v>2.2990920677534841</v>
      </c>
      <c r="R27">
        <f t="shared" si="30"/>
        <v>2.3064574474143784</v>
      </c>
      <c r="T27">
        <f t="shared" ref="T27:X27" si="31">LOG10(T13/T12)</f>
        <v>2.9636112951715021</v>
      </c>
      <c r="U27">
        <f t="shared" si="31"/>
        <v>2.6870499741149345</v>
      </c>
      <c r="V27">
        <f t="shared" si="31"/>
        <v>2.3990244278913853</v>
      </c>
      <c r="W27">
        <f t="shared" si="31"/>
        <v>2.3216287384714747</v>
      </c>
      <c r="X27">
        <f t="shared" si="31"/>
        <v>2.3400742091361537</v>
      </c>
      <c r="Z27">
        <f t="shared" ref="Z27:AD27" si="32">LOG10(Z13/Z12)</f>
        <v>2.0076005286991783</v>
      </c>
      <c r="AA27">
        <f t="shared" si="32"/>
        <v>1.8171627517811313</v>
      </c>
      <c r="AB27">
        <f t="shared" si="32"/>
        <v>1.5706723651435348</v>
      </c>
      <c r="AC27">
        <f t="shared" si="32"/>
        <v>1.4513065670431944</v>
      </c>
      <c r="AD27">
        <f t="shared" si="32"/>
        <v>1.4169312412664388</v>
      </c>
      <c r="AF27">
        <f t="shared" ref="AF27:AJ27" si="33">LOG10(AF13/AF12)</f>
        <v>1.5674896218452838</v>
      </c>
      <c r="AG27">
        <f t="shared" si="33"/>
        <v>1.1856409354172408</v>
      </c>
      <c r="AH27">
        <f t="shared" si="33"/>
        <v>0.90648148520900973</v>
      </c>
      <c r="AI27">
        <f t="shared" si="33"/>
        <v>0.57974608931012661</v>
      </c>
      <c r="AJ27">
        <f t="shared" si="33"/>
        <v>0.32890458799090988</v>
      </c>
    </row>
    <row r="28" spans="1:36" x14ac:dyDescent="0.35">
      <c r="A28" t="s">
        <v>117</v>
      </c>
      <c r="B28">
        <f>LOG10(B14/B12)</f>
        <v>1.652395596965353</v>
      </c>
      <c r="C28">
        <f t="shared" ref="C28:F28" si="34">LOG10(C14/C12)</f>
        <v>1.3513656013013717</v>
      </c>
      <c r="D28">
        <f t="shared" si="34"/>
        <v>1.0401164404557046</v>
      </c>
      <c r="E28">
        <f t="shared" si="34"/>
        <v>0.74592586932202887</v>
      </c>
      <c r="F28">
        <f t="shared" si="34"/>
        <v>0.45495719966594356</v>
      </c>
      <c r="H28">
        <f t="shared" ref="H28:L28" si="35">LOG10(H14/H12)</f>
        <v>1.1969633049864545</v>
      </c>
      <c r="I28">
        <f t="shared" si="35"/>
        <v>0.89593330932247339</v>
      </c>
      <c r="J28">
        <f t="shared" si="35"/>
        <v>0.59154967165090433</v>
      </c>
      <c r="K28">
        <f t="shared" si="35"/>
        <v>0.31980905208891075</v>
      </c>
      <c r="L28">
        <f t="shared" si="35"/>
        <v>-3.8287343205427398E-3</v>
      </c>
      <c r="N28">
        <f t="shared" ref="N28:R28" si="36">LOG10(N14/N12)</f>
        <v>3.0748364961563928</v>
      </c>
      <c r="O28">
        <f t="shared" si="36"/>
        <v>2.7905900414174454</v>
      </c>
      <c r="P28">
        <f t="shared" si="36"/>
        <v>2.529745207089376</v>
      </c>
      <c r="Q28">
        <f t="shared" si="36"/>
        <v>2.4070298150866485</v>
      </c>
      <c r="R28">
        <f t="shared" si="36"/>
        <v>2.4032901986258488</v>
      </c>
      <c r="T28">
        <f t="shared" ref="T28:X28" si="37">LOG10(T14/T12)</f>
        <v>3.1112797941024861</v>
      </c>
      <c r="U28">
        <f t="shared" si="37"/>
        <v>2.8186451400745129</v>
      </c>
      <c r="V28">
        <f t="shared" si="37"/>
        <v>2.5544223449904808</v>
      </c>
      <c r="W28">
        <f t="shared" si="37"/>
        <v>2.435379635181814</v>
      </c>
      <c r="X28">
        <f t="shared" si="37"/>
        <v>2.4348693451790617</v>
      </c>
      <c r="Z28">
        <f t="shared" ref="Z28:AD28" si="38">LOG10(Z14/Z12)</f>
        <v>2.336178090000534</v>
      </c>
      <c r="AA28">
        <f t="shared" si="38"/>
        <v>2.0483095403945235</v>
      </c>
      <c r="AB28">
        <f t="shared" si="38"/>
        <v>1.7442901756527691</v>
      </c>
      <c r="AC28">
        <f t="shared" si="38"/>
        <v>1.5744507648889776</v>
      </c>
      <c r="AD28">
        <f t="shared" si="38"/>
        <v>1.5825955056424228</v>
      </c>
      <c r="AF28">
        <f t="shared" ref="AF28:AJ28" si="39">LOG10(AF14/AF12)</f>
        <v>1.5822425933170163</v>
      </c>
      <c r="AG28">
        <f t="shared" si="39"/>
        <v>1.3774327066527787</v>
      </c>
      <c r="AH28">
        <f t="shared" si="39"/>
        <v>1.1547072211735903</v>
      </c>
      <c r="AI28">
        <f t="shared" si="39"/>
        <v>0.69494687350830464</v>
      </c>
      <c r="AJ28">
        <f t="shared" si="39"/>
        <v>0.51074817593568245</v>
      </c>
    </row>
    <row r="29" spans="1:36" x14ac:dyDescent="0.35">
      <c r="A29" t="s">
        <v>118</v>
      </c>
      <c r="B29">
        <f>LOG10(B15/B12)</f>
        <v>0.31995713704974765</v>
      </c>
      <c r="C29">
        <f t="shared" ref="C29:F29" si="40">LOG10(C15/C12)</f>
        <v>0.24077589100212285</v>
      </c>
      <c r="D29">
        <f t="shared" si="40"/>
        <v>0.14386587799406647</v>
      </c>
      <c r="E29">
        <f t="shared" si="40"/>
        <v>0.20691762374115547</v>
      </c>
      <c r="F29">
        <f t="shared" si="40"/>
        <v>-6.0254104661858349E-2</v>
      </c>
      <c r="H29">
        <f t="shared" ref="H29:L29" si="41">LOG10(H15/H12)</f>
        <v>0.73623246645496143</v>
      </c>
      <c r="I29">
        <f t="shared" si="41"/>
        <v>0.64531281713609245</v>
      </c>
      <c r="J29">
        <f t="shared" si="41"/>
        <v>0.54914582309781701</v>
      </c>
      <c r="K29">
        <f t="shared" si="41"/>
        <v>0.56014120739928019</v>
      </c>
      <c r="L29">
        <f t="shared" si="41"/>
        <v>0.3229447659417693</v>
      </c>
      <c r="N29">
        <f t="shared" ref="N29:R29" si="42">LOG10(N15/N12)</f>
        <v>5.1316874676314441</v>
      </c>
      <c r="O29">
        <f t="shared" si="42"/>
        <v>4.916841521584379</v>
      </c>
      <c r="P29">
        <f t="shared" si="42"/>
        <v>4.738992391520517</v>
      </c>
      <c r="Q29">
        <f t="shared" si="42"/>
        <v>4.6139775088564532</v>
      </c>
      <c r="R29">
        <f t="shared" si="42"/>
        <v>3.8236646362793896</v>
      </c>
      <c r="T29">
        <f t="shared" ref="T29:X29" si="43">LOG10(T15/T12)</f>
        <v>5.1632140458759244</v>
      </c>
      <c r="U29">
        <f t="shared" si="43"/>
        <v>4.9499270888029878</v>
      </c>
      <c r="V29">
        <f t="shared" si="43"/>
        <v>4.7657104981405176</v>
      </c>
      <c r="W29">
        <f t="shared" si="43"/>
        <v>4.6505010787829653</v>
      </c>
      <c r="X29">
        <f t="shared" si="43"/>
        <v>3.859189980065465</v>
      </c>
      <c r="Z29">
        <f t="shared" ref="Z29:AD29" si="44">LOG10(Z15/Z12)</f>
        <v>4.7289549576006413</v>
      </c>
      <c r="AA29">
        <f t="shared" si="44"/>
        <v>4.4786876395824713</v>
      </c>
      <c r="AB29">
        <f t="shared" si="44"/>
        <v>4.2139361642447222</v>
      </c>
      <c r="AC29">
        <f t="shared" si="44"/>
        <v>4.0361340073182035</v>
      </c>
      <c r="AD29">
        <f t="shared" si="44"/>
        <v>3.2478534645130392</v>
      </c>
      <c r="AF29">
        <f t="shared" ref="AF29:AJ29" si="45">LOG10(AF15/AF12)</f>
        <v>4.8318415419137573</v>
      </c>
      <c r="AG29">
        <f t="shared" si="45"/>
        <v>4.5751297718141295</v>
      </c>
      <c r="AH29">
        <f t="shared" si="45"/>
        <v>4.3471105463949593</v>
      </c>
      <c r="AI29">
        <f t="shared" si="45"/>
        <v>4.1771083067052341</v>
      </c>
      <c r="AJ29">
        <f t="shared" si="45"/>
        <v>3.1834640161629664</v>
      </c>
    </row>
    <row r="30" spans="1:36" x14ac:dyDescent="0.35">
      <c r="A30" t="s">
        <v>119</v>
      </c>
      <c r="B30">
        <f>LOG10(B16/B12)</f>
        <v>0.14386587799406647</v>
      </c>
      <c r="C30">
        <f>LOG10(C16/C12)</f>
        <v>8.587393101637969E-2</v>
      </c>
      <c r="D30">
        <f>LOG10(D16/D12)</f>
        <v>-1.8861419503633341E-2</v>
      </c>
      <c r="E30">
        <f>LOG10(E16/E12)</f>
        <v>-0.18519284127015828</v>
      </c>
      <c r="F30">
        <f>LOG10(F16/F12)</f>
        <v>-0.28210285427821474</v>
      </c>
      <c r="H30">
        <f>LOG10(H16/H12)</f>
        <v>0.87541164217787171</v>
      </c>
      <c r="I30">
        <f>LOG10(I16/I12)</f>
        <v>0.6904749758942863</v>
      </c>
      <c r="J30">
        <f>LOG10(J16/J12)</f>
        <v>0.37305456404213577</v>
      </c>
      <c r="K30">
        <f>LOG10(K16/K12)</f>
        <v>0.30050389689352414</v>
      </c>
      <c r="L30">
        <f>LOG10(L16/L12)</f>
        <v>0.15536177419693717</v>
      </c>
      <c r="N30">
        <f>LOG10(N16/N12)</f>
        <v>5.022049813997234</v>
      </c>
      <c r="O30">
        <f>LOG10(O16/O12)</f>
        <v>4.834263938195873</v>
      </c>
      <c r="P30">
        <f>LOG10(P16/P12)</f>
        <v>4.700750047378448</v>
      </c>
      <c r="Q30">
        <f>LOG10(Q16/Q12)</f>
        <v>4.5814210628736145</v>
      </c>
      <c r="R30">
        <f>LOG10(R16/R12)</f>
        <v>4.2803910672096332</v>
      </c>
      <c r="T30">
        <f>LOG10(T16/T12)</f>
        <v>5.0979881695890352</v>
      </c>
      <c r="U30">
        <f>LOG10(U16/U12)</f>
        <v>4.8717469885190141</v>
      </c>
      <c r="V30">
        <f>LOG10(V16/V12)</f>
        <v>4.7376104117253579</v>
      </c>
      <c r="W30">
        <f>LOG10(W16/W12)</f>
        <v>4.6373095065667567</v>
      </c>
      <c r="X30">
        <f>LOG10(X16/X12)</f>
        <v>3.9058789570618719</v>
      </c>
      <c r="Z30">
        <f>LOG10(Z16/Z12)</f>
        <v>4.7631942805648366</v>
      </c>
      <c r="AA30">
        <f>LOG10(AA16/AA12)</f>
        <v>4.4930987684056962</v>
      </c>
      <c r="AB30">
        <f>LOG10(AB16/AB12)</f>
        <v>4.2626355193141139</v>
      </c>
      <c r="AC30">
        <f>LOG10(AC16/AC12)</f>
        <v>4.0955311144647775</v>
      </c>
      <c r="AD30">
        <f>LOG10(AD16/AD12)</f>
        <v>3.1762235604301918</v>
      </c>
      <c r="AF30">
        <f>LOG10(AF16/AF12)</f>
        <v>5.1624738140195134</v>
      </c>
      <c r="AG30">
        <f>LOG10(AG16/AG12)</f>
        <v>4.8990114579267789</v>
      </c>
      <c r="AH30">
        <f>LOG10(AH16/AH12)</f>
        <v>4.6561236172823719</v>
      </c>
      <c r="AI30">
        <f>LOG10(AI16/AI12)</f>
        <v>4.4653129708608823</v>
      </c>
      <c r="AJ30">
        <f>LOG10(AJ16/AJ12)</f>
        <v>3.5804950464861065</v>
      </c>
    </row>
    <row r="35" spans="1:2" x14ac:dyDescent="0.35">
      <c r="A35" t="s">
        <v>130</v>
      </c>
      <c r="B35">
        <f>AVERAGE(B20,B21,H20,H21,N20,N21,T20,T21,Z20,Z21,AF20,AF21)</f>
        <v>395.75437471946867</v>
      </c>
    </row>
    <row r="36" spans="1:2" x14ac:dyDescent="0.35">
      <c r="A36" t="s">
        <v>129</v>
      </c>
      <c r="B36">
        <f>AVERAGE(D20,D21,J20,J21,P20,P21,V20,V21,AB20,AB21,AH20,AH21)</f>
        <v>110.65825437482012</v>
      </c>
    </row>
    <row r="37" spans="1:2" x14ac:dyDescent="0.35">
      <c r="A37" t="s">
        <v>131</v>
      </c>
      <c r="B37">
        <f>AVERAGE(F20,F21,L20,L21,R20,R21,X20,X21,AD20,AD21,AJ20,AJ21)</f>
        <v>85.192942310336051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K31" sqref="K31"/>
    </sheetView>
  </sheetViews>
  <sheetFormatPr defaultColWidth="14.90625" defaultRowHeight="14.5" x14ac:dyDescent="0.35"/>
  <cols>
    <col min="1" max="1" width="19" customWidth="1"/>
  </cols>
  <sheetData>
    <row r="1" spans="1:8" s="3" customFormat="1" x14ac:dyDescent="0.35">
      <c r="A1" s="3" t="s">
        <v>25</v>
      </c>
    </row>
    <row r="2" spans="1:8" x14ac:dyDescent="0.35">
      <c r="A2" s="2" t="s">
        <v>7</v>
      </c>
      <c r="F2" t="s">
        <v>53</v>
      </c>
    </row>
    <row r="3" spans="1:8" x14ac:dyDescent="0.35">
      <c r="A3" s="4" t="s">
        <v>9</v>
      </c>
      <c r="F3" t="s">
        <v>37</v>
      </c>
    </row>
    <row r="4" spans="1:8" x14ac:dyDescent="0.35">
      <c r="B4" t="s">
        <v>6</v>
      </c>
      <c r="C4" t="s">
        <v>5</v>
      </c>
      <c r="D4" t="s">
        <v>4</v>
      </c>
      <c r="F4" s="5" t="s">
        <v>0</v>
      </c>
    </row>
    <row r="5" spans="1:8" x14ac:dyDescent="0.35">
      <c r="A5" t="s">
        <v>0</v>
      </c>
      <c r="B5" s="1">
        <f>0.0000195027421844*(2/3)</f>
        <v>1.3001828122933334E-5</v>
      </c>
      <c r="C5" s="1">
        <f>0.000080416</f>
        <v>8.0415999999999997E-5</v>
      </c>
      <c r="D5">
        <v>4</v>
      </c>
      <c r="F5" s="5" t="s">
        <v>1</v>
      </c>
    </row>
    <row r="6" spans="1:8" x14ac:dyDescent="0.35">
      <c r="A6" t="s">
        <v>1</v>
      </c>
      <c r="B6" s="1">
        <f>0.0000195027421844</f>
        <v>1.9502742184400001E-5</v>
      </c>
      <c r="C6" s="1">
        <f>0.000080416</f>
        <v>8.0415999999999997E-5</v>
      </c>
      <c r="D6">
        <v>8</v>
      </c>
      <c r="F6" s="5" t="s">
        <v>2</v>
      </c>
    </row>
    <row r="7" spans="1:8" x14ac:dyDescent="0.35">
      <c r="A7" t="s">
        <v>2</v>
      </c>
      <c r="B7" s="1">
        <f>0.0000580874045813</f>
        <v>5.8087404581300002E-5</v>
      </c>
      <c r="C7">
        <f>0.000179504</f>
        <v>1.7950400000000001E-4</v>
      </c>
      <c r="D7">
        <v>8</v>
      </c>
      <c r="F7" s="5" t="s">
        <v>3</v>
      </c>
    </row>
    <row r="8" spans="1:8" x14ac:dyDescent="0.35">
      <c r="A8" t="s">
        <v>3</v>
      </c>
      <c r="B8" s="1">
        <f>0.000000472980962923*(3/4)</f>
        <v>3.5473572219224996E-7</v>
      </c>
      <c r="C8" s="1">
        <f>0.000010158 * 3/4</f>
        <v>7.6185E-6</v>
      </c>
      <c r="D8">
        <v>1</v>
      </c>
    </row>
    <row r="9" spans="1:8" x14ac:dyDescent="0.35">
      <c r="A9" s="2" t="s">
        <v>10</v>
      </c>
      <c r="B9">
        <f>SUM(D4:D8)</f>
        <v>21</v>
      </c>
      <c r="C9" s="2" t="s">
        <v>36</v>
      </c>
      <c r="D9" s="2">
        <v>160</v>
      </c>
    </row>
    <row r="10" spans="1:8" x14ac:dyDescent="0.35">
      <c r="A10" s="2" t="s">
        <v>34</v>
      </c>
      <c r="B10">
        <f>INT((B9-1)/D9)+1</f>
        <v>1</v>
      </c>
    </row>
    <row r="11" spans="1:8" x14ac:dyDescent="0.35">
      <c r="A11" s="2"/>
    </row>
    <row r="12" spans="1:8" x14ac:dyDescent="0.35">
      <c r="A12" s="2" t="s">
        <v>8</v>
      </c>
      <c r="B12">
        <v>1</v>
      </c>
      <c r="C12">
        <v>16</v>
      </c>
      <c r="D12">
        <v>32</v>
      </c>
      <c r="E12">
        <v>64</v>
      </c>
      <c r="F12">
        <v>128</v>
      </c>
      <c r="G12">
        <v>256</v>
      </c>
      <c r="H12">
        <v>512</v>
      </c>
    </row>
    <row r="13" spans="1:8" x14ac:dyDescent="0.35">
      <c r="A13" s="2" t="s">
        <v>16</v>
      </c>
      <c r="B13" s="1">
        <f>SUM(C5:C8)</f>
        <v>3.4795449999999999E-4</v>
      </c>
      <c r="C13" s="1">
        <f>C12 * MAX(C5:C8)</f>
        <v>2.8720640000000001E-3</v>
      </c>
      <c r="D13" s="1">
        <f>D12 * MAX(C5:C8)</f>
        <v>5.7441280000000003E-3</v>
      </c>
      <c r="E13" s="1">
        <f>E12 * MAX(C5:C8)</f>
        <v>1.1488256000000001E-2</v>
      </c>
      <c r="F13" s="1">
        <f>F12 * MAX(C5:C8)</f>
        <v>2.2976512000000001E-2</v>
      </c>
      <c r="G13" s="1">
        <f>G12 * MAX(C5:C8)</f>
        <v>4.5953024000000002E-2</v>
      </c>
      <c r="H13" s="1">
        <f>H12 * MAX(C5:C8)</f>
        <v>9.1906048000000004E-2</v>
      </c>
    </row>
    <row r="14" spans="1:8" x14ac:dyDescent="0.35">
      <c r="A14" s="2" t="s">
        <v>15</v>
      </c>
      <c r="B14" s="1">
        <f>SUM(B5:B8)</f>
        <v>9.0946710610825587E-5</v>
      </c>
      <c r="C14" s="1">
        <f>C12*B14</f>
        <v>1.4551473697732094E-3</v>
      </c>
      <c r="D14" s="1">
        <f>D12*B14</f>
        <v>2.9102947395464188E-3</v>
      </c>
      <c r="E14" s="1">
        <f>E12*B14</f>
        <v>5.8205894790928376E-3</v>
      </c>
      <c r="F14" s="1">
        <f>F12*B14</f>
        <v>1.1641178958185675E-2</v>
      </c>
      <c r="G14" s="1">
        <f>G12*B14</f>
        <v>2.328235791637135E-2</v>
      </c>
      <c r="H14" s="1">
        <f>H12*B14</f>
        <v>4.6564715832742701E-2</v>
      </c>
    </row>
    <row r="16" spans="1:8" x14ac:dyDescent="0.35">
      <c r="A16" s="2" t="s">
        <v>22</v>
      </c>
      <c r="B16">
        <v>69</v>
      </c>
      <c r="C16">
        <v>69</v>
      </c>
      <c r="D16">
        <v>69</v>
      </c>
      <c r="E16">
        <v>69</v>
      </c>
      <c r="F16">
        <v>69</v>
      </c>
      <c r="G16">
        <v>69</v>
      </c>
      <c r="H16">
        <v>69</v>
      </c>
    </row>
    <row r="17" spans="1:8" x14ac:dyDescent="0.35">
      <c r="A17" s="2" t="s">
        <v>23</v>
      </c>
      <c r="B17">
        <v>7.3999999999999996E-2</v>
      </c>
      <c r="C17">
        <v>7.3999999999999996E-2</v>
      </c>
      <c r="D17">
        <v>7.3999999999999996E-2</v>
      </c>
      <c r="E17">
        <v>7.0999999999999994E-2</v>
      </c>
      <c r="F17">
        <v>7.1999999999999995E-2</v>
      </c>
      <c r="G17">
        <v>7.1999999999999995E-2</v>
      </c>
      <c r="H17">
        <v>7.1999999999999995E-2</v>
      </c>
    </row>
    <row r="18" spans="1:8" x14ac:dyDescent="0.35">
      <c r="A18" s="2" t="s">
        <v>24</v>
      </c>
      <c r="B18">
        <f>B16*B17</f>
        <v>5.1059999999999999</v>
      </c>
      <c r="C18">
        <f>C16*C17</f>
        <v>5.1059999999999999</v>
      </c>
      <c r="D18">
        <f>D16*D17</f>
        <v>5.1059999999999999</v>
      </c>
      <c r="E18">
        <f>E16*E17</f>
        <v>4.8989999999999991</v>
      </c>
      <c r="F18">
        <f>F16*F17</f>
        <v>4.968</v>
      </c>
      <c r="G18">
        <f>G16*G17</f>
        <v>4.968</v>
      </c>
      <c r="H18">
        <f>H16*H17</f>
        <v>4.968</v>
      </c>
    </row>
    <row r="20" spans="1:8" x14ac:dyDescent="0.35">
      <c r="A20" s="2" t="s">
        <v>26</v>
      </c>
      <c r="B20">
        <v>59</v>
      </c>
      <c r="C20">
        <v>59</v>
      </c>
      <c r="D20">
        <v>59</v>
      </c>
      <c r="E20">
        <v>59</v>
      </c>
      <c r="F20">
        <v>59</v>
      </c>
      <c r="G20">
        <v>59</v>
      </c>
      <c r="H20">
        <v>59</v>
      </c>
    </row>
    <row r="21" spans="1:8" x14ac:dyDescent="0.35">
      <c r="A21" s="2" t="s">
        <v>14</v>
      </c>
      <c r="B21">
        <v>0.127</v>
      </c>
      <c r="C21">
        <v>0.129</v>
      </c>
      <c r="D21">
        <v>0.129</v>
      </c>
      <c r="E21">
        <v>0.126</v>
      </c>
      <c r="F21">
        <v>0.128</v>
      </c>
      <c r="G21">
        <v>0.13100000000000001</v>
      </c>
      <c r="H21">
        <v>0.13</v>
      </c>
    </row>
    <row r="22" spans="1:8" x14ac:dyDescent="0.35">
      <c r="A22" s="2" t="s">
        <v>17</v>
      </c>
      <c r="B22">
        <f>B20*B21</f>
        <v>7.4930000000000003</v>
      </c>
      <c r="C22">
        <f t="shared" ref="C22:H22" si="0">C20*C21</f>
        <v>7.6110000000000007</v>
      </c>
      <c r="D22">
        <f t="shared" si="0"/>
        <v>7.6110000000000007</v>
      </c>
      <c r="E22">
        <f t="shared" si="0"/>
        <v>7.4340000000000002</v>
      </c>
      <c r="F22">
        <f t="shared" si="0"/>
        <v>7.5520000000000005</v>
      </c>
      <c r="G22">
        <f t="shared" si="0"/>
        <v>7.7290000000000001</v>
      </c>
      <c r="H22">
        <f t="shared" si="0"/>
        <v>7.67</v>
      </c>
    </row>
    <row r="24" spans="1:8" x14ac:dyDescent="0.35">
      <c r="A24" s="2" t="s">
        <v>27</v>
      </c>
      <c r="B24">
        <f>410-125</f>
        <v>285</v>
      </c>
      <c r="C24">
        <f t="shared" ref="C24:H24" si="1">410-125</f>
        <v>285</v>
      </c>
      <c r="D24">
        <f t="shared" si="1"/>
        <v>285</v>
      </c>
      <c r="E24">
        <f t="shared" si="1"/>
        <v>285</v>
      </c>
      <c r="F24">
        <f t="shared" si="1"/>
        <v>285</v>
      </c>
      <c r="G24">
        <f t="shared" si="1"/>
        <v>285</v>
      </c>
      <c r="H24">
        <f t="shared" si="1"/>
        <v>285</v>
      </c>
    </row>
    <row r="25" spans="1:8" x14ac:dyDescent="0.35">
      <c r="A25" s="2" t="s">
        <v>28</v>
      </c>
      <c r="B25">
        <f>6*(10^-3)</f>
        <v>6.0000000000000001E-3</v>
      </c>
      <c r="C25">
        <f>10*(10^-3)</f>
        <v>0.01</v>
      </c>
      <c r="D25">
        <f>16*(10^-3)</f>
        <v>1.6E-2</v>
      </c>
      <c r="E25">
        <f>37*(10^-3)</f>
        <v>3.6999999999999998E-2</v>
      </c>
      <c r="F25">
        <f>40*(10^-3)</f>
        <v>0.04</v>
      </c>
      <c r="G25">
        <f>45*(10^-3)</f>
        <v>4.4999999999999998E-2</v>
      </c>
      <c r="H25">
        <f>70*(10^-3)</f>
        <v>7.0000000000000007E-2</v>
      </c>
    </row>
    <row r="26" spans="1:8" x14ac:dyDescent="0.35">
      <c r="A26" s="2" t="s">
        <v>29</v>
      </c>
      <c r="B26">
        <f>B24*B25</f>
        <v>1.71</v>
      </c>
      <c r="C26">
        <f t="shared" ref="C26:H26" si="2">C24*C25</f>
        <v>2.85</v>
      </c>
      <c r="D26">
        <f t="shared" si="2"/>
        <v>4.5600000000000005</v>
      </c>
      <c r="E26">
        <f t="shared" si="2"/>
        <v>10.545</v>
      </c>
      <c r="F26">
        <f t="shared" si="2"/>
        <v>11.4</v>
      </c>
      <c r="G26">
        <f t="shared" si="2"/>
        <v>12.824999999999999</v>
      </c>
      <c r="H26">
        <f t="shared" si="2"/>
        <v>19.950000000000003</v>
      </c>
    </row>
    <row r="28" spans="1:8" x14ac:dyDescent="0.35">
      <c r="A28" s="2" t="s">
        <v>30</v>
      </c>
      <c r="B28">
        <f>350-115</f>
        <v>235</v>
      </c>
      <c r="C28">
        <f t="shared" ref="C28:H28" si="3">350-115</f>
        <v>235</v>
      </c>
      <c r="D28">
        <f t="shared" si="3"/>
        <v>235</v>
      </c>
      <c r="E28">
        <f t="shared" si="3"/>
        <v>235</v>
      </c>
      <c r="F28">
        <f t="shared" si="3"/>
        <v>235</v>
      </c>
      <c r="G28">
        <f t="shared" si="3"/>
        <v>235</v>
      </c>
      <c r="H28">
        <f t="shared" si="3"/>
        <v>235</v>
      </c>
    </row>
    <row r="29" spans="1:8" x14ac:dyDescent="0.35">
      <c r="A29" s="2" t="s">
        <v>31</v>
      </c>
      <c r="B29">
        <v>4.0000000000000001E-3</v>
      </c>
      <c r="C29">
        <v>7.0000000000000001E-3</v>
      </c>
      <c r="D29">
        <v>1.0999999999999999E-2</v>
      </c>
      <c r="E29">
        <v>1.4999999999999999E-2</v>
      </c>
      <c r="F29">
        <v>2.4E-2</v>
      </c>
      <c r="G29">
        <v>2.1999999999999999E-2</v>
      </c>
      <c r="H29">
        <v>3.5999999999999997E-2</v>
      </c>
    </row>
    <row r="30" spans="1:8" x14ac:dyDescent="0.35">
      <c r="A30" s="2" t="s">
        <v>32</v>
      </c>
      <c r="B30">
        <f>B28*B29</f>
        <v>0.94000000000000006</v>
      </c>
      <c r="C30">
        <f t="shared" ref="C30:H30" si="4">C28*C29</f>
        <v>1.645</v>
      </c>
      <c r="D30">
        <f t="shared" si="4"/>
        <v>2.585</v>
      </c>
      <c r="E30">
        <f t="shared" si="4"/>
        <v>3.5249999999999999</v>
      </c>
      <c r="F30">
        <f t="shared" si="4"/>
        <v>5.64</v>
      </c>
      <c r="G30">
        <f t="shared" si="4"/>
        <v>5.17</v>
      </c>
      <c r="H30">
        <f t="shared" si="4"/>
        <v>8.4599999999999991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6" workbookViewId="0">
      <selection activeCell="F2" sqref="F2"/>
    </sheetView>
  </sheetViews>
  <sheetFormatPr defaultColWidth="15.6328125" defaultRowHeight="14.5" x14ac:dyDescent="0.35"/>
  <sheetData>
    <row r="1" spans="1:8" x14ac:dyDescent="0.35">
      <c r="A1" s="3" t="s">
        <v>25</v>
      </c>
      <c r="B1" s="3"/>
      <c r="C1" s="3"/>
      <c r="D1" s="3"/>
      <c r="E1" s="3"/>
      <c r="F1" s="3"/>
      <c r="G1" s="3"/>
      <c r="H1" s="3"/>
    </row>
    <row r="2" spans="1:8" x14ac:dyDescent="0.35">
      <c r="A2" s="2" t="s">
        <v>35</v>
      </c>
      <c r="F2" t="s">
        <v>53</v>
      </c>
    </row>
    <row r="3" spans="1:8" x14ac:dyDescent="0.35">
      <c r="A3" s="4" t="s">
        <v>9</v>
      </c>
      <c r="F3" t="s">
        <v>37</v>
      </c>
    </row>
    <row r="4" spans="1:8" x14ac:dyDescent="0.35">
      <c r="B4" t="s">
        <v>6</v>
      </c>
      <c r="C4" t="s">
        <v>5</v>
      </c>
      <c r="D4" t="s">
        <v>4</v>
      </c>
      <c r="F4" s="5" t="s">
        <v>0</v>
      </c>
    </row>
    <row r="5" spans="1:8" x14ac:dyDescent="0.35">
      <c r="A5" t="s">
        <v>0</v>
      </c>
      <c r="B5" s="1">
        <f>0.0000195027421844</f>
        <v>1.9502742184400001E-5</v>
      </c>
      <c r="C5" s="1">
        <f>0.000080416</f>
        <v>8.0415999999999997E-5</v>
      </c>
      <c r="D5">
        <v>8</v>
      </c>
      <c r="F5" s="5" t="s">
        <v>1</v>
      </c>
    </row>
    <row r="6" spans="1:8" x14ac:dyDescent="0.35">
      <c r="A6" t="s">
        <v>1</v>
      </c>
      <c r="B6" s="1">
        <v>3.12605050406E-5</v>
      </c>
      <c r="C6" s="1">
        <v>2.8753999999999999E-5</v>
      </c>
      <c r="D6">
        <v>24</v>
      </c>
      <c r="F6" s="5" t="s">
        <v>2</v>
      </c>
    </row>
    <row r="7" spans="1:8" x14ac:dyDescent="0.35">
      <c r="A7" t="s">
        <v>2</v>
      </c>
      <c r="B7" s="1">
        <v>4.5806274975000001E-4</v>
      </c>
      <c r="C7">
        <v>5.1625E-4</v>
      </c>
      <c r="D7">
        <v>36</v>
      </c>
      <c r="F7" s="5" t="s">
        <v>3</v>
      </c>
    </row>
    <row r="8" spans="1:8" x14ac:dyDescent="0.35">
      <c r="A8" t="s">
        <v>3</v>
      </c>
      <c r="B8" s="1">
        <v>5.8087404581300002E-5</v>
      </c>
      <c r="C8">
        <f>0.000179504</f>
        <v>1.7950400000000001E-4</v>
      </c>
      <c r="D8">
        <v>12</v>
      </c>
      <c r="F8" s="5" t="s">
        <v>33</v>
      </c>
    </row>
    <row r="9" spans="1:8" x14ac:dyDescent="0.35">
      <c r="A9" t="s">
        <v>33</v>
      </c>
      <c r="B9" s="1">
        <f>0.000000472980962923</f>
        <v>4.7298096292299998E-7</v>
      </c>
      <c r="C9" s="1">
        <f>0.000010158</f>
        <v>1.0158E-5</v>
      </c>
      <c r="D9">
        <v>1</v>
      </c>
    </row>
    <row r="10" spans="1:8" x14ac:dyDescent="0.35">
      <c r="A10" s="2" t="s">
        <v>10</v>
      </c>
      <c r="B10">
        <f>SUM(D5:D9)</f>
        <v>81</v>
      </c>
      <c r="C10" s="2" t="s">
        <v>36</v>
      </c>
      <c r="D10" s="2">
        <v>160</v>
      </c>
    </row>
    <row r="11" spans="1:8" x14ac:dyDescent="0.35">
      <c r="A11" s="2" t="s">
        <v>34</v>
      </c>
      <c r="B11">
        <f>INT((B10-1)/D10)+1</f>
        <v>1</v>
      </c>
    </row>
    <row r="12" spans="1:8" x14ac:dyDescent="0.35">
      <c r="A12" s="2"/>
    </row>
    <row r="13" spans="1:8" x14ac:dyDescent="0.35">
      <c r="A13" s="2" t="s">
        <v>8</v>
      </c>
      <c r="B13">
        <v>1</v>
      </c>
      <c r="C13">
        <v>16</v>
      </c>
      <c r="D13">
        <v>32</v>
      </c>
      <c r="E13">
        <v>64</v>
      </c>
      <c r="F13">
        <v>128</v>
      </c>
      <c r="G13">
        <v>256</v>
      </c>
      <c r="H13">
        <v>512</v>
      </c>
    </row>
    <row r="14" spans="1:8" x14ac:dyDescent="0.35">
      <c r="A14" s="2" t="s">
        <v>16</v>
      </c>
      <c r="B14" s="1">
        <f>SUM(C5:C9)</f>
        <v>8.1508200000000007E-4</v>
      </c>
      <c r="C14" s="1">
        <f>C13 * MAX(C5:C9)</f>
        <v>8.26E-3</v>
      </c>
      <c r="D14" s="1">
        <f>D13 * MAX(C5:C9)</f>
        <v>1.652E-2</v>
      </c>
      <c r="E14" s="1">
        <f>E13 * MAX(C5:C9)</f>
        <v>3.304E-2</v>
      </c>
      <c r="F14" s="1">
        <f>F13 * MAX(C5:C9)</f>
        <v>6.608E-2</v>
      </c>
      <c r="G14" s="1">
        <f>G13 * MAX(C5:C9)</f>
        <v>0.13216</v>
      </c>
      <c r="H14" s="1">
        <f>H13 * MAX(C5:C9)</f>
        <v>0.26432</v>
      </c>
    </row>
    <row r="15" spans="1:8" x14ac:dyDescent="0.35">
      <c r="A15" s="2" t="s">
        <v>15</v>
      </c>
      <c r="B15" s="1">
        <f>SUM(B5:B9)</f>
        <v>5.6738638251922302E-4</v>
      </c>
      <c r="C15" s="1">
        <f>C13*B15</f>
        <v>9.0781821203075683E-3</v>
      </c>
      <c r="D15" s="1">
        <f>D13*B15</f>
        <v>1.8156364240615137E-2</v>
      </c>
      <c r="E15" s="1">
        <f>E13*B15</f>
        <v>3.6312728481230273E-2</v>
      </c>
      <c r="F15" s="1">
        <f>F13*B15</f>
        <v>7.2625456962460547E-2</v>
      </c>
      <c r="G15" s="1">
        <f>G13*B15</f>
        <v>0.14525091392492109</v>
      </c>
      <c r="H15" s="1">
        <f>H13*B15</f>
        <v>0.29050182784984219</v>
      </c>
    </row>
    <row r="17" spans="1:8" x14ac:dyDescent="0.35">
      <c r="A17" s="2" t="s">
        <v>22</v>
      </c>
      <c r="B17">
        <v>69</v>
      </c>
      <c r="C17">
        <v>69</v>
      </c>
      <c r="D17">
        <v>69</v>
      </c>
      <c r="E17">
        <v>69</v>
      </c>
      <c r="F17">
        <v>69</v>
      </c>
      <c r="G17">
        <v>69</v>
      </c>
      <c r="H17">
        <v>69</v>
      </c>
    </row>
    <row r="18" spans="1:8" x14ac:dyDescent="0.35">
      <c r="A18" s="2" t="s">
        <v>23</v>
      </c>
      <c r="B18">
        <v>7.0999999999999994E-2</v>
      </c>
      <c r="C18">
        <v>7.0999999999999994E-2</v>
      </c>
      <c r="D18">
        <v>7.0999999999999994E-2</v>
      </c>
      <c r="E18">
        <v>7.0999999999999994E-2</v>
      </c>
      <c r="F18">
        <v>7.2999999999999995E-2</v>
      </c>
      <c r="G18">
        <v>7.2999999999999995E-2</v>
      </c>
      <c r="H18">
        <v>7.2999999999999995E-2</v>
      </c>
    </row>
    <row r="19" spans="1:8" x14ac:dyDescent="0.35">
      <c r="A19" s="2" t="s">
        <v>24</v>
      </c>
      <c r="B19">
        <f>B17*B18</f>
        <v>4.8989999999999991</v>
      </c>
      <c r="C19">
        <f>C17*C18</f>
        <v>4.8989999999999991</v>
      </c>
      <c r="D19">
        <f>D17*D18</f>
        <v>4.8989999999999991</v>
      </c>
      <c r="E19">
        <f>E17*E18</f>
        <v>4.8989999999999991</v>
      </c>
      <c r="F19">
        <f>F17*F18</f>
        <v>5.0369999999999999</v>
      </c>
      <c r="G19">
        <f>G17*G18</f>
        <v>5.0369999999999999</v>
      </c>
      <c r="H19">
        <f>H17*H18</f>
        <v>5.0369999999999999</v>
      </c>
    </row>
    <row r="21" spans="1:8" x14ac:dyDescent="0.35">
      <c r="A21" s="2" t="s">
        <v>26</v>
      </c>
      <c r="B21">
        <v>60</v>
      </c>
      <c r="C21">
        <v>60</v>
      </c>
      <c r="D21">
        <v>60</v>
      </c>
      <c r="E21">
        <v>61</v>
      </c>
      <c r="F21">
        <v>62</v>
      </c>
      <c r="G21">
        <v>62</v>
      </c>
      <c r="H21">
        <v>62</v>
      </c>
    </row>
    <row r="22" spans="1:8" x14ac:dyDescent="0.35">
      <c r="A22" s="2" t="s">
        <v>14</v>
      </c>
      <c r="B22">
        <v>0.129</v>
      </c>
      <c r="C22">
        <v>0.13</v>
      </c>
      <c r="D22">
        <v>0.13</v>
      </c>
      <c r="E22">
        <v>0.129</v>
      </c>
      <c r="F22">
        <v>0.13800000000000001</v>
      </c>
      <c r="G22">
        <v>0.13100000000000001</v>
      </c>
      <c r="H22">
        <v>0.13100000000000001</v>
      </c>
    </row>
    <row r="23" spans="1:8" x14ac:dyDescent="0.35">
      <c r="A23" s="2" t="s">
        <v>17</v>
      </c>
      <c r="B23">
        <f>B21*B22</f>
        <v>7.74</v>
      </c>
      <c r="C23">
        <f t="shared" ref="C23:H23" si="0">C21*C22</f>
        <v>7.8000000000000007</v>
      </c>
      <c r="D23">
        <f t="shared" si="0"/>
        <v>7.8000000000000007</v>
      </c>
      <c r="E23">
        <f t="shared" si="0"/>
        <v>7.8689999999999998</v>
      </c>
      <c r="F23">
        <f t="shared" si="0"/>
        <v>8.5560000000000009</v>
      </c>
      <c r="G23">
        <f t="shared" si="0"/>
        <v>8.1219999999999999</v>
      </c>
      <c r="H23">
        <f t="shared" si="0"/>
        <v>8.1219999999999999</v>
      </c>
    </row>
    <row r="25" spans="1:8" x14ac:dyDescent="0.35">
      <c r="A25" s="2" t="s">
        <v>27</v>
      </c>
      <c r="B25">
        <f>410-125</f>
        <v>285</v>
      </c>
      <c r="C25">
        <f t="shared" ref="C25:H25" si="1">410-125</f>
        <v>285</v>
      </c>
      <c r="D25">
        <f t="shared" si="1"/>
        <v>285</v>
      </c>
      <c r="E25">
        <f t="shared" si="1"/>
        <v>285</v>
      </c>
      <c r="F25">
        <f t="shared" si="1"/>
        <v>285</v>
      </c>
      <c r="G25">
        <f t="shared" si="1"/>
        <v>285</v>
      </c>
      <c r="H25">
        <f t="shared" si="1"/>
        <v>285</v>
      </c>
    </row>
    <row r="26" spans="1:8" x14ac:dyDescent="0.35">
      <c r="A26" s="2" t="s">
        <v>28</v>
      </c>
      <c r="B26">
        <v>2.9000000000000001E-2</v>
      </c>
      <c r="C26">
        <v>4.4999999999999998E-2</v>
      </c>
      <c r="D26">
        <v>7.2999999999999995E-2</v>
      </c>
      <c r="E26">
        <v>0.11700000000000001</v>
      </c>
      <c r="F26">
        <v>0.24</v>
      </c>
      <c r="G26">
        <v>0.27800000000000002</v>
      </c>
      <c r="H26">
        <v>0.33300000000000002</v>
      </c>
    </row>
    <row r="27" spans="1:8" x14ac:dyDescent="0.35">
      <c r="A27" s="2" t="s">
        <v>29</v>
      </c>
      <c r="B27">
        <f>B25*B26</f>
        <v>8.2650000000000006</v>
      </c>
      <c r="C27">
        <f t="shared" ref="C27:H27" si="2">C25*C26</f>
        <v>12.824999999999999</v>
      </c>
      <c r="D27">
        <f t="shared" si="2"/>
        <v>20.805</v>
      </c>
      <c r="E27">
        <f t="shared" si="2"/>
        <v>33.344999999999999</v>
      </c>
      <c r="F27">
        <f t="shared" si="2"/>
        <v>68.399999999999991</v>
      </c>
      <c r="G27">
        <f t="shared" si="2"/>
        <v>79.23</v>
      </c>
      <c r="H27">
        <f t="shared" si="2"/>
        <v>94.905000000000001</v>
      </c>
    </row>
    <row r="29" spans="1:8" x14ac:dyDescent="0.35">
      <c r="A29" s="2" t="s">
        <v>30</v>
      </c>
      <c r="B29">
        <f>300-100</f>
        <v>200</v>
      </c>
      <c r="C29">
        <f t="shared" ref="C29:H29" si="3">300-100</f>
        <v>200</v>
      </c>
      <c r="D29">
        <f t="shared" si="3"/>
        <v>200</v>
      </c>
      <c r="E29">
        <f t="shared" si="3"/>
        <v>200</v>
      </c>
      <c r="F29">
        <f t="shared" si="3"/>
        <v>200</v>
      </c>
      <c r="G29">
        <f t="shared" si="3"/>
        <v>200</v>
      </c>
      <c r="H29">
        <f t="shared" si="3"/>
        <v>200</v>
      </c>
    </row>
    <row r="30" spans="1:8" x14ac:dyDescent="0.35">
      <c r="A30" s="2" t="s">
        <v>31</v>
      </c>
      <c r="B30">
        <v>2.3E-2</v>
      </c>
      <c r="C30">
        <v>6.2E-2</v>
      </c>
      <c r="D30">
        <v>8.1000000000000003E-2</v>
      </c>
      <c r="E30">
        <v>7.8E-2</v>
      </c>
      <c r="F30">
        <v>0.13200000000000001</v>
      </c>
      <c r="G30">
        <v>0.189</v>
      </c>
      <c r="H30">
        <v>0.21299999999999999</v>
      </c>
    </row>
    <row r="31" spans="1:8" x14ac:dyDescent="0.35">
      <c r="A31" s="2" t="s">
        <v>32</v>
      </c>
      <c r="B31">
        <f>B29*B30</f>
        <v>4.5999999999999996</v>
      </c>
      <c r="C31">
        <f t="shared" ref="C31:H31" si="4">C29*C30</f>
        <v>12.4</v>
      </c>
      <c r="D31">
        <f t="shared" si="4"/>
        <v>16.2</v>
      </c>
      <c r="E31">
        <f t="shared" si="4"/>
        <v>15.6</v>
      </c>
      <c r="F31">
        <f t="shared" si="4"/>
        <v>26.400000000000002</v>
      </c>
      <c r="G31">
        <f t="shared" si="4"/>
        <v>37.799999999999997</v>
      </c>
      <c r="H31">
        <f t="shared" si="4"/>
        <v>42.6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2" sqref="H2:I8"/>
    </sheetView>
  </sheetViews>
  <sheetFormatPr defaultColWidth="15.7265625" defaultRowHeight="14.5" x14ac:dyDescent="0.35"/>
  <sheetData>
    <row r="1" spans="1:9" x14ac:dyDescent="0.35">
      <c r="A1" s="3" t="s">
        <v>25</v>
      </c>
      <c r="B1" s="3"/>
      <c r="C1" s="3"/>
      <c r="D1" s="3"/>
      <c r="E1" s="3"/>
      <c r="F1" s="3"/>
      <c r="G1" s="3"/>
      <c r="H1" s="3"/>
    </row>
    <row r="2" spans="1:9" x14ac:dyDescent="0.35">
      <c r="A2" s="2" t="s">
        <v>38</v>
      </c>
      <c r="H2" t="s">
        <v>53</v>
      </c>
    </row>
    <row r="3" spans="1:9" x14ac:dyDescent="0.35">
      <c r="A3" s="4" t="s">
        <v>9</v>
      </c>
      <c r="H3" t="s">
        <v>37</v>
      </c>
    </row>
    <row r="4" spans="1:9" x14ac:dyDescent="0.35">
      <c r="B4" t="s">
        <v>6</v>
      </c>
      <c r="C4" t="s">
        <v>5</v>
      </c>
      <c r="D4" t="s">
        <v>4</v>
      </c>
      <c r="H4" s="6" t="s">
        <v>40</v>
      </c>
    </row>
    <row r="5" spans="1:9" x14ac:dyDescent="0.35">
      <c r="A5" t="s">
        <v>40</v>
      </c>
      <c r="B5" s="1">
        <f>0.0000766150580696 +  0.000220618225366/10</f>
        <v>9.8676880606200009E-5</v>
      </c>
      <c r="C5" s="1">
        <v>3.8194299999999999E-4</v>
      </c>
      <c r="D5">
        <v>32</v>
      </c>
      <c r="E5" t="s">
        <v>77</v>
      </c>
      <c r="H5" s="6" t="s">
        <v>41</v>
      </c>
      <c r="I5" s="6" t="s">
        <v>39</v>
      </c>
    </row>
    <row r="6" spans="1:9" x14ac:dyDescent="0.35">
      <c r="A6" t="s">
        <v>41</v>
      </c>
      <c r="B6" s="1">
        <f>B5</f>
        <v>9.8676880606200009E-5</v>
      </c>
      <c r="C6" s="1">
        <v>3.8194299999999999E-4</v>
      </c>
      <c r="D6">
        <v>32</v>
      </c>
      <c r="E6" t="s">
        <v>77</v>
      </c>
      <c r="H6" s="6" t="s">
        <v>42</v>
      </c>
      <c r="I6" s="6" t="s">
        <v>43</v>
      </c>
    </row>
    <row r="7" spans="1:9" x14ac:dyDescent="0.35">
      <c r="A7" t="s">
        <v>42</v>
      </c>
      <c r="B7" s="1">
        <f>B5</f>
        <v>9.8676880606200009E-5</v>
      </c>
      <c r="C7" s="1">
        <v>3.8194299999999999E-4</v>
      </c>
      <c r="D7">
        <v>32</v>
      </c>
      <c r="E7" t="s">
        <v>77</v>
      </c>
      <c r="I7" s="7" t="s">
        <v>44</v>
      </c>
    </row>
    <row r="8" spans="1:9" x14ac:dyDescent="0.35">
      <c r="A8" t="s">
        <v>39</v>
      </c>
      <c r="B8" s="1">
        <f>B5</f>
        <v>9.8676880606200009E-5</v>
      </c>
      <c r="C8" s="1">
        <v>0</v>
      </c>
      <c r="D8">
        <v>32</v>
      </c>
      <c r="E8" t="s">
        <v>77</v>
      </c>
      <c r="I8" s="5" t="s">
        <v>45</v>
      </c>
    </row>
    <row r="9" spans="1:9" x14ac:dyDescent="0.35">
      <c r="A9" t="s">
        <v>43</v>
      </c>
      <c r="B9" s="1">
        <f>B5</f>
        <v>9.8676880606200009E-5</v>
      </c>
      <c r="C9" s="1">
        <v>0</v>
      </c>
      <c r="D9">
        <v>32</v>
      </c>
      <c r="E9" t="s">
        <v>77</v>
      </c>
    </row>
    <row r="10" spans="1:9" x14ac:dyDescent="0.35">
      <c r="A10" t="s">
        <v>44</v>
      </c>
      <c r="B10" s="1">
        <f>0.0000851252657896 + 0.000223899483489/10</f>
        <v>1.075152141385E-4</v>
      </c>
      <c r="C10" s="1">
        <v>3.8197900000000001E-4</v>
      </c>
      <c r="D10">
        <v>32</v>
      </c>
      <c r="E10" t="s">
        <v>77</v>
      </c>
    </row>
    <row r="11" spans="1:9" x14ac:dyDescent="0.35">
      <c r="A11" t="s">
        <v>45</v>
      </c>
      <c r="B11" s="1">
        <f>0.0000308452991023*5</f>
        <v>1.5422649551150001E-4</v>
      </c>
      <c r="C11" s="1">
        <f>0.000015212*2</f>
        <v>3.0423999999999999E-5</v>
      </c>
      <c r="D11">
        <f>32*5</f>
        <v>160</v>
      </c>
    </row>
    <row r="12" spans="1:9" x14ac:dyDescent="0.35">
      <c r="A12" s="2" t="s">
        <v>10</v>
      </c>
      <c r="B12">
        <f>SUM(D5:D11)</f>
        <v>352</v>
      </c>
      <c r="C12" s="2" t="s">
        <v>36</v>
      </c>
      <c r="D12" s="2">
        <v>160</v>
      </c>
    </row>
    <row r="13" spans="1:9" x14ac:dyDescent="0.35">
      <c r="A13" s="2" t="s">
        <v>34</v>
      </c>
      <c r="B13">
        <f>INT((B12-1)/D12)+1</f>
        <v>3</v>
      </c>
    </row>
    <row r="14" spans="1:9" x14ac:dyDescent="0.35">
      <c r="A14" s="2"/>
    </row>
    <row r="15" spans="1:9" x14ac:dyDescent="0.35">
      <c r="A15" s="2" t="s">
        <v>46</v>
      </c>
      <c r="B15">
        <v>50</v>
      </c>
    </row>
    <row r="16" spans="1:9" x14ac:dyDescent="0.35">
      <c r="A16" s="2" t="s">
        <v>8</v>
      </c>
      <c r="B16">
        <v>1</v>
      </c>
      <c r="C16">
        <v>16</v>
      </c>
      <c r="D16">
        <v>32</v>
      </c>
      <c r="E16">
        <v>64</v>
      </c>
      <c r="F16">
        <v>128</v>
      </c>
      <c r="G16">
        <v>256</v>
      </c>
      <c r="H16">
        <v>512</v>
      </c>
    </row>
    <row r="17" spans="1:9" x14ac:dyDescent="0.35">
      <c r="A17" s="2" t="s">
        <v>16</v>
      </c>
      <c r="B17" s="1">
        <f>SUM(C5:C11)</f>
        <v>1.5582319999999999E-3</v>
      </c>
      <c r="C17" s="1">
        <f>C16 * MAX(C5:C11) * B15</f>
        <v>0.3055832</v>
      </c>
      <c r="D17" s="1">
        <f>D16 * MAX(C5:C11) * B15</f>
        <v>0.6111664</v>
      </c>
      <c r="E17" s="1">
        <f>E16 * MAX(C5:C11) * B15</f>
        <v>1.2223328</v>
      </c>
      <c r="F17" s="1">
        <f>F16 * MAX(C5:C11) * B15</f>
        <v>2.4446656</v>
      </c>
      <c r="G17" s="1">
        <f>G16 * MAX(C5:C11) * B15</f>
        <v>4.8893312</v>
      </c>
      <c r="H17" s="1">
        <f>H16 * MAX(C5:C11) * B15</f>
        <v>9.7786624</v>
      </c>
    </row>
    <row r="18" spans="1:9" x14ac:dyDescent="0.35">
      <c r="A18" s="2" t="s">
        <v>15</v>
      </c>
      <c r="B18" s="1">
        <f>SUM(B5:B11)*B15</f>
        <v>3.7756305634049997E-2</v>
      </c>
      <c r="C18" s="1">
        <f>C16*B18</f>
        <v>0.60410089014479995</v>
      </c>
      <c r="D18" s="1">
        <f>D16*B18</f>
        <v>1.2082017802895999</v>
      </c>
      <c r="E18" s="1">
        <f>E16*B18</f>
        <v>2.4164035605791998</v>
      </c>
      <c r="F18" s="1">
        <f>F16*B18</f>
        <v>4.8328071211583996</v>
      </c>
      <c r="G18" s="1">
        <f>G16*B18</f>
        <v>9.6656142423167992</v>
      </c>
      <c r="H18" s="1">
        <f>H16*B18</f>
        <v>19.331228484633598</v>
      </c>
    </row>
    <row r="20" spans="1:9" x14ac:dyDescent="0.35">
      <c r="A20" s="2" t="s">
        <v>22</v>
      </c>
      <c r="B20">
        <v>169</v>
      </c>
      <c r="C20">
        <v>169</v>
      </c>
      <c r="D20">
        <v>174</v>
      </c>
      <c r="E20">
        <v>185</v>
      </c>
      <c r="F20">
        <v>229</v>
      </c>
      <c r="G20">
        <v>233</v>
      </c>
      <c r="H20">
        <v>238</v>
      </c>
    </row>
    <row r="21" spans="1:9" x14ac:dyDescent="0.35">
      <c r="A21" s="2" t="s">
        <v>23</v>
      </c>
      <c r="B21">
        <v>2.9</v>
      </c>
      <c r="C21">
        <v>3.0760000000000001</v>
      </c>
      <c r="D21">
        <v>3.109</v>
      </c>
      <c r="E21">
        <v>3.16</v>
      </c>
      <c r="F21">
        <v>4.202</v>
      </c>
      <c r="G21">
        <v>8.4009999999999998</v>
      </c>
      <c r="H21">
        <v>14.871</v>
      </c>
    </row>
    <row r="22" spans="1:9" x14ac:dyDescent="0.35">
      <c r="A22" s="2" t="s">
        <v>24</v>
      </c>
      <c r="B22">
        <f>B20*B21</f>
        <v>490.09999999999997</v>
      </c>
      <c r="C22">
        <f>C20*C21</f>
        <v>519.84400000000005</v>
      </c>
      <c r="D22">
        <f>D20*D21</f>
        <v>540.96600000000001</v>
      </c>
      <c r="E22">
        <f>E20*E21</f>
        <v>584.6</v>
      </c>
      <c r="F22">
        <f>F20*F21</f>
        <v>962.25800000000004</v>
      </c>
      <c r="G22">
        <f>G20*G21</f>
        <v>1957.433</v>
      </c>
      <c r="H22">
        <f>H20*H21</f>
        <v>3539.2980000000002</v>
      </c>
      <c r="I22" s="1"/>
    </row>
    <row r="24" spans="1:9" x14ac:dyDescent="0.35">
      <c r="A24" s="2" t="s">
        <v>26</v>
      </c>
      <c r="B24">
        <v>114</v>
      </c>
      <c r="C24">
        <v>123</v>
      </c>
      <c r="D24">
        <v>124</v>
      </c>
      <c r="E24">
        <v>128</v>
      </c>
      <c r="F24">
        <v>129</v>
      </c>
      <c r="G24">
        <v>132</v>
      </c>
      <c r="H24">
        <v>139</v>
      </c>
    </row>
    <row r="25" spans="1:9" x14ac:dyDescent="0.35">
      <c r="A25" s="2" t="s">
        <v>14</v>
      </c>
      <c r="B25">
        <v>1.996</v>
      </c>
      <c r="C25">
        <v>5.835</v>
      </c>
      <c r="D25">
        <v>6.016</v>
      </c>
      <c r="E25">
        <v>6.3929999999999998</v>
      </c>
      <c r="F25">
        <v>9.5640000000000001</v>
      </c>
      <c r="G25">
        <v>18.533000000000001</v>
      </c>
      <c r="H25">
        <v>33.418999999999997</v>
      </c>
    </row>
    <row r="26" spans="1:9" x14ac:dyDescent="0.35">
      <c r="A26" s="2" t="s">
        <v>17</v>
      </c>
      <c r="B26">
        <f>B24*B25</f>
        <v>227.54400000000001</v>
      </c>
      <c r="C26">
        <f t="shared" ref="C26:H26" si="0">C24*C25</f>
        <v>717.70500000000004</v>
      </c>
      <c r="D26">
        <f t="shared" si="0"/>
        <v>745.98400000000004</v>
      </c>
      <c r="E26">
        <f t="shared" si="0"/>
        <v>818.30399999999997</v>
      </c>
      <c r="F26">
        <f t="shared" si="0"/>
        <v>1233.7560000000001</v>
      </c>
      <c r="G26">
        <f t="shared" si="0"/>
        <v>2446.3560000000002</v>
      </c>
      <c r="H26">
        <f t="shared" si="0"/>
        <v>4645.241</v>
      </c>
    </row>
    <row r="28" spans="1:9" x14ac:dyDescent="0.35">
      <c r="A28" s="2" t="s">
        <v>27</v>
      </c>
      <c r="B28">
        <f>385-125</f>
        <v>260</v>
      </c>
      <c r="C28">
        <f t="shared" ref="C28:H28" si="1">385-125</f>
        <v>260</v>
      </c>
      <c r="D28">
        <f t="shared" si="1"/>
        <v>260</v>
      </c>
      <c r="E28">
        <f t="shared" si="1"/>
        <v>260</v>
      </c>
      <c r="F28">
        <f t="shared" si="1"/>
        <v>260</v>
      </c>
      <c r="G28">
        <f t="shared" si="1"/>
        <v>260</v>
      </c>
      <c r="H28">
        <f t="shared" si="1"/>
        <v>260</v>
      </c>
    </row>
    <row r="29" spans="1:9" x14ac:dyDescent="0.35">
      <c r="A29" s="2" t="s">
        <v>28</v>
      </c>
      <c r="B29">
        <v>245.643</v>
      </c>
      <c r="C29">
        <v>314.64699999999999</v>
      </c>
      <c r="D29">
        <v>383.714</v>
      </c>
      <c r="E29">
        <v>509.55200000000002</v>
      </c>
      <c r="F29">
        <v>764.19399999999996</v>
      </c>
      <c r="G29">
        <v>247.697</v>
      </c>
      <c r="H29">
        <v>424.69</v>
      </c>
    </row>
    <row r="30" spans="1:9" x14ac:dyDescent="0.35">
      <c r="A30" s="2" t="s">
        <v>29</v>
      </c>
      <c r="B30">
        <f>B28*B29</f>
        <v>63867.18</v>
      </c>
      <c r="C30">
        <f t="shared" ref="C30:H30" si="2">C28*C29</f>
        <v>81808.22</v>
      </c>
      <c r="D30">
        <f t="shared" si="2"/>
        <v>99765.64</v>
      </c>
      <c r="E30">
        <f t="shared" si="2"/>
        <v>132483.52000000002</v>
      </c>
      <c r="F30">
        <f t="shared" si="2"/>
        <v>198690.44</v>
      </c>
      <c r="G30">
        <f t="shared" si="2"/>
        <v>64401.22</v>
      </c>
      <c r="H30">
        <f t="shared" si="2"/>
        <v>110419.4</v>
      </c>
    </row>
    <row r="32" spans="1:9" x14ac:dyDescent="0.35">
      <c r="A32" s="2" t="s">
        <v>30</v>
      </c>
      <c r="B32">
        <f>600-200</f>
        <v>400</v>
      </c>
      <c r="C32">
        <f t="shared" ref="C32:H32" si="3">600-200</f>
        <v>400</v>
      </c>
      <c r="D32">
        <f t="shared" si="3"/>
        <v>400</v>
      </c>
      <c r="E32">
        <f t="shared" si="3"/>
        <v>400</v>
      </c>
      <c r="F32">
        <f t="shared" si="3"/>
        <v>400</v>
      </c>
      <c r="G32">
        <f t="shared" si="3"/>
        <v>400</v>
      </c>
      <c r="H32">
        <f t="shared" si="3"/>
        <v>400</v>
      </c>
    </row>
    <row r="33" spans="1:8" x14ac:dyDescent="0.35">
      <c r="A33" s="2" t="s">
        <v>31</v>
      </c>
      <c r="B33">
        <v>108.72</v>
      </c>
      <c r="C33">
        <v>158.89099999999999</v>
      </c>
      <c r="D33">
        <v>206.226</v>
      </c>
      <c r="E33">
        <v>303.291</v>
      </c>
      <c r="F33">
        <v>460.851</v>
      </c>
      <c r="G33">
        <v>181.62799999999999</v>
      </c>
      <c r="H33">
        <v>360.18900000000002</v>
      </c>
    </row>
    <row r="34" spans="1:8" x14ac:dyDescent="0.35">
      <c r="A34" s="2" t="s">
        <v>32</v>
      </c>
      <c r="B34">
        <f>B32*B33</f>
        <v>43488</v>
      </c>
      <c r="C34">
        <f t="shared" ref="C34:H34" si="4">C32*C33</f>
        <v>63556.399999999994</v>
      </c>
      <c r="D34">
        <f t="shared" si="4"/>
        <v>82490.399999999994</v>
      </c>
      <c r="E34">
        <f t="shared" si="4"/>
        <v>121316.4</v>
      </c>
      <c r="F34">
        <f t="shared" si="4"/>
        <v>184340.4</v>
      </c>
      <c r="G34">
        <f t="shared" si="4"/>
        <v>72651.199999999997</v>
      </c>
      <c r="H34">
        <f t="shared" si="4"/>
        <v>144075.6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C38" sqref="C38"/>
    </sheetView>
  </sheetViews>
  <sheetFormatPr defaultColWidth="15.81640625" defaultRowHeight="14.5" x14ac:dyDescent="0.35"/>
  <sheetData>
    <row r="1" spans="1:9" x14ac:dyDescent="0.35">
      <c r="A1" s="3" t="s">
        <v>25</v>
      </c>
      <c r="B1" s="3"/>
      <c r="C1" s="3"/>
      <c r="D1" s="3"/>
      <c r="E1" s="3"/>
      <c r="F1" s="3"/>
      <c r="G1" s="3"/>
      <c r="H1" s="3"/>
    </row>
    <row r="2" spans="1:9" x14ac:dyDescent="0.35">
      <c r="A2" s="2" t="s">
        <v>51</v>
      </c>
      <c r="H2" t="s">
        <v>53</v>
      </c>
    </row>
    <row r="3" spans="1:9" x14ac:dyDescent="0.35">
      <c r="A3" s="4" t="s">
        <v>9</v>
      </c>
      <c r="H3" t="s">
        <v>37</v>
      </c>
    </row>
    <row r="4" spans="1:9" x14ac:dyDescent="0.35">
      <c r="B4" t="s">
        <v>6</v>
      </c>
      <c r="C4" t="s">
        <v>5</v>
      </c>
      <c r="D4" t="s">
        <v>4</v>
      </c>
      <c r="H4" s="6" t="s">
        <v>40</v>
      </c>
    </row>
    <row r="5" spans="1:9" x14ac:dyDescent="0.35">
      <c r="A5" t="s">
        <v>40</v>
      </c>
      <c r="B5" s="1">
        <f>0.0000766150580696 +  0.000220618225366/10</f>
        <v>9.8676880606200009E-5</v>
      </c>
      <c r="C5" s="1">
        <v>3.8194299999999999E-4</v>
      </c>
      <c r="D5">
        <v>32</v>
      </c>
      <c r="E5" t="s">
        <v>77</v>
      </c>
      <c r="H5" s="6" t="s">
        <v>41</v>
      </c>
      <c r="I5" s="6" t="s">
        <v>39</v>
      </c>
    </row>
    <row r="6" spans="1:9" x14ac:dyDescent="0.35">
      <c r="A6" t="s">
        <v>41</v>
      </c>
      <c r="B6" s="1">
        <f>B5</f>
        <v>9.8676880606200009E-5</v>
      </c>
      <c r="C6" s="1">
        <v>3.8194299999999999E-4</v>
      </c>
      <c r="D6">
        <v>32</v>
      </c>
      <c r="E6" t="s">
        <v>77</v>
      </c>
      <c r="H6" s="6" t="s">
        <v>42</v>
      </c>
      <c r="I6" s="6" t="s">
        <v>43</v>
      </c>
    </row>
    <row r="7" spans="1:9" x14ac:dyDescent="0.35">
      <c r="A7" t="s">
        <v>42</v>
      </c>
      <c r="B7" s="1">
        <f>B5</f>
        <v>9.8676880606200009E-5</v>
      </c>
      <c r="C7" s="1">
        <v>3.8194299999999999E-4</v>
      </c>
      <c r="D7">
        <v>32</v>
      </c>
      <c r="E7" t="s">
        <v>77</v>
      </c>
      <c r="H7" s="7" t="s">
        <v>47</v>
      </c>
      <c r="I7" s="7" t="s">
        <v>44</v>
      </c>
    </row>
    <row r="8" spans="1:9" x14ac:dyDescent="0.35">
      <c r="A8" t="s">
        <v>47</v>
      </c>
      <c r="B8" s="1">
        <f>0.0000851252657896 + 0.000223899483489/10</f>
        <v>1.075152141385E-4</v>
      </c>
      <c r="C8" s="1">
        <v>3.8197900000000001E-4</v>
      </c>
      <c r="D8">
        <v>32</v>
      </c>
      <c r="E8" t="s">
        <v>77</v>
      </c>
      <c r="H8" s="7" t="s">
        <v>48</v>
      </c>
      <c r="I8" s="7" t="s">
        <v>49</v>
      </c>
    </row>
    <row r="9" spans="1:9" x14ac:dyDescent="0.35">
      <c r="A9" t="s">
        <v>48</v>
      </c>
      <c r="B9" s="1">
        <f>B5</f>
        <v>9.8676880606200009E-5</v>
      </c>
      <c r="C9" s="1">
        <v>3.8194299999999999E-4</v>
      </c>
      <c r="D9">
        <v>32</v>
      </c>
      <c r="E9" t="s">
        <v>77</v>
      </c>
      <c r="H9" s="9"/>
      <c r="I9" s="7" t="s">
        <v>50</v>
      </c>
    </row>
    <row r="10" spans="1:9" x14ac:dyDescent="0.35">
      <c r="A10" t="s">
        <v>39</v>
      </c>
      <c r="B10" s="1">
        <f>B5</f>
        <v>9.8676880606200009E-5</v>
      </c>
      <c r="C10" s="1">
        <v>0</v>
      </c>
      <c r="D10">
        <v>32</v>
      </c>
      <c r="E10" t="s">
        <v>77</v>
      </c>
      <c r="I10" s="5" t="s">
        <v>45</v>
      </c>
    </row>
    <row r="11" spans="1:9" x14ac:dyDescent="0.35">
      <c r="A11" t="s">
        <v>43</v>
      </c>
      <c r="B11" s="1">
        <f>B5</f>
        <v>9.8676880606200009E-5</v>
      </c>
      <c r="C11" s="1">
        <v>0</v>
      </c>
      <c r="D11">
        <v>32</v>
      </c>
      <c r="E11" t="s">
        <v>77</v>
      </c>
    </row>
    <row r="12" spans="1:9" x14ac:dyDescent="0.35">
      <c r="A12" t="s">
        <v>44</v>
      </c>
      <c r="B12" s="1">
        <f>B8</f>
        <v>1.075152141385E-4</v>
      </c>
      <c r="C12" s="1">
        <v>0</v>
      </c>
      <c r="D12">
        <v>32</v>
      </c>
      <c r="E12" t="s">
        <v>77</v>
      </c>
    </row>
    <row r="13" spans="1:9" x14ac:dyDescent="0.35">
      <c r="A13" t="s">
        <v>49</v>
      </c>
      <c r="B13" s="1">
        <f>B5</f>
        <v>9.8676880606200009E-5</v>
      </c>
      <c r="C13" s="1">
        <v>0</v>
      </c>
      <c r="D13">
        <v>32</v>
      </c>
      <c r="E13" t="s">
        <v>77</v>
      </c>
      <c r="F13" s="1"/>
      <c r="G13" s="9"/>
    </row>
    <row r="14" spans="1:9" x14ac:dyDescent="0.35">
      <c r="A14" t="s">
        <v>50</v>
      </c>
      <c r="B14" s="1">
        <f>B5</f>
        <v>9.8676880606200009E-5</v>
      </c>
      <c r="C14" s="1">
        <v>3.8194299999999999E-4</v>
      </c>
      <c r="D14">
        <v>32</v>
      </c>
      <c r="E14" t="s">
        <v>77</v>
      </c>
      <c r="G14" s="9"/>
    </row>
    <row r="15" spans="1:9" x14ac:dyDescent="0.35">
      <c r="A15" t="s">
        <v>45</v>
      </c>
      <c r="B15" s="1">
        <f>0.0000308452991023*5</f>
        <v>1.5422649551150001E-4</v>
      </c>
      <c r="C15" s="1">
        <f>0.000015212*2</f>
        <v>3.0423999999999999E-5</v>
      </c>
      <c r="D15">
        <f>32*5</f>
        <v>160</v>
      </c>
    </row>
    <row r="16" spans="1:9" x14ac:dyDescent="0.35">
      <c r="A16" s="2" t="s">
        <v>10</v>
      </c>
      <c r="B16">
        <f>SUM(D5:D15)</f>
        <v>480</v>
      </c>
      <c r="C16" s="2" t="s">
        <v>36</v>
      </c>
      <c r="D16" s="2">
        <v>160</v>
      </c>
    </row>
    <row r="17" spans="1:8" x14ac:dyDescent="0.35">
      <c r="A17" s="2" t="s">
        <v>34</v>
      </c>
      <c r="B17">
        <f>INT((B16-1)/D16)+1</f>
        <v>3</v>
      </c>
    </row>
    <row r="18" spans="1:8" x14ac:dyDescent="0.35">
      <c r="A18" s="2"/>
    </row>
    <row r="19" spans="1:8" x14ac:dyDescent="0.35">
      <c r="A19" s="2" t="s">
        <v>46</v>
      </c>
      <c r="B19">
        <v>50</v>
      </c>
    </row>
    <row r="20" spans="1:8" x14ac:dyDescent="0.35">
      <c r="A20" s="2" t="s">
        <v>8</v>
      </c>
      <c r="B20">
        <v>1</v>
      </c>
      <c r="C20">
        <v>16</v>
      </c>
      <c r="D20">
        <v>32</v>
      </c>
      <c r="E20">
        <v>64</v>
      </c>
      <c r="F20">
        <v>128</v>
      </c>
      <c r="G20">
        <v>256</v>
      </c>
      <c r="H20">
        <v>512</v>
      </c>
    </row>
    <row r="21" spans="1:8" x14ac:dyDescent="0.35">
      <c r="A21" s="2" t="s">
        <v>16</v>
      </c>
      <c r="B21" s="1">
        <f>SUM(C5:C15)</f>
        <v>2.3221179999999998E-3</v>
      </c>
      <c r="C21" s="1">
        <f>C20 * MAX(C5:C15) * B19</f>
        <v>0.3055832</v>
      </c>
      <c r="D21" s="1">
        <f>D20 * MAX(C5:C15) * B19</f>
        <v>0.6111664</v>
      </c>
      <c r="E21" s="1">
        <f>E20 * MAX(C5:C15) * B19</f>
        <v>1.2223328</v>
      </c>
      <c r="F21" s="1">
        <f>F20 * MAX(C5:C15) * B19</f>
        <v>2.4446656</v>
      </c>
      <c r="G21" s="1">
        <f>G20 * MAX(C5:C15) * B19</f>
        <v>4.8893312</v>
      </c>
      <c r="H21" s="1">
        <f>H20 * MAX(C5:C15) * B19</f>
        <v>9.7786624</v>
      </c>
    </row>
    <row r="22" spans="1:8" x14ac:dyDescent="0.35">
      <c r="A22" s="2" t="s">
        <v>15</v>
      </c>
      <c r="B22" s="1">
        <f>SUM(B5:B15)*B19</f>
        <v>5.7933598431904994E-2</v>
      </c>
      <c r="C22" s="1">
        <f>C20*B22</f>
        <v>0.9269375749104799</v>
      </c>
      <c r="D22" s="1">
        <f>D20*B22</f>
        <v>1.8538751498209598</v>
      </c>
      <c r="E22" s="1">
        <f>E20*B22</f>
        <v>3.7077502996419196</v>
      </c>
      <c r="F22" s="1">
        <f>F20*B22</f>
        <v>7.4155005992838392</v>
      </c>
      <c r="G22" s="1">
        <f>G20*B22</f>
        <v>14.831001198567678</v>
      </c>
      <c r="H22" s="1">
        <f>H20*B22</f>
        <v>29.662002397135357</v>
      </c>
    </row>
    <row r="24" spans="1:8" x14ac:dyDescent="0.35">
      <c r="A24" s="2" t="s">
        <v>22</v>
      </c>
      <c r="B24">
        <v>169</v>
      </c>
      <c r="C24">
        <v>169</v>
      </c>
      <c r="D24">
        <v>174</v>
      </c>
      <c r="E24">
        <v>185</v>
      </c>
      <c r="F24">
        <v>229</v>
      </c>
      <c r="G24">
        <v>233</v>
      </c>
      <c r="H24">
        <v>238</v>
      </c>
    </row>
    <row r="25" spans="1:8" x14ac:dyDescent="0.35">
      <c r="A25" s="2" t="s">
        <v>23</v>
      </c>
      <c r="B25">
        <v>4.67</v>
      </c>
      <c r="C25">
        <v>5.0439999999999996</v>
      </c>
      <c r="D25">
        <v>5.1829999999999998</v>
      </c>
      <c r="E25">
        <v>5.0229999999999997</v>
      </c>
      <c r="F25">
        <v>6.7910000000000004</v>
      </c>
      <c r="G25">
        <v>13.928000000000001</v>
      </c>
      <c r="H25">
        <v>24.649000000000001</v>
      </c>
    </row>
    <row r="26" spans="1:8" x14ac:dyDescent="0.35">
      <c r="A26" s="2" t="s">
        <v>24</v>
      </c>
      <c r="B26">
        <f>B24*B25</f>
        <v>789.23</v>
      </c>
      <c r="C26">
        <f>C24*C25</f>
        <v>852.43599999999992</v>
      </c>
      <c r="D26">
        <f>D24*D25</f>
        <v>901.84199999999998</v>
      </c>
      <c r="E26">
        <f>E24*E25</f>
        <v>929.255</v>
      </c>
      <c r="F26">
        <f>F24*F25</f>
        <v>1555.1390000000001</v>
      </c>
      <c r="G26">
        <f>G24*G25</f>
        <v>3245.2240000000002</v>
      </c>
      <c r="H26">
        <f>H24*H25</f>
        <v>5866.4620000000004</v>
      </c>
    </row>
    <row r="28" spans="1:8" x14ac:dyDescent="0.35">
      <c r="A28" s="2" t="s">
        <v>26</v>
      </c>
      <c r="B28">
        <v>114</v>
      </c>
      <c r="C28">
        <v>123</v>
      </c>
      <c r="D28">
        <v>124</v>
      </c>
      <c r="E28">
        <v>128</v>
      </c>
      <c r="F28">
        <v>129</v>
      </c>
      <c r="G28">
        <v>132</v>
      </c>
      <c r="H28">
        <v>139</v>
      </c>
    </row>
    <row r="29" spans="1:8" x14ac:dyDescent="0.35">
      <c r="A29" s="2" t="s">
        <v>14</v>
      </c>
      <c r="B29">
        <v>3.177</v>
      </c>
      <c r="C29">
        <v>9.7370000000000001</v>
      </c>
      <c r="D29">
        <v>9.8469999999999995</v>
      </c>
      <c r="E29">
        <v>10.382999999999999</v>
      </c>
      <c r="F29">
        <v>15.664999999999999</v>
      </c>
      <c r="G29">
        <v>30.582000000000001</v>
      </c>
      <c r="H29">
        <v>54.851999999999997</v>
      </c>
    </row>
    <row r="30" spans="1:8" x14ac:dyDescent="0.35">
      <c r="A30" s="2" t="s">
        <v>17</v>
      </c>
      <c r="B30">
        <f>B28*B29</f>
        <v>362.178</v>
      </c>
      <c r="C30">
        <f t="shared" ref="C30:H30" si="0">C28*C29</f>
        <v>1197.6510000000001</v>
      </c>
      <c r="D30">
        <f t="shared" si="0"/>
        <v>1221.028</v>
      </c>
      <c r="E30">
        <f t="shared" si="0"/>
        <v>1329.0239999999999</v>
      </c>
      <c r="F30">
        <f t="shared" si="0"/>
        <v>2020.7849999999999</v>
      </c>
      <c r="G30">
        <f t="shared" si="0"/>
        <v>4036.8240000000001</v>
      </c>
      <c r="H30">
        <f t="shared" si="0"/>
        <v>7624.4279999999999</v>
      </c>
    </row>
    <row r="32" spans="1:8" x14ac:dyDescent="0.35">
      <c r="A32" s="2" t="s">
        <v>27</v>
      </c>
      <c r="B32">
        <f>385-125</f>
        <v>260</v>
      </c>
      <c r="C32">
        <f t="shared" ref="C32:H32" si="1">385-125</f>
        <v>260</v>
      </c>
      <c r="D32">
        <f t="shared" si="1"/>
        <v>260</v>
      </c>
      <c r="E32">
        <f t="shared" si="1"/>
        <v>260</v>
      </c>
      <c r="F32">
        <f t="shared" si="1"/>
        <v>260</v>
      </c>
      <c r="G32">
        <f t="shared" si="1"/>
        <v>260</v>
      </c>
      <c r="H32">
        <f t="shared" si="1"/>
        <v>260</v>
      </c>
    </row>
    <row r="33" spans="1:8" x14ac:dyDescent="0.35">
      <c r="A33" s="2" t="s">
        <v>28</v>
      </c>
      <c r="B33">
        <v>403.57799999999997</v>
      </c>
      <c r="C33">
        <v>519.14800000000002</v>
      </c>
      <c r="D33">
        <v>635.38099999999997</v>
      </c>
      <c r="E33">
        <v>831.47199999999998</v>
      </c>
      <c r="F33">
        <v>1275.4639999999999</v>
      </c>
      <c r="G33">
        <v>412.46499999999997</v>
      </c>
      <c r="H33">
        <v>708.19899999999996</v>
      </c>
    </row>
    <row r="34" spans="1:8" x14ac:dyDescent="0.35">
      <c r="A34" s="2" t="s">
        <v>29</v>
      </c>
      <c r="B34">
        <f>B32*B33</f>
        <v>104930.28</v>
      </c>
      <c r="C34">
        <f t="shared" ref="C34:H34" si="2">C32*C33</f>
        <v>134978.48000000001</v>
      </c>
      <c r="D34">
        <f t="shared" si="2"/>
        <v>165199.06</v>
      </c>
      <c r="E34">
        <f t="shared" si="2"/>
        <v>216182.72</v>
      </c>
      <c r="F34">
        <f t="shared" si="2"/>
        <v>331620.64</v>
      </c>
      <c r="G34">
        <f t="shared" si="2"/>
        <v>107240.9</v>
      </c>
      <c r="H34">
        <f t="shared" si="2"/>
        <v>184131.74</v>
      </c>
    </row>
    <row r="36" spans="1:8" x14ac:dyDescent="0.35">
      <c r="A36" s="2" t="s">
        <v>30</v>
      </c>
      <c r="B36">
        <f>600-200</f>
        <v>400</v>
      </c>
      <c r="C36">
        <f t="shared" ref="C36:H36" si="3">600-200</f>
        <v>400</v>
      </c>
      <c r="D36">
        <f t="shared" si="3"/>
        <v>400</v>
      </c>
      <c r="E36">
        <f t="shared" si="3"/>
        <v>400</v>
      </c>
      <c r="F36">
        <f t="shared" si="3"/>
        <v>400</v>
      </c>
      <c r="G36">
        <f t="shared" si="3"/>
        <v>400</v>
      </c>
      <c r="H36">
        <f t="shared" si="3"/>
        <v>400</v>
      </c>
    </row>
    <row r="37" spans="1:8" x14ac:dyDescent="0.35">
      <c r="A37" s="2" t="s">
        <v>31</v>
      </c>
      <c r="B37">
        <v>200.792</v>
      </c>
      <c r="C37">
        <v>290.38799999999998</v>
      </c>
      <c r="D37">
        <v>344.959</v>
      </c>
      <c r="E37">
        <v>506.59500000000003</v>
      </c>
      <c r="F37">
        <v>804.24800000000005</v>
      </c>
      <c r="G37">
        <v>298.53100000000001</v>
      </c>
      <c r="H37">
        <v>573.06700000000001</v>
      </c>
    </row>
    <row r="38" spans="1:8" x14ac:dyDescent="0.35">
      <c r="A38" s="2" t="s">
        <v>32</v>
      </c>
      <c r="B38">
        <f>B36*B37</f>
        <v>80316.800000000003</v>
      </c>
      <c r="C38">
        <f t="shared" ref="C38:H38" si="4">C36*C37</f>
        <v>116155.2</v>
      </c>
      <c r="D38">
        <f t="shared" si="4"/>
        <v>137983.6</v>
      </c>
      <c r="E38">
        <f t="shared" si="4"/>
        <v>202638</v>
      </c>
      <c r="F38">
        <f t="shared" si="4"/>
        <v>321699.20000000001</v>
      </c>
      <c r="G38">
        <f t="shared" si="4"/>
        <v>119412.40000000001</v>
      </c>
      <c r="H38">
        <f t="shared" si="4"/>
        <v>229226.8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A5" workbookViewId="0">
      <selection activeCell="B6" sqref="B6"/>
    </sheetView>
  </sheetViews>
  <sheetFormatPr defaultColWidth="16.26953125" defaultRowHeight="14.5" x14ac:dyDescent="0.35"/>
  <cols>
    <col min="9" max="9" width="21.81640625" customWidth="1"/>
    <col min="10" max="22" width="7.1796875" customWidth="1"/>
  </cols>
  <sheetData>
    <row r="1" spans="1:23" x14ac:dyDescent="0.35">
      <c r="A1" s="3" t="s">
        <v>25</v>
      </c>
      <c r="B1" s="3"/>
      <c r="C1" s="3"/>
      <c r="D1" s="3"/>
      <c r="E1" s="3"/>
      <c r="F1" s="3"/>
      <c r="G1" s="3"/>
      <c r="H1" s="3"/>
    </row>
    <row r="2" spans="1:23" x14ac:dyDescent="0.35">
      <c r="A2" s="2" t="s">
        <v>52</v>
      </c>
      <c r="F2" s="3" t="s">
        <v>67</v>
      </c>
    </row>
    <row r="3" spans="1:23" x14ac:dyDescent="0.35">
      <c r="A3" s="4" t="s">
        <v>9</v>
      </c>
      <c r="F3" t="s">
        <v>37</v>
      </c>
    </row>
    <row r="4" spans="1:23" x14ac:dyDescent="0.35">
      <c r="B4" t="s">
        <v>6</v>
      </c>
      <c r="C4" t="s">
        <v>5</v>
      </c>
      <c r="D4" t="s">
        <v>4</v>
      </c>
      <c r="F4" s="9"/>
      <c r="G4" s="9"/>
      <c r="H4" s="9"/>
      <c r="I4" s="9" t="s">
        <v>73</v>
      </c>
      <c r="J4" s="5" t="s">
        <v>54</v>
      </c>
      <c r="K4" s="5" t="s">
        <v>55</v>
      </c>
      <c r="L4" s="5" t="s">
        <v>56</v>
      </c>
      <c r="M4" s="5" t="s">
        <v>57</v>
      </c>
      <c r="N4" s="5" t="s">
        <v>58</v>
      </c>
      <c r="O4" s="5" t="s">
        <v>59</v>
      </c>
      <c r="P4" s="5" t="s">
        <v>60</v>
      </c>
      <c r="Q4" s="5" t="s">
        <v>61</v>
      </c>
      <c r="R4" s="5" t="s">
        <v>62</v>
      </c>
      <c r="S4" s="5" t="s">
        <v>63</v>
      </c>
      <c r="T4" s="5" t="s">
        <v>64</v>
      </c>
      <c r="U4" s="5" t="s">
        <v>65</v>
      </c>
      <c r="V4" s="5" t="s">
        <v>66</v>
      </c>
    </row>
    <row r="5" spans="1:23" x14ac:dyDescent="0.35">
      <c r="A5" t="s">
        <v>70</v>
      </c>
      <c r="B5" s="1">
        <f>0.0000907895826986 + 0.00028774849848/10</f>
        <v>1.195644325466E-4</v>
      </c>
      <c r="C5" s="1">
        <v>3.4607000000000003E-4</v>
      </c>
      <c r="D5">
        <f>32*64</f>
        <v>2048</v>
      </c>
      <c r="E5" t="s">
        <v>77</v>
      </c>
      <c r="F5" s="9"/>
      <c r="G5" s="9"/>
      <c r="I5" s="9" t="s">
        <v>74</v>
      </c>
      <c r="J5" s="8" t="s">
        <v>54</v>
      </c>
      <c r="K5" s="8" t="s">
        <v>55</v>
      </c>
      <c r="L5" s="8" t="s">
        <v>56</v>
      </c>
      <c r="M5" s="8" t="s">
        <v>57</v>
      </c>
      <c r="N5" s="8" t="s">
        <v>58</v>
      </c>
      <c r="O5" s="8" t="s">
        <v>59</v>
      </c>
      <c r="P5" s="8" t="s">
        <v>60</v>
      </c>
      <c r="Q5" s="8" t="s">
        <v>61</v>
      </c>
      <c r="R5" s="8" t="s">
        <v>62</v>
      </c>
      <c r="S5" s="8" t="s">
        <v>63</v>
      </c>
      <c r="T5" s="8" t="s">
        <v>64</v>
      </c>
      <c r="U5" s="8" t="s">
        <v>65</v>
      </c>
      <c r="V5" s="8" t="s">
        <v>66</v>
      </c>
      <c r="W5" s="5" t="s">
        <v>68</v>
      </c>
    </row>
    <row r="6" spans="1:23" x14ac:dyDescent="0.35">
      <c r="A6" t="s">
        <v>72</v>
      </c>
      <c r="B6" s="1">
        <f>0.000114877724025 + 0.000311469979445/5</f>
        <v>1.77171719914E-4</v>
      </c>
      <c r="C6" s="1">
        <f>0.000558713</f>
        <v>5.5871299999999996E-4</v>
      </c>
      <c r="D6">
        <v>32</v>
      </c>
      <c r="E6" t="s">
        <v>77</v>
      </c>
      <c r="F6" s="9"/>
      <c r="G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8" t="s">
        <v>69</v>
      </c>
    </row>
    <row r="7" spans="1:23" x14ac:dyDescent="0.35">
      <c r="A7" t="s">
        <v>71</v>
      </c>
      <c r="B7" s="1">
        <f>B5</f>
        <v>1.195644325466E-4</v>
      </c>
      <c r="C7" s="1">
        <v>3.4607000000000003E-4</v>
      </c>
      <c r="D7">
        <f>32*64</f>
        <v>2048</v>
      </c>
      <c r="E7" t="s">
        <v>77</v>
      </c>
      <c r="F7" s="9"/>
      <c r="G7" s="9"/>
    </row>
    <row r="8" spans="1:23" x14ac:dyDescent="0.35">
      <c r="A8" t="s">
        <v>75</v>
      </c>
      <c r="B8" s="1">
        <f>B6</f>
        <v>1.77171719914E-4</v>
      </c>
      <c r="C8" s="1">
        <f>0.000558713</f>
        <v>5.5871299999999996E-4</v>
      </c>
      <c r="D8">
        <v>32</v>
      </c>
      <c r="E8" t="s">
        <v>77</v>
      </c>
    </row>
    <row r="9" spans="1:23" x14ac:dyDescent="0.35">
      <c r="A9" s="2" t="s">
        <v>10</v>
      </c>
      <c r="B9">
        <f>SUM(D5:D8)</f>
        <v>4160</v>
      </c>
      <c r="C9" s="2" t="s">
        <v>36</v>
      </c>
      <c r="D9" s="2">
        <v>160</v>
      </c>
    </row>
    <row r="10" spans="1:23" x14ac:dyDescent="0.35">
      <c r="A10" s="2" t="s">
        <v>34</v>
      </c>
      <c r="B10">
        <f>INT((B9-1)/D9)+1</f>
        <v>26</v>
      </c>
    </row>
    <row r="11" spans="1:23" x14ac:dyDescent="0.35">
      <c r="A11" s="2"/>
    </row>
    <row r="12" spans="1:23" x14ac:dyDescent="0.35">
      <c r="A12" s="2" t="s">
        <v>46</v>
      </c>
      <c r="B12">
        <v>50</v>
      </c>
    </row>
    <row r="13" spans="1:23" x14ac:dyDescent="0.35">
      <c r="A13" s="2" t="s">
        <v>8</v>
      </c>
      <c r="B13">
        <v>1</v>
      </c>
      <c r="C13">
        <v>16</v>
      </c>
      <c r="D13">
        <v>32</v>
      </c>
      <c r="E13">
        <v>64</v>
      </c>
      <c r="F13">
        <v>128</v>
      </c>
      <c r="G13">
        <v>256</v>
      </c>
      <c r="H13">
        <v>512</v>
      </c>
    </row>
    <row r="14" spans="1:23" x14ac:dyDescent="0.35">
      <c r="A14" s="2" t="s">
        <v>16</v>
      </c>
      <c r="B14" s="1">
        <f>SUM(C5:C8)</f>
        <v>1.8095659999999999E-3</v>
      </c>
      <c r="C14" s="1">
        <f>C13 * MAX(C5:C8) * B12</f>
        <v>0.44697039999999999</v>
      </c>
      <c r="D14" s="1">
        <f>D13 * MAX(C5:C8) * B12</f>
        <v>0.89394079999999998</v>
      </c>
      <c r="E14" s="1">
        <f>E13 * MAX(C5:C8) * B12</f>
        <v>1.7878816</v>
      </c>
      <c r="F14" s="1">
        <f>F13 * MAX(C5:C8) * B12</f>
        <v>3.5757631999999999</v>
      </c>
      <c r="G14" s="1">
        <f>G13 * MAX(C5:C8) * B12</f>
        <v>7.1515263999999998</v>
      </c>
      <c r="H14" s="1">
        <f>H13 * MAX(C5:C8) * B12</f>
        <v>14.3030528</v>
      </c>
    </row>
    <row r="15" spans="1:23" x14ac:dyDescent="0.35">
      <c r="A15" s="2" t="s">
        <v>15</v>
      </c>
      <c r="B15" s="1">
        <f>SUM(B5:B8)*B12</f>
        <v>2.9673615246059999E-2</v>
      </c>
      <c r="C15" s="1">
        <f>C13*B15</f>
        <v>0.47477784393695999</v>
      </c>
      <c r="D15" s="1">
        <f>D13*B15</f>
        <v>0.94955568787391997</v>
      </c>
      <c r="E15" s="1">
        <f>E13*B15</f>
        <v>1.8991113757478399</v>
      </c>
      <c r="F15" s="1">
        <f>F13*B15</f>
        <v>3.7982227514956799</v>
      </c>
      <c r="G15" s="1">
        <f>G13*B15</f>
        <v>7.5964455029913598</v>
      </c>
      <c r="H15" s="1">
        <f>H13*B15</f>
        <v>15.19289100598272</v>
      </c>
    </row>
    <row r="17" spans="1:8" x14ac:dyDescent="0.35">
      <c r="A17" s="2" t="s">
        <v>22</v>
      </c>
      <c r="B17">
        <v>193</v>
      </c>
      <c r="C17">
        <v>188</v>
      </c>
      <c r="D17">
        <v>212</v>
      </c>
      <c r="E17">
        <v>234</v>
      </c>
      <c r="F17">
        <v>227</v>
      </c>
      <c r="G17">
        <v>248</v>
      </c>
      <c r="H17">
        <v>252</v>
      </c>
    </row>
    <row r="18" spans="1:8" x14ac:dyDescent="0.35">
      <c r="A18" s="2" t="s">
        <v>23</v>
      </c>
      <c r="B18">
        <v>0.20399999999999999</v>
      </c>
      <c r="C18">
        <v>0.25700000000000001</v>
      </c>
      <c r="D18">
        <v>0.29399999999999998</v>
      </c>
      <c r="E18">
        <v>0.30199999999999999</v>
      </c>
      <c r="F18">
        <v>0.47299999999999998</v>
      </c>
      <c r="G18">
        <v>0.8</v>
      </c>
      <c r="H18">
        <v>1.51</v>
      </c>
    </row>
    <row r="19" spans="1:8" x14ac:dyDescent="0.35">
      <c r="A19" s="2" t="s">
        <v>24</v>
      </c>
      <c r="B19">
        <f>B17*B18</f>
        <v>39.372</v>
      </c>
      <c r="C19">
        <f>C17*C18</f>
        <v>48.316000000000003</v>
      </c>
      <c r="D19">
        <f>D17*D18</f>
        <v>62.327999999999996</v>
      </c>
      <c r="E19">
        <f>E17*E18</f>
        <v>70.667999999999992</v>
      </c>
      <c r="F19">
        <f>F17*F18</f>
        <v>107.371</v>
      </c>
      <c r="G19">
        <f>G17*G18</f>
        <v>198.4</v>
      </c>
      <c r="H19">
        <f>H17*H18</f>
        <v>380.52</v>
      </c>
    </row>
    <row r="21" spans="1:8" x14ac:dyDescent="0.35">
      <c r="A21" s="2" t="s">
        <v>26</v>
      </c>
      <c r="B21">
        <v>104</v>
      </c>
      <c r="C21">
        <v>132</v>
      </c>
      <c r="D21">
        <v>132</v>
      </c>
      <c r="E21">
        <v>136</v>
      </c>
      <c r="F21">
        <v>143</v>
      </c>
      <c r="G21">
        <v>146</v>
      </c>
      <c r="H21">
        <v>150</v>
      </c>
    </row>
    <row r="22" spans="1:8" x14ac:dyDescent="0.35">
      <c r="A22" s="2" t="s">
        <v>14</v>
      </c>
      <c r="B22">
        <v>0.31</v>
      </c>
      <c r="C22">
        <v>0.78</v>
      </c>
      <c r="D22">
        <v>0.80400000000000005</v>
      </c>
      <c r="E22">
        <v>0.77500000000000002</v>
      </c>
      <c r="F22">
        <v>0.997</v>
      </c>
      <c r="G22">
        <v>1.99</v>
      </c>
      <c r="H22">
        <v>3.7650000000000001</v>
      </c>
    </row>
    <row r="23" spans="1:8" x14ac:dyDescent="0.35">
      <c r="A23" s="2" t="s">
        <v>17</v>
      </c>
      <c r="B23">
        <f>B21*B22</f>
        <v>32.24</v>
      </c>
      <c r="C23">
        <f t="shared" ref="C23:H23" si="0">C21*C22</f>
        <v>102.96000000000001</v>
      </c>
      <c r="D23">
        <f t="shared" si="0"/>
        <v>106.128</v>
      </c>
      <c r="E23">
        <f t="shared" si="0"/>
        <v>105.4</v>
      </c>
      <c r="F23">
        <f t="shared" si="0"/>
        <v>142.571</v>
      </c>
      <c r="G23">
        <f t="shared" si="0"/>
        <v>290.54000000000002</v>
      </c>
      <c r="H23">
        <f t="shared" si="0"/>
        <v>564.75</v>
      </c>
    </row>
    <row r="25" spans="1:8" x14ac:dyDescent="0.35">
      <c r="A25" s="2" t="s">
        <v>27</v>
      </c>
      <c r="B25">
        <f>385-125</f>
        <v>260</v>
      </c>
      <c r="C25">
        <f t="shared" ref="C25:H25" si="1">385-125</f>
        <v>260</v>
      </c>
      <c r="D25">
        <f t="shared" si="1"/>
        <v>260</v>
      </c>
      <c r="E25">
        <f t="shared" si="1"/>
        <v>260</v>
      </c>
      <c r="F25">
        <f t="shared" si="1"/>
        <v>260</v>
      </c>
      <c r="G25">
        <f t="shared" si="1"/>
        <v>260</v>
      </c>
      <c r="H25">
        <f t="shared" si="1"/>
        <v>260</v>
      </c>
    </row>
    <row r="26" spans="1:8" x14ac:dyDescent="0.35">
      <c r="A26" s="2" t="s">
        <v>28</v>
      </c>
      <c r="B26">
        <v>82.06</v>
      </c>
      <c r="C26">
        <v>97.83</v>
      </c>
      <c r="D26">
        <v>109.96</v>
      </c>
      <c r="E26">
        <v>119.54</v>
      </c>
      <c r="F26">
        <v>158.76</v>
      </c>
      <c r="G26">
        <v>51.7</v>
      </c>
      <c r="H26">
        <v>69.001000000000005</v>
      </c>
    </row>
    <row r="27" spans="1:8" x14ac:dyDescent="0.35">
      <c r="A27" s="2" t="s">
        <v>29</v>
      </c>
      <c r="B27">
        <f>B25*B26</f>
        <v>21335.600000000002</v>
      </c>
      <c r="C27">
        <f t="shared" ref="C27:H27" si="2">C25*C26</f>
        <v>25435.8</v>
      </c>
      <c r="D27">
        <f t="shared" si="2"/>
        <v>28589.599999999999</v>
      </c>
      <c r="E27">
        <f t="shared" si="2"/>
        <v>31080.400000000001</v>
      </c>
      <c r="F27">
        <f t="shared" si="2"/>
        <v>41277.599999999999</v>
      </c>
      <c r="G27">
        <f t="shared" si="2"/>
        <v>13442</v>
      </c>
      <c r="H27">
        <f t="shared" si="2"/>
        <v>17940.260000000002</v>
      </c>
    </row>
    <row r="29" spans="1:8" x14ac:dyDescent="0.35">
      <c r="A29" s="2" t="s">
        <v>30</v>
      </c>
      <c r="B29">
        <f>590-200</f>
        <v>390</v>
      </c>
      <c r="C29">
        <f t="shared" ref="C29:H29" si="3">590-200</f>
        <v>390</v>
      </c>
      <c r="D29">
        <f t="shared" si="3"/>
        <v>390</v>
      </c>
      <c r="E29">
        <f t="shared" si="3"/>
        <v>390</v>
      </c>
      <c r="F29">
        <f t="shared" si="3"/>
        <v>390</v>
      </c>
      <c r="G29">
        <f t="shared" si="3"/>
        <v>390</v>
      </c>
      <c r="H29">
        <f t="shared" si="3"/>
        <v>390</v>
      </c>
    </row>
    <row r="30" spans="1:8" x14ac:dyDescent="0.35">
      <c r="A30" s="2" t="s">
        <v>31</v>
      </c>
      <c r="B30">
        <v>60.18</v>
      </c>
      <c r="C30">
        <v>70.569999999999993</v>
      </c>
      <c r="D30">
        <v>75.78</v>
      </c>
      <c r="E30">
        <v>89.15</v>
      </c>
      <c r="F30">
        <v>121.352</v>
      </c>
      <c r="G30">
        <v>29.225999999999999</v>
      </c>
      <c r="H30">
        <v>46.054000000000002</v>
      </c>
    </row>
    <row r="31" spans="1:8" x14ac:dyDescent="0.35">
      <c r="A31" s="2" t="s">
        <v>32</v>
      </c>
      <c r="B31">
        <f>B29*B30</f>
        <v>23470.2</v>
      </c>
      <c r="C31">
        <f t="shared" ref="C31:H31" si="4">C29*C30</f>
        <v>27522.299999999996</v>
      </c>
      <c r="D31">
        <f t="shared" si="4"/>
        <v>29554.2</v>
      </c>
      <c r="E31">
        <f t="shared" si="4"/>
        <v>34768.5</v>
      </c>
      <c r="F31">
        <f t="shared" si="4"/>
        <v>47327.28</v>
      </c>
      <c r="G31">
        <f t="shared" si="4"/>
        <v>11398.14</v>
      </c>
      <c r="H31">
        <f t="shared" si="4"/>
        <v>17961.060000000001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A4" workbookViewId="0">
      <selection activeCell="C29" sqref="C29"/>
    </sheetView>
  </sheetViews>
  <sheetFormatPr defaultRowHeight="14.5" x14ac:dyDescent="0.35"/>
  <cols>
    <col min="1" max="8" width="15.54296875" customWidth="1"/>
    <col min="9" max="9" width="21.81640625" customWidth="1"/>
    <col min="23" max="23" width="17.81640625" customWidth="1"/>
  </cols>
  <sheetData>
    <row r="1" spans="1:23" x14ac:dyDescent="0.35">
      <c r="A1" s="3" t="s">
        <v>25</v>
      </c>
      <c r="B1" s="3"/>
      <c r="C1" s="3"/>
      <c r="D1" s="3"/>
      <c r="E1" s="3"/>
      <c r="F1" s="3"/>
      <c r="G1" s="3"/>
      <c r="H1" s="3"/>
    </row>
    <row r="2" spans="1:23" x14ac:dyDescent="0.35">
      <c r="A2" s="2" t="s">
        <v>76</v>
      </c>
      <c r="F2" s="3" t="s">
        <v>67</v>
      </c>
    </row>
    <row r="3" spans="1:23" x14ac:dyDescent="0.35">
      <c r="A3" s="4" t="s">
        <v>9</v>
      </c>
      <c r="F3" t="s">
        <v>37</v>
      </c>
    </row>
    <row r="4" spans="1:23" x14ac:dyDescent="0.35">
      <c r="B4" t="s">
        <v>6</v>
      </c>
      <c r="C4" t="s">
        <v>5</v>
      </c>
      <c r="D4" t="s">
        <v>4</v>
      </c>
      <c r="F4" s="9"/>
      <c r="G4" s="9"/>
      <c r="H4" s="9"/>
      <c r="I4" s="9" t="s">
        <v>73</v>
      </c>
      <c r="J4" s="5" t="s">
        <v>54</v>
      </c>
      <c r="K4" s="5" t="s">
        <v>55</v>
      </c>
      <c r="L4" s="5" t="s">
        <v>56</v>
      </c>
      <c r="M4" s="5" t="s">
        <v>57</v>
      </c>
      <c r="N4" s="5" t="s">
        <v>58</v>
      </c>
      <c r="O4" s="5" t="s">
        <v>59</v>
      </c>
      <c r="P4" s="5" t="s">
        <v>60</v>
      </c>
      <c r="Q4" s="5" t="s">
        <v>61</v>
      </c>
      <c r="R4" s="5" t="s">
        <v>62</v>
      </c>
      <c r="S4" s="5" t="s">
        <v>63</v>
      </c>
      <c r="T4" s="5" t="s">
        <v>64</v>
      </c>
      <c r="U4" s="5" t="s">
        <v>65</v>
      </c>
      <c r="V4" s="5" t="s">
        <v>66</v>
      </c>
    </row>
    <row r="5" spans="1:23" x14ac:dyDescent="0.35">
      <c r="A5" t="s">
        <v>70</v>
      </c>
      <c r="B5" s="1">
        <f>0.0000907895826986 + 0.00028774849848/10</f>
        <v>1.195644325466E-4</v>
      </c>
      <c r="C5" s="1">
        <v>3.4607000000000003E-4</v>
      </c>
      <c r="D5">
        <f>32*64</f>
        <v>2048</v>
      </c>
      <c r="E5" t="s">
        <v>77</v>
      </c>
      <c r="F5" s="9"/>
      <c r="G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5" t="s">
        <v>68</v>
      </c>
    </row>
    <row r="6" spans="1:23" x14ac:dyDescent="0.35">
      <c r="A6" t="s">
        <v>72</v>
      </c>
      <c r="B6" s="1">
        <f>0.000114877724025 + 0.000311469979445/5</f>
        <v>1.77171719914E-4</v>
      </c>
      <c r="C6" s="1">
        <f>0.000558713</f>
        <v>5.5871299999999996E-4</v>
      </c>
      <c r="D6">
        <f>32*2</f>
        <v>64</v>
      </c>
      <c r="E6" t="s">
        <v>77</v>
      </c>
      <c r="F6" s="9"/>
      <c r="G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35">
      <c r="A7" s="2" t="s">
        <v>10</v>
      </c>
      <c r="B7">
        <f>SUM(D5:D6)</f>
        <v>2112</v>
      </c>
      <c r="C7" s="2" t="s">
        <v>36</v>
      </c>
      <c r="D7" s="2">
        <v>160</v>
      </c>
    </row>
    <row r="8" spans="1:23" x14ac:dyDescent="0.35">
      <c r="A8" s="2" t="s">
        <v>34</v>
      </c>
      <c r="B8">
        <f>INT((B7-1)/D7)+1</f>
        <v>14</v>
      </c>
    </row>
    <row r="9" spans="1:23" x14ac:dyDescent="0.35">
      <c r="A9" s="2"/>
    </row>
    <row r="10" spans="1:23" x14ac:dyDescent="0.35">
      <c r="A10" s="2" t="s">
        <v>46</v>
      </c>
      <c r="B10">
        <v>50</v>
      </c>
    </row>
    <row r="11" spans="1:23" x14ac:dyDescent="0.35">
      <c r="A11" s="2" t="s">
        <v>8</v>
      </c>
      <c r="B11">
        <v>1</v>
      </c>
      <c r="C11">
        <v>16</v>
      </c>
      <c r="D11">
        <v>32</v>
      </c>
      <c r="E11">
        <v>64</v>
      </c>
      <c r="F11">
        <v>128</v>
      </c>
      <c r="G11">
        <v>256</v>
      </c>
      <c r="H11">
        <v>512</v>
      </c>
    </row>
    <row r="12" spans="1:23" x14ac:dyDescent="0.35">
      <c r="A12" s="2" t="s">
        <v>16</v>
      </c>
      <c r="B12" s="1">
        <f>SUM(C5:C6)</f>
        <v>9.0478299999999993E-4</v>
      </c>
      <c r="C12" s="1">
        <f>C11 * MAX(C5:C6) * B10</f>
        <v>0.44697039999999999</v>
      </c>
      <c r="D12" s="1">
        <f>D11 * MAX(C5:C6) * B10</f>
        <v>0.89394079999999998</v>
      </c>
      <c r="E12" s="1">
        <f>E11 * MAX(C5:C6) * B10</f>
        <v>1.7878816</v>
      </c>
      <c r="F12" s="1">
        <f>F11 * MAX(C5:C6) * B10</f>
        <v>3.5757631999999999</v>
      </c>
      <c r="G12" s="1">
        <f>G11 * MAX(C5:C6) * B10</f>
        <v>7.1515263999999998</v>
      </c>
      <c r="H12" s="1">
        <f>H11 * MAX(C5:C6) * B10</f>
        <v>14.3030528</v>
      </c>
    </row>
    <row r="13" spans="1:23" x14ac:dyDescent="0.35">
      <c r="A13" s="2" t="s">
        <v>15</v>
      </c>
      <c r="B13" s="1">
        <f>SUM(B5:B6)*B10</f>
        <v>1.483680762303E-2</v>
      </c>
      <c r="C13" s="1">
        <f>C11*B13</f>
        <v>0.23738892196847999</v>
      </c>
      <c r="D13" s="1">
        <f>D11*B13</f>
        <v>0.47477784393695999</v>
      </c>
      <c r="E13" s="1">
        <f>E11*B13</f>
        <v>0.94955568787391997</v>
      </c>
      <c r="F13" s="1">
        <f>F11*B13</f>
        <v>1.8991113757478399</v>
      </c>
      <c r="G13" s="1">
        <f>G11*B13</f>
        <v>3.7982227514956799</v>
      </c>
      <c r="H13" s="1">
        <f>H11*B13</f>
        <v>7.5964455029913598</v>
      </c>
    </row>
    <row r="15" spans="1:23" x14ac:dyDescent="0.35">
      <c r="A15" s="2" t="s">
        <v>22</v>
      </c>
      <c r="B15">
        <v>119</v>
      </c>
      <c r="C15">
        <v>79</v>
      </c>
      <c r="D15">
        <v>80</v>
      </c>
      <c r="E15">
        <v>87</v>
      </c>
      <c r="F15">
        <v>82</v>
      </c>
      <c r="G15">
        <v>90</v>
      </c>
      <c r="H15">
        <v>128</v>
      </c>
    </row>
    <row r="16" spans="1:23" x14ac:dyDescent="0.35">
      <c r="A16" s="2" t="s">
        <v>23</v>
      </c>
      <c r="B16">
        <v>8.3000000000000004E-2</v>
      </c>
      <c r="C16">
        <v>0.111</v>
      </c>
      <c r="D16">
        <v>9.0999999999999998E-2</v>
      </c>
      <c r="E16">
        <v>8.7999999999999995E-2</v>
      </c>
      <c r="F16">
        <v>8.7999999999999995E-2</v>
      </c>
      <c r="G16">
        <v>0.09</v>
      </c>
      <c r="H16">
        <v>9.4E-2</v>
      </c>
    </row>
    <row r="17" spans="1:8" x14ac:dyDescent="0.35">
      <c r="A17" s="2" t="s">
        <v>24</v>
      </c>
      <c r="B17">
        <f>B15*B16</f>
        <v>9.8770000000000007</v>
      </c>
      <c r="C17">
        <f>C15*C16</f>
        <v>8.7690000000000001</v>
      </c>
      <c r="D17">
        <f>D15*D16</f>
        <v>7.2799999999999994</v>
      </c>
      <c r="E17">
        <f>E15*E16</f>
        <v>7.6559999999999997</v>
      </c>
      <c r="F17">
        <f>F15*F16</f>
        <v>7.2159999999999993</v>
      </c>
      <c r="G17">
        <f>G15*G16</f>
        <v>8.1</v>
      </c>
      <c r="H17">
        <f>H15*H16</f>
        <v>12.032</v>
      </c>
    </row>
    <row r="19" spans="1:8" x14ac:dyDescent="0.35">
      <c r="A19" s="2" t="s">
        <v>26</v>
      </c>
      <c r="B19">
        <v>62</v>
      </c>
      <c r="C19">
        <v>63</v>
      </c>
      <c r="D19">
        <v>74</v>
      </c>
      <c r="E19">
        <v>91</v>
      </c>
      <c r="F19">
        <v>64</v>
      </c>
      <c r="G19">
        <v>81</v>
      </c>
      <c r="H19">
        <v>64</v>
      </c>
    </row>
    <row r="20" spans="1:8" x14ac:dyDescent="0.35">
      <c r="A20" s="2" t="s">
        <v>14</v>
      </c>
      <c r="B20">
        <v>0.13300000000000001</v>
      </c>
      <c r="C20">
        <v>0.14399999999999999</v>
      </c>
      <c r="D20">
        <v>0.153</v>
      </c>
      <c r="E20">
        <v>0.14899999999999999</v>
      </c>
      <c r="F20">
        <v>0.14699999999999999</v>
      </c>
      <c r="G20">
        <v>0.152</v>
      </c>
      <c r="H20">
        <v>0.26900000000000002</v>
      </c>
    </row>
    <row r="21" spans="1:8" x14ac:dyDescent="0.35">
      <c r="A21" s="2" t="s">
        <v>17</v>
      </c>
      <c r="B21">
        <f>B19*B20</f>
        <v>8.2460000000000004</v>
      </c>
      <c r="C21">
        <f t="shared" ref="C21:H21" si="0">C19*C20</f>
        <v>9.0719999999999992</v>
      </c>
      <c r="D21">
        <f t="shared" si="0"/>
        <v>11.321999999999999</v>
      </c>
      <c r="E21">
        <f t="shared" si="0"/>
        <v>13.558999999999999</v>
      </c>
      <c r="F21">
        <f t="shared" si="0"/>
        <v>9.4079999999999995</v>
      </c>
      <c r="G21">
        <f t="shared" si="0"/>
        <v>12.311999999999999</v>
      </c>
      <c r="H21">
        <f t="shared" si="0"/>
        <v>17.216000000000001</v>
      </c>
    </row>
    <row r="23" spans="1:8" x14ac:dyDescent="0.35">
      <c r="A23" s="2" t="s">
        <v>27</v>
      </c>
      <c r="B23">
        <f>385-125</f>
        <v>260</v>
      </c>
      <c r="C23">
        <f t="shared" ref="C23:H23" si="1">385-125</f>
        <v>260</v>
      </c>
      <c r="D23">
        <f t="shared" si="1"/>
        <v>260</v>
      </c>
      <c r="E23">
        <f t="shared" si="1"/>
        <v>260</v>
      </c>
      <c r="F23">
        <f t="shared" si="1"/>
        <v>260</v>
      </c>
      <c r="G23">
        <f t="shared" si="1"/>
        <v>260</v>
      </c>
      <c r="H23">
        <f t="shared" si="1"/>
        <v>260</v>
      </c>
    </row>
    <row r="24" spans="1:8" x14ac:dyDescent="0.35">
      <c r="A24" s="2" t="s">
        <v>28</v>
      </c>
      <c r="B24">
        <v>55.734999999999999</v>
      </c>
      <c r="C24">
        <v>61.991</v>
      </c>
      <c r="D24">
        <v>68.650999999999996</v>
      </c>
      <c r="E24">
        <v>81.218999999999994</v>
      </c>
      <c r="F24">
        <v>109.821</v>
      </c>
      <c r="G24">
        <v>22.288</v>
      </c>
      <c r="H24">
        <v>34.167999999999999</v>
      </c>
    </row>
    <row r="25" spans="1:8" x14ac:dyDescent="0.35">
      <c r="A25" s="2" t="s">
        <v>29</v>
      </c>
      <c r="B25">
        <f>B23*B24</f>
        <v>14491.1</v>
      </c>
      <c r="C25">
        <f t="shared" ref="C25:H25" si="2">C23*C24</f>
        <v>16117.66</v>
      </c>
      <c r="D25">
        <f t="shared" si="2"/>
        <v>17849.259999999998</v>
      </c>
      <c r="E25">
        <f t="shared" si="2"/>
        <v>21116.94</v>
      </c>
      <c r="F25">
        <f t="shared" si="2"/>
        <v>28553.46</v>
      </c>
      <c r="G25">
        <f t="shared" si="2"/>
        <v>5794.88</v>
      </c>
      <c r="H25">
        <f t="shared" si="2"/>
        <v>8883.68</v>
      </c>
    </row>
    <row r="27" spans="1:8" x14ac:dyDescent="0.35">
      <c r="A27" s="2" t="s">
        <v>30</v>
      </c>
      <c r="B27">
        <f>590-200</f>
        <v>390</v>
      </c>
      <c r="C27">
        <f t="shared" ref="C27:H27" si="3">590-200</f>
        <v>390</v>
      </c>
      <c r="D27">
        <f t="shared" si="3"/>
        <v>390</v>
      </c>
      <c r="E27">
        <f t="shared" si="3"/>
        <v>390</v>
      </c>
      <c r="F27">
        <f t="shared" si="3"/>
        <v>390</v>
      </c>
      <c r="G27">
        <f t="shared" si="3"/>
        <v>390</v>
      </c>
      <c r="H27">
        <f t="shared" si="3"/>
        <v>390</v>
      </c>
    </row>
    <row r="28" spans="1:8" x14ac:dyDescent="0.35">
      <c r="A28" s="2" t="s">
        <v>31</v>
      </c>
      <c r="B28">
        <v>72.378</v>
      </c>
      <c r="C28">
        <v>88.484999999999999</v>
      </c>
      <c r="D28">
        <v>96.48</v>
      </c>
      <c r="E28">
        <v>110.301</v>
      </c>
      <c r="F28">
        <v>142.167</v>
      </c>
      <c r="G28">
        <v>37.069000000000003</v>
      </c>
      <c r="H28">
        <v>47.539000000000001</v>
      </c>
    </row>
    <row r="29" spans="1:8" x14ac:dyDescent="0.35">
      <c r="A29" s="2" t="s">
        <v>32</v>
      </c>
      <c r="B29">
        <f>B27*B28</f>
        <v>28227.42</v>
      </c>
      <c r="C29">
        <f t="shared" ref="C29:H29" si="4">C27*C28</f>
        <v>34509.15</v>
      </c>
      <c r="D29">
        <f t="shared" si="4"/>
        <v>37627.200000000004</v>
      </c>
      <c r="E29">
        <f t="shared" si="4"/>
        <v>43017.39</v>
      </c>
      <c r="F29">
        <f t="shared" si="4"/>
        <v>55445.13</v>
      </c>
      <c r="G29">
        <f t="shared" si="4"/>
        <v>14456.910000000002</v>
      </c>
      <c r="H29">
        <f t="shared" si="4"/>
        <v>18540.21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inference_latency</vt:lpstr>
      <vt:lpstr>puma energy reduction</vt:lpstr>
      <vt:lpstr>puma_speedup</vt:lpstr>
      <vt:lpstr>mlp_l4</vt:lpstr>
      <vt:lpstr>mlp_l5</vt:lpstr>
      <vt:lpstr>nmt_l3</vt:lpstr>
      <vt:lpstr>nmt_l5</vt:lpstr>
      <vt:lpstr>wlm_bigLSTM</vt:lpstr>
      <vt:lpstr>wlm_anotherLSTM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2017-11-14T18:13:31Z</dcterms:modified>
</cp:coreProperties>
</file>