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0" yWindow="20" windowWidth="18180" windowHeight="7090" activeTab="2"/>
  </bookViews>
  <sheets>
    <sheet name="Customer Details" sheetId="1" r:id="rId1"/>
    <sheet name="Student Details" sheetId="2" r:id="rId2"/>
    <sheet name="Employee Details" sheetId="3" r:id="rId3"/>
  </sheets>
  <definedNames>
    <definedName name="_xlnm._FilterDatabase" localSheetId="1" hidden="1">'Student Details'!$A$4:$J$14</definedName>
  </definedNames>
  <calcPr calcId="145621"/>
</workbook>
</file>

<file path=xl/calcChain.xml><?xml version="1.0" encoding="utf-8"?>
<calcChain xmlns="http://schemas.openxmlformats.org/spreadsheetml/2006/main">
  <c r="C20" i="3" l="1"/>
  <c r="C19" i="3"/>
  <c r="C17" i="3"/>
  <c r="C18" i="3"/>
  <c r="Q2" i="3"/>
  <c r="P3" i="3" l="1"/>
  <c r="P4" i="3"/>
  <c r="P5" i="3"/>
  <c r="P6" i="3"/>
  <c r="P7" i="3"/>
  <c r="P8" i="3"/>
  <c r="P9" i="3"/>
  <c r="P10" i="3"/>
  <c r="P11" i="3"/>
  <c r="P12" i="3"/>
  <c r="P2" i="3"/>
  <c r="O3" i="3"/>
  <c r="O4" i="3"/>
  <c r="O5" i="3"/>
  <c r="O6" i="3"/>
  <c r="O7" i="3"/>
  <c r="O8" i="3"/>
  <c r="O9" i="3"/>
  <c r="O10" i="3"/>
  <c r="O11" i="3"/>
  <c r="O12" i="3"/>
  <c r="O2" i="3"/>
  <c r="N3" i="3"/>
  <c r="N4" i="3"/>
  <c r="N5" i="3"/>
  <c r="N6" i="3"/>
  <c r="N7" i="3"/>
  <c r="N8" i="3"/>
  <c r="N9" i="3"/>
  <c r="N10" i="3"/>
  <c r="N11" i="3"/>
  <c r="N12" i="3"/>
  <c r="N2" i="3"/>
  <c r="M3" i="3"/>
  <c r="M4" i="3"/>
  <c r="M5" i="3"/>
  <c r="M6" i="3"/>
  <c r="M7" i="3"/>
  <c r="M8" i="3"/>
  <c r="M9" i="3"/>
  <c r="M10" i="3"/>
  <c r="M11" i="3"/>
  <c r="M12" i="3"/>
  <c r="M2" i="3"/>
  <c r="L3" i="3"/>
  <c r="L4" i="3"/>
  <c r="L5" i="3"/>
  <c r="L6" i="3"/>
  <c r="L7" i="3"/>
  <c r="L8" i="3"/>
  <c r="L9" i="3"/>
  <c r="L10" i="3"/>
  <c r="L11" i="3"/>
  <c r="L12" i="3"/>
  <c r="L2" i="3"/>
  <c r="K3" i="3"/>
  <c r="K4" i="3"/>
  <c r="K5" i="3"/>
  <c r="K6" i="3"/>
  <c r="K7" i="3"/>
  <c r="K8" i="3"/>
  <c r="K9" i="3"/>
  <c r="K10" i="3"/>
  <c r="K11" i="3"/>
  <c r="K12" i="3"/>
  <c r="K2" i="3"/>
  <c r="E3" i="3"/>
  <c r="E4" i="3"/>
  <c r="E5" i="3"/>
  <c r="E6" i="3"/>
  <c r="E7" i="3"/>
  <c r="E8" i="3"/>
  <c r="E9" i="3"/>
  <c r="E10" i="3"/>
  <c r="E11" i="3"/>
  <c r="E12" i="3"/>
  <c r="E2" i="3"/>
  <c r="M5" i="2"/>
  <c r="L6" i="2"/>
  <c r="L7" i="2"/>
  <c r="L8" i="2"/>
  <c r="L9" i="2"/>
  <c r="L10" i="2"/>
  <c r="L11" i="2"/>
  <c r="L12" i="2"/>
  <c r="L13" i="2"/>
  <c r="L14" i="2"/>
  <c r="L5" i="2"/>
  <c r="H6" i="2"/>
  <c r="J6" i="2" s="1"/>
  <c r="K6" i="2" s="1"/>
  <c r="H9" i="2"/>
  <c r="J9" i="2" s="1"/>
  <c r="H14" i="2"/>
  <c r="J14" i="2" s="1"/>
  <c r="K14" i="2" s="1"/>
  <c r="H12" i="2"/>
  <c r="J12" i="2" s="1"/>
  <c r="K12" i="2" s="1"/>
  <c r="H10" i="2"/>
  <c r="J10" i="2" s="1"/>
  <c r="K10" i="2" s="1"/>
  <c r="H13" i="2"/>
  <c r="J13" i="2" s="1"/>
  <c r="K13" i="2" s="1"/>
  <c r="H8" i="2"/>
  <c r="J8" i="2" s="1"/>
  <c r="H11" i="2"/>
  <c r="J11" i="2" s="1"/>
  <c r="H7" i="2"/>
  <c r="J7" i="2" s="1"/>
  <c r="H5" i="2"/>
  <c r="J5" i="2" s="1"/>
  <c r="K5" i="2" s="1"/>
  <c r="D19" i="1"/>
  <c r="H19" i="1"/>
  <c r="P5" i="1"/>
  <c r="O5" i="1"/>
  <c r="N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5" i="1"/>
  <c r="M5" i="1"/>
  <c r="L5" i="1"/>
  <c r="K5" i="1"/>
  <c r="J5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5" i="1"/>
  <c r="K11" i="2" l="1"/>
  <c r="K9" i="2"/>
  <c r="K7" i="2"/>
  <c r="K8" i="2"/>
</calcChain>
</file>

<file path=xl/sharedStrings.xml><?xml version="1.0" encoding="utf-8"?>
<sst xmlns="http://schemas.openxmlformats.org/spreadsheetml/2006/main" count="178" uniqueCount="121">
  <si>
    <t>SN</t>
  </si>
  <si>
    <t>First Name</t>
  </si>
  <si>
    <t>Last Name</t>
  </si>
  <si>
    <t>Purchase Quantity</t>
  </si>
  <si>
    <t>Price</t>
  </si>
  <si>
    <t>Total Amount</t>
  </si>
  <si>
    <t>Sum</t>
  </si>
  <si>
    <t>SumIf</t>
  </si>
  <si>
    <t>SumIFs</t>
  </si>
  <si>
    <t>Count</t>
  </si>
  <si>
    <t>CountIF</t>
  </si>
  <si>
    <t>CountIFs</t>
  </si>
  <si>
    <t>John</t>
  </si>
  <si>
    <t>Tom</t>
  </si>
  <si>
    <t>Bill</t>
  </si>
  <si>
    <t>Krishna</t>
  </si>
  <si>
    <t>Bibek</t>
  </si>
  <si>
    <t>Rahul</t>
  </si>
  <si>
    <t>Rohit</t>
  </si>
  <si>
    <t>Suresh</t>
  </si>
  <si>
    <t>Steve</t>
  </si>
  <si>
    <t>Stark</t>
  </si>
  <si>
    <t>Sharma</t>
  </si>
  <si>
    <t>Khatri</t>
  </si>
  <si>
    <t>Poudel</t>
  </si>
  <si>
    <t>Raj Joshi</t>
  </si>
  <si>
    <t>Adhikari</t>
  </si>
  <si>
    <t>Hemsworth</t>
  </si>
  <si>
    <t>Anurag</t>
  </si>
  <si>
    <t>Pandey</t>
  </si>
  <si>
    <t>Gates</t>
  </si>
  <si>
    <t>Holland</t>
  </si>
  <si>
    <t>Banner</t>
  </si>
  <si>
    <t>Smith</t>
  </si>
  <si>
    <t>Max(Total Amt)</t>
  </si>
  <si>
    <t>Min(Total Amt)</t>
  </si>
  <si>
    <t>Formula = MIN(F2:F16)</t>
  </si>
  <si>
    <t>Formula = MAX(F2:F16)</t>
  </si>
  <si>
    <t>Formula = SUM(F2:F16)</t>
  </si>
  <si>
    <t>Formula = SUMIF(F2:F16,"&gt;10000")</t>
  </si>
  <si>
    <t>Gender</t>
  </si>
  <si>
    <t>Male</t>
  </si>
  <si>
    <t>Markia</t>
  </si>
  <si>
    <t>Female</t>
  </si>
  <si>
    <t xml:space="preserve">Ana </t>
  </si>
  <si>
    <t>Rekshika</t>
  </si>
  <si>
    <t>Ananya</t>
  </si>
  <si>
    <t>Christina</t>
  </si>
  <si>
    <t>Sum Total Amount purchased by Female having price rate greater than 450</t>
  </si>
  <si>
    <t>Formula = SUMIFS(G2:G16,D2:D16,"Female",F2:F16,"&gt;450")</t>
  </si>
  <si>
    <t>Find maximum from total amount.</t>
  </si>
  <si>
    <t>Find total Amount.</t>
  </si>
  <si>
    <t>Full Name</t>
  </si>
  <si>
    <t>Find total number of customer.</t>
  </si>
  <si>
    <t>Formula =COUNTIF(H2:H16,"&gt;10000")</t>
  </si>
  <si>
    <t>Formula =COUNTIFS(E2:E16,"Male",H2:H16,"&lt;5000")</t>
  </si>
  <si>
    <t>Find number of customer whose total purchase amount is greater than 10,000</t>
  </si>
  <si>
    <t>Find total number of Male whose total purchase is less than 5000</t>
  </si>
  <si>
    <t xml:space="preserve">Customer Purchase Details </t>
  </si>
  <si>
    <t>Std ID</t>
  </si>
  <si>
    <t>Name</t>
  </si>
  <si>
    <t>Physic</t>
  </si>
  <si>
    <t>Mathematics</t>
  </si>
  <si>
    <t>Chemistry</t>
  </si>
  <si>
    <t>Statistics</t>
  </si>
  <si>
    <t>English</t>
  </si>
  <si>
    <t>Total Marks</t>
  </si>
  <si>
    <t>Rahul Shah</t>
  </si>
  <si>
    <t>Mahesh Khadka</t>
  </si>
  <si>
    <t>Pradip Kumal</t>
  </si>
  <si>
    <t>Shishir Poudel</t>
  </si>
  <si>
    <t>Samir Sapkota</t>
  </si>
  <si>
    <t>Aakriti Basnet</t>
  </si>
  <si>
    <t>Sadhana Prasai</t>
  </si>
  <si>
    <t>Purna Gurung</t>
  </si>
  <si>
    <t>Himal Thapa</t>
  </si>
  <si>
    <t>Prerana Sharma</t>
  </si>
  <si>
    <t>Obtained Marks</t>
  </si>
  <si>
    <t>Percentage</t>
  </si>
  <si>
    <t>Division</t>
  </si>
  <si>
    <t>Result</t>
  </si>
  <si>
    <r>
      <t xml:space="preserve">Student Performance Details                                                                                                                </t>
    </r>
    <r>
      <rPr>
        <b/>
        <sz val="14"/>
        <color theme="0" tint="-4.9989318521683403E-2"/>
        <rFont val="Arial Narrow"/>
        <family val="2"/>
      </rPr>
      <t>(Using IF and Condition Formatting)</t>
    </r>
  </si>
  <si>
    <t>Emp ID</t>
  </si>
  <si>
    <t>Gmail</t>
  </si>
  <si>
    <t>Age</t>
  </si>
  <si>
    <t>Start Date</t>
  </si>
  <si>
    <t>End Date</t>
  </si>
  <si>
    <t>Position</t>
  </si>
  <si>
    <t>Intern</t>
  </si>
  <si>
    <t>Regional Manager</t>
  </si>
  <si>
    <t>IT Head</t>
  </si>
  <si>
    <t>Accountant</t>
  </si>
  <si>
    <t>HR</t>
  </si>
  <si>
    <t>Sales</t>
  </si>
  <si>
    <t>Sales Assistant</t>
  </si>
  <si>
    <t>Developer</t>
  </si>
  <si>
    <t>CFO</t>
  </si>
  <si>
    <t>MD</t>
  </si>
  <si>
    <t>Length of  Name</t>
  </si>
  <si>
    <t>Start Year</t>
  </si>
  <si>
    <t>Date to Text</t>
  </si>
  <si>
    <t>Working Days</t>
  </si>
  <si>
    <t>Network Days</t>
  </si>
  <si>
    <t>Text to Date</t>
  </si>
  <si>
    <t>Markia Gates</t>
  </si>
  <si>
    <t>Ananya Anurag</t>
  </si>
  <si>
    <t>Tom Banner</t>
  </si>
  <si>
    <t>John Smith</t>
  </si>
  <si>
    <t>Christina Holland</t>
  </si>
  <si>
    <t>Bill Poudel</t>
  </si>
  <si>
    <t>Krishna Pandey</t>
  </si>
  <si>
    <t>Bibek Bill</t>
  </si>
  <si>
    <t>Tom Hemsworth</t>
  </si>
  <si>
    <t>Ana  Adhikari</t>
  </si>
  <si>
    <t>Rahul Raj Joshi</t>
  </si>
  <si>
    <t>Monica Galler</t>
  </si>
  <si>
    <t>VLOOKUP</t>
  </si>
  <si>
    <t>Formula =VLOOKUP(B17,D2:J12,2,FALSE)</t>
  </si>
  <si>
    <t>Bill Zack</t>
  </si>
  <si>
    <t>// Approximate value</t>
  </si>
  <si>
    <t>// Exact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</si>
</sst>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8" tint="-0.499984740745262"/>
      <name val="Arial Narrow"/>
      <family val="2"/>
    </font>
    <font>
      <b/>
      <sz val="11"/>
      <color theme="1" tint="0.249977111117893"/>
      <name val="Calibri"/>
      <family val="2"/>
      <scheme val="minor"/>
    </font>
    <font>
      <b/>
      <sz val="20"/>
      <color theme="5" tint="-0.249977111117893"/>
      <name val="Bahnschrift"/>
      <family val="2"/>
    </font>
    <font>
      <b/>
      <sz val="14"/>
      <color theme="0" tint="-4.9989318521683403E-2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theme="6" tint="-0.249977111117893"/>
      </left>
      <right/>
      <top/>
      <bottom/>
      <diagonal/>
    </border>
    <border>
      <left/>
      <right style="medium">
        <color theme="6" tint="-0.249977111117893"/>
      </right>
      <top/>
      <bottom/>
      <diagonal/>
    </border>
    <border>
      <left style="medium">
        <color theme="6" tint="-0.249977111117893"/>
      </left>
      <right/>
      <top/>
      <bottom style="medium">
        <color theme="6" tint="-0.249977111117893"/>
      </bottom>
      <diagonal/>
    </border>
    <border>
      <left/>
      <right/>
      <top/>
      <bottom style="medium">
        <color theme="6" tint="-0.249977111117893"/>
      </bottom>
      <diagonal/>
    </border>
    <border>
      <left/>
      <right style="medium">
        <color theme="6" tint="-0.249977111117893"/>
      </right>
      <top/>
      <bottom style="medium">
        <color theme="6" tint="-0.249977111117893"/>
      </bottom>
      <diagonal/>
    </border>
    <border>
      <left style="medium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vertical="top" wrapText="1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1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/>
    <dxf>
      <font>
        <color rgb="FF006100"/>
      </font>
      <fill>
        <patternFill>
          <bgColor rgb="FFC6EFCE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A13" zoomScale="85" zoomScaleNormal="85" workbookViewId="0">
      <selection activeCell="L32" sqref="L32"/>
    </sheetView>
  </sheetViews>
  <sheetFormatPr defaultRowHeight="14.5" x14ac:dyDescent="0.35"/>
  <cols>
    <col min="1" max="1" width="7.453125" customWidth="1"/>
    <col min="2" max="2" width="14.26953125" customWidth="1"/>
    <col min="3" max="3" width="13.7265625" customWidth="1"/>
    <col min="4" max="4" width="17.1796875" style="4" customWidth="1"/>
    <col min="5" max="5" width="13.7265625" customWidth="1"/>
    <col min="6" max="6" width="16.6328125" bestFit="1" customWidth="1"/>
    <col min="7" max="7" width="14.7265625" customWidth="1"/>
    <col min="8" max="8" width="20.7265625" customWidth="1"/>
    <col min="9" max="9" width="13.90625" customWidth="1"/>
    <col min="10" max="10" width="16.08984375" customWidth="1"/>
    <col min="11" max="11" width="14.54296875" customWidth="1"/>
    <col min="12" max="12" width="22" customWidth="1"/>
    <col min="13" max="13" width="21.453125" customWidth="1"/>
    <col min="14" max="14" width="12" customWidth="1"/>
    <col min="15" max="15" width="16.36328125" customWidth="1"/>
    <col min="16" max="16" width="17.1796875" customWidth="1"/>
  </cols>
  <sheetData>
    <row r="1" spans="1:16" ht="14.5" customHeight="1" x14ac:dyDescent="0.35">
      <c r="A1" s="18" t="s">
        <v>58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6" ht="14.5" customHeight="1" x14ac:dyDescent="0.3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6" ht="15" customHeight="1" thickBot="1" x14ac:dyDescent="0.4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1:16" s="1" customFormat="1" ht="15" thickBot="1" x14ac:dyDescent="0.4">
      <c r="A4" s="15" t="s">
        <v>0</v>
      </c>
      <c r="B4" s="16" t="s">
        <v>1</v>
      </c>
      <c r="C4" s="16" t="s">
        <v>2</v>
      </c>
      <c r="D4" s="20" t="s">
        <v>52</v>
      </c>
      <c r="E4" s="16" t="s">
        <v>40</v>
      </c>
      <c r="F4" s="16" t="s">
        <v>3</v>
      </c>
      <c r="G4" s="16" t="s">
        <v>4</v>
      </c>
      <c r="H4" s="16" t="s">
        <v>5</v>
      </c>
      <c r="I4" s="16" t="s">
        <v>34</v>
      </c>
      <c r="J4" s="16" t="s">
        <v>35</v>
      </c>
      <c r="K4" s="16" t="s">
        <v>6</v>
      </c>
      <c r="L4" s="16" t="s">
        <v>7</v>
      </c>
      <c r="M4" s="16" t="s">
        <v>8</v>
      </c>
      <c r="N4" s="16" t="s">
        <v>9</v>
      </c>
      <c r="O4" s="16" t="s">
        <v>10</v>
      </c>
      <c r="P4" s="17" t="s">
        <v>11</v>
      </c>
    </row>
    <row r="5" spans="1:16" x14ac:dyDescent="0.35">
      <c r="A5" s="9">
        <v>101</v>
      </c>
      <c r="B5" s="5" t="s">
        <v>12</v>
      </c>
      <c r="C5" s="5" t="s">
        <v>33</v>
      </c>
      <c r="D5" s="21" t="str">
        <f>CONCATENATE(B5," ",C5)</f>
        <v>John Smith</v>
      </c>
      <c r="E5" s="5" t="s">
        <v>41</v>
      </c>
      <c r="F5" s="5">
        <v>4</v>
      </c>
      <c r="G5" s="5">
        <v>657</v>
      </c>
      <c r="H5" s="5">
        <f>F5*G5</f>
        <v>2628</v>
      </c>
      <c r="I5" s="5">
        <f>MAX(H5:H19)</f>
        <v>47200</v>
      </c>
      <c r="J5" s="5">
        <f>MIN(H5:H19)</f>
        <v>540</v>
      </c>
      <c r="K5" s="5">
        <f>SUM(H5:H19)</f>
        <v>180142</v>
      </c>
      <c r="L5" s="5">
        <f>SUMIF(H5:H19,"&gt;10000")</f>
        <v>139983</v>
      </c>
      <c r="M5" s="5">
        <f>SUMIFS(H5:H19,E5:E19,"Female",G5:G19,"&gt;450")</f>
        <v>52636</v>
      </c>
      <c r="N5" s="5">
        <f>COUNT(A5:A19)</f>
        <v>15</v>
      </c>
      <c r="O5" s="5">
        <f>COUNTIF(H5:H19,"&gt;10000")</f>
        <v>5</v>
      </c>
      <c r="P5" s="10">
        <f>COUNTIFS(E5:E19,"Male",H5:H19,"&lt;5000")</f>
        <v>5</v>
      </c>
    </row>
    <row r="6" spans="1:16" ht="80.5" customHeight="1" x14ac:dyDescent="0.35">
      <c r="A6" s="9">
        <v>102</v>
      </c>
      <c r="B6" s="5" t="s">
        <v>13</v>
      </c>
      <c r="C6" s="5" t="s">
        <v>32</v>
      </c>
      <c r="D6" s="21" t="str">
        <f t="shared" ref="D6:D19" si="0">CONCATENATE(B6," ",C6)</f>
        <v>Tom Banner</v>
      </c>
      <c r="E6" s="5" t="s">
        <v>41</v>
      </c>
      <c r="F6" s="5">
        <v>52</v>
      </c>
      <c r="G6" s="5">
        <v>35</v>
      </c>
      <c r="H6" s="5">
        <f t="shared" ref="H6:H19" si="1">F6*G6</f>
        <v>1820</v>
      </c>
      <c r="I6" s="6" t="s">
        <v>37</v>
      </c>
      <c r="J6" s="6" t="s">
        <v>36</v>
      </c>
      <c r="K6" s="6" t="s">
        <v>38</v>
      </c>
      <c r="L6" s="6" t="s">
        <v>39</v>
      </c>
      <c r="M6" s="7" t="s">
        <v>48</v>
      </c>
      <c r="N6" s="6" t="s">
        <v>53</v>
      </c>
      <c r="O6" s="6" t="s">
        <v>56</v>
      </c>
      <c r="P6" s="11" t="s">
        <v>57</v>
      </c>
    </row>
    <row r="7" spans="1:16" ht="58" x14ac:dyDescent="0.35">
      <c r="A7" s="9">
        <v>103</v>
      </c>
      <c r="B7" s="5" t="s">
        <v>47</v>
      </c>
      <c r="C7" s="5" t="s">
        <v>31</v>
      </c>
      <c r="D7" s="21" t="str">
        <f t="shared" si="0"/>
        <v>Christina Holland</v>
      </c>
      <c r="E7" s="5" t="s">
        <v>43</v>
      </c>
      <c r="F7" s="5">
        <v>10</v>
      </c>
      <c r="G7" s="5">
        <v>286</v>
      </c>
      <c r="H7" s="5">
        <f t="shared" si="1"/>
        <v>2860</v>
      </c>
      <c r="I7" s="8" t="s">
        <v>50</v>
      </c>
      <c r="J7" s="5"/>
      <c r="K7" s="6" t="s">
        <v>51</v>
      </c>
      <c r="L7" s="5"/>
      <c r="M7" s="6" t="s">
        <v>49</v>
      </c>
      <c r="N7" s="5"/>
      <c r="O7" s="6" t="s">
        <v>54</v>
      </c>
      <c r="P7" s="11" t="s">
        <v>55</v>
      </c>
    </row>
    <row r="8" spans="1:16" x14ac:dyDescent="0.35">
      <c r="A8" s="9">
        <v>104</v>
      </c>
      <c r="B8" s="5" t="s">
        <v>14</v>
      </c>
      <c r="C8" s="5" t="s">
        <v>24</v>
      </c>
      <c r="D8" s="21" t="str">
        <f t="shared" si="0"/>
        <v>Bill Poudel</v>
      </c>
      <c r="E8" s="5" t="s">
        <v>41</v>
      </c>
      <c r="F8" s="5">
        <v>33</v>
      </c>
      <c r="G8" s="5">
        <v>568</v>
      </c>
      <c r="H8" s="5">
        <f t="shared" si="1"/>
        <v>18744</v>
      </c>
      <c r="I8" s="5"/>
      <c r="J8" s="5"/>
      <c r="K8" s="5"/>
      <c r="L8" s="5"/>
      <c r="M8" s="5"/>
      <c r="N8" s="5"/>
      <c r="O8" s="5"/>
      <c r="P8" s="10"/>
    </row>
    <row r="9" spans="1:16" x14ac:dyDescent="0.35">
      <c r="A9" s="9">
        <v>105</v>
      </c>
      <c r="B9" s="5" t="s">
        <v>42</v>
      </c>
      <c r="C9" s="5" t="s">
        <v>30</v>
      </c>
      <c r="D9" s="21" t="str">
        <f t="shared" si="0"/>
        <v>Markia Gates</v>
      </c>
      <c r="E9" s="5" t="s">
        <v>43</v>
      </c>
      <c r="F9" s="5">
        <v>17</v>
      </c>
      <c r="G9" s="5">
        <v>278</v>
      </c>
      <c r="H9" s="5">
        <f t="shared" si="1"/>
        <v>4726</v>
      </c>
      <c r="I9" s="5"/>
      <c r="J9" s="5"/>
      <c r="K9" s="5"/>
      <c r="L9" s="5"/>
      <c r="M9" s="5"/>
      <c r="N9" s="5"/>
      <c r="O9" s="5"/>
      <c r="P9" s="10"/>
    </row>
    <row r="10" spans="1:16" x14ac:dyDescent="0.35">
      <c r="A10" s="9">
        <v>106</v>
      </c>
      <c r="B10" s="5" t="s">
        <v>15</v>
      </c>
      <c r="C10" s="5" t="s">
        <v>29</v>
      </c>
      <c r="D10" s="21" t="str">
        <f t="shared" si="0"/>
        <v>Krishna Pandey</v>
      </c>
      <c r="E10" s="5" t="s">
        <v>41</v>
      </c>
      <c r="F10" s="5">
        <v>9</v>
      </c>
      <c r="G10" s="5">
        <v>853</v>
      </c>
      <c r="H10" s="5">
        <f t="shared" si="1"/>
        <v>7677</v>
      </c>
      <c r="I10" s="5"/>
      <c r="J10" s="5"/>
      <c r="K10" s="5"/>
      <c r="L10" s="5"/>
      <c r="M10" s="5"/>
      <c r="N10" s="5"/>
      <c r="O10" s="5"/>
      <c r="P10" s="10"/>
    </row>
    <row r="11" spans="1:16" x14ac:dyDescent="0.35">
      <c r="A11" s="9">
        <v>107</v>
      </c>
      <c r="B11" s="5" t="s">
        <v>46</v>
      </c>
      <c r="C11" s="5" t="s">
        <v>28</v>
      </c>
      <c r="D11" s="21" t="str">
        <f t="shared" si="0"/>
        <v>Ananya Anurag</v>
      </c>
      <c r="E11" s="5" t="s">
        <v>43</v>
      </c>
      <c r="F11" s="5">
        <v>4</v>
      </c>
      <c r="G11" s="5">
        <v>6432</v>
      </c>
      <c r="H11" s="5">
        <f t="shared" si="1"/>
        <v>25728</v>
      </c>
      <c r="I11" s="5"/>
      <c r="J11" s="5"/>
      <c r="K11" s="5"/>
      <c r="L11" s="5"/>
      <c r="M11" s="5"/>
      <c r="N11" s="5"/>
      <c r="O11" s="5"/>
      <c r="P11" s="10"/>
    </row>
    <row r="12" spans="1:16" x14ac:dyDescent="0.35">
      <c r="A12" s="9">
        <v>108</v>
      </c>
      <c r="B12" s="5" t="s">
        <v>16</v>
      </c>
      <c r="C12" s="5" t="s">
        <v>14</v>
      </c>
      <c r="D12" s="21" t="str">
        <f t="shared" si="0"/>
        <v>Bibek Bill</v>
      </c>
      <c r="E12" s="5" t="s">
        <v>41</v>
      </c>
      <c r="F12" s="5">
        <v>21</v>
      </c>
      <c r="G12" s="5">
        <v>58</v>
      </c>
      <c r="H12" s="5">
        <f t="shared" si="1"/>
        <v>1218</v>
      </c>
      <c r="I12" s="5"/>
      <c r="J12" s="5"/>
      <c r="K12" s="5"/>
      <c r="L12" s="5"/>
      <c r="M12" s="5"/>
      <c r="N12" s="5"/>
      <c r="O12" s="5"/>
      <c r="P12" s="10"/>
    </row>
    <row r="13" spans="1:16" x14ac:dyDescent="0.35">
      <c r="A13" s="9">
        <v>109</v>
      </c>
      <c r="B13" s="5" t="s">
        <v>13</v>
      </c>
      <c r="C13" s="5" t="s">
        <v>27</v>
      </c>
      <c r="D13" s="21" t="str">
        <f t="shared" si="0"/>
        <v>Tom Hemsworth</v>
      </c>
      <c r="E13" s="5" t="s">
        <v>41</v>
      </c>
      <c r="F13" s="5">
        <v>14</v>
      </c>
      <c r="G13" s="5">
        <v>278</v>
      </c>
      <c r="H13" s="5">
        <f t="shared" si="1"/>
        <v>3892</v>
      </c>
      <c r="I13" s="5"/>
      <c r="J13" s="5"/>
      <c r="K13" s="5"/>
      <c r="L13" s="5"/>
      <c r="M13" s="5"/>
      <c r="N13" s="5"/>
      <c r="O13" s="5"/>
      <c r="P13" s="10"/>
    </row>
    <row r="14" spans="1:16" x14ac:dyDescent="0.35">
      <c r="A14" s="9">
        <v>110</v>
      </c>
      <c r="B14" s="5" t="s">
        <v>44</v>
      </c>
      <c r="C14" s="5" t="s">
        <v>26</v>
      </c>
      <c r="D14" s="21" t="str">
        <f t="shared" si="0"/>
        <v>Ana  Adhikari</v>
      </c>
      <c r="E14" s="5" t="s">
        <v>43</v>
      </c>
      <c r="F14" s="5">
        <v>7</v>
      </c>
      <c r="G14" s="5">
        <v>874</v>
      </c>
      <c r="H14" s="5">
        <f t="shared" si="1"/>
        <v>6118</v>
      </c>
      <c r="I14" s="5"/>
      <c r="J14" s="5"/>
      <c r="K14" s="5"/>
      <c r="L14" s="5"/>
      <c r="M14" s="5"/>
      <c r="N14" s="5"/>
      <c r="O14" s="5"/>
      <c r="P14" s="10"/>
    </row>
    <row r="15" spans="1:16" x14ac:dyDescent="0.35">
      <c r="A15" s="9">
        <v>111</v>
      </c>
      <c r="B15" s="5" t="s">
        <v>17</v>
      </c>
      <c r="C15" s="5" t="s">
        <v>25</v>
      </c>
      <c r="D15" s="21" t="str">
        <f t="shared" si="0"/>
        <v>Rahul Raj Joshi</v>
      </c>
      <c r="E15" s="5" t="s">
        <v>41</v>
      </c>
      <c r="F15" s="5">
        <v>20</v>
      </c>
      <c r="G15" s="5">
        <v>27</v>
      </c>
      <c r="H15" s="5">
        <f t="shared" si="1"/>
        <v>540</v>
      </c>
      <c r="I15" s="5"/>
      <c r="J15" s="5"/>
      <c r="K15" s="5"/>
      <c r="L15" s="5"/>
      <c r="M15" s="5"/>
      <c r="N15" s="5"/>
      <c r="O15" s="5"/>
      <c r="P15" s="10"/>
    </row>
    <row r="16" spans="1:16" x14ac:dyDescent="0.35">
      <c r="A16" s="9">
        <v>112</v>
      </c>
      <c r="B16" s="5" t="s">
        <v>18</v>
      </c>
      <c r="C16" s="5" t="s">
        <v>24</v>
      </c>
      <c r="D16" s="21" t="str">
        <f t="shared" si="0"/>
        <v>Rohit Poudel</v>
      </c>
      <c r="E16" s="5" t="s">
        <v>41</v>
      </c>
      <c r="F16" s="5">
        <v>59</v>
      </c>
      <c r="G16" s="5">
        <v>800</v>
      </c>
      <c r="H16" s="5">
        <f t="shared" si="1"/>
        <v>47200</v>
      </c>
      <c r="I16" s="5"/>
      <c r="J16" s="5"/>
      <c r="K16" s="5"/>
      <c r="L16" s="5"/>
      <c r="M16" s="5"/>
      <c r="N16" s="5"/>
      <c r="O16" s="5"/>
      <c r="P16" s="10"/>
    </row>
    <row r="17" spans="1:16" x14ac:dyDescent="0.35">
      <c r="A17" s="9">
        <v>113</v>
      </c>
      <c r="B17" s="5" t="s">
        <v>19</v>
      </c>
      <c r="C17" s="5" t="s">
        <v>23</v>
      </c>
      <c r="D17" s="21" t="str">
        <f t="shared" si="0"/>
        <v>Suresh Khatri</v>
      </c>
      <c r="E17" s="5" t="s">
        <v>41</v>
      </c>
      <c r="F17" s="5">
        <v>31</v>
      </c>
      <c r="G17" s="5">
        <v>280</v>
      </c>
      <c r="H17" s="5">
        <f t="shared" si="1"/>
        <v>8680</v>
      </c>
      <c r="I17" s="5"/>
      <c r="J17" s="5"/>
      <c r="K17" s="5"/>
      <c r="L17" s="5"/>
      <c r="M17" s="5"/>
      <c r="N17" s="5"/>
      <c r="O17" s="5"/>
      <c r="P17" s="10"/>
    </row>
    <row r="18" spans="1:16" x14ac:dyDescent="0.35">
      <c r="A18" s="9">
        <v>114</v>
      </c>
      <c r="B18" s="5" t="s">
        <v>45</v>
      </c>
      <c r="C18" s="5" t="s">
        <v>22</v>
      </c>
      <c r="D18" s="21" t="str">
        <f t="shared" si="0"/>
        <v>Rekshika Sharma</v>
      </c>
      <c r="E18" s="5" t="s">
        <v>43</v>
      </c>
      <c r="F18" s="5">
        <v>33</v>
      </c>
      <c r="G18" s="5">
        <v>630</v>
      </c>
      <c r="H18" s="5">
        <f t="shared" si="1"/>
        <v>20790</v>
      </c>
      <c r="I18" s="5"/>
      <c r="J18" s="5"/>
      <c r="K18" s="5"/>
      <c r="L18" s="5"/>
      <c r="M18" s="5"/>
      <c r="N18" s="5"/>
      <c r="O18" s="5"/>
      <c r="P18" s="10"/>
    </row>
    <row r="19" spans="1:16" ht="15" thickBot="1" x14ac:dyDescent="0.4">
      <c r="A19" s="12">
        <v>115</v>
      </c>
      <c r="B19" s="13" t="s">
        <v>20</v>
      </c>
      <c r="C19" s="13" t="s">
        <v>21</v>
      </c>
      <c r="D19" s="22" t="str">
        <f t="shared" si="0"/>
        <v>Steve Stark</v>
      </c>
      <c r="E19" s="13" t="s">
        <v>41</v>
      </c>
      <c r="F19" s="13">
        <v>73</v>
      </c>
      <c r="G19" s="13">
        <v>377</v>
      </c>
      <c r="H19" s="13">
        <f t="shared" si="1"/>
        <v>27521</v>
      </c>
      <c r="I19" s="13"/>
      <c r="J19" s="13"/>
      <c r="K19" s="13"/>
      <c r="L19" s="13"/>
      <c r="M19" s="13"/>
      <c r="N19" s="13"/>
      <c r="O19" s="13"/>
      <c r="P19" s="14"/>
    </row>
  </sheetData>
  <mergeCells count="1">
    <mergeCell ref="A1:O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L12" sqref="L12"/>
    </sheetView>
  </sheetViews>
  <sheetFormatPr defaultRowHeight="14.5" x14ac:dyDescent="0.35"/>
  <cols>
    <col min="2" max="2" width="14.26953125" bestFit="1" customWidth="1"/>
    <col min="4" max="4" width="19.08984375" customWidth="1"/>
    <col min="5" max="5" width="12.7265625" customWidth="1"/>
    <col min="7" max="7" width="10.81640625" customWidth="1"/>
    <col min="8" max="8" width="22.6328125" customWidth="1"/>
    <col min="9" max="9" width="17.1796875" customWidth="1"/>
    <col min="10" max="10" width="14.36328125" customWidth="1"/>
    <col min="11" max="11" width="15.54296875" customWidth="1"/>
  </cols>
  <sheetData>
    <row r="1" spans="1:13" ht="14.5" customHeight="1" x14ac:dyDescent="0.35">
      <c r="A1" s="25" t="s">
        <v>81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3" ht="14.5" customHeight="1" x14ac:dyDescent="0.3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3" ht="24.5" customHeight="1" x14ac:dyDescent="0.3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3" ht="14.5" customHeight="1" x14ac:dyDescent="0.35">
      <c r="A4" t="s">
        <v>59</v>
      </c>
      <c r="B4" t="s">
        <v>60</v>
      </c>
      <c r="C4" t="s">
        <v>61</v>
      </c>
      <c r="D4" t="s">
        <v>62</v>
      </c>
      <c r="E4" t="s">
        <v>63</v>
      </c>
      <c r="F4" t="s">
        <v>64</v>
      </c>
      <c r="G4" t="s">
        <v>65</v>
      </c>
      <c r="H4" t="s">
        <v>77</v>
      </c>
      <c r="I4" t="s">
        <v>66</v>
      </c>
      <c r="J4" t="s">
        <v>78</v>
      </c>
      <c r="K4" t="s">
        <v>79</v>
      </c>
      <c r="L4" t="s">
        <v>80</v>
      </c>
    </row>
    <row r="5" spans="1:13" x14ac:dyDescent="0.35">
      <c r="A5">
        <v>330185</v>
      </c>
      <c r="B5" t="s">
        <v>67</v>
      </c>
      <c r="C5" s="2">
        <v>79</v>
      </c>
      <c r="D5" s="2">
        <v>81</v>
      </c>
      <c r="E5" s="2">
        <v>54</v>
      </c>
      <c r="F5" s="2">
        <v>63</v>
      </c>
      <c r="G5" s="2">
        <v>60</v>
      </c>
      <c r="H5" s="24">
        <f>SUM(C5:G5)</f>
        <v>337</v>
      </c>
      <c r="I5">
        <v>500</v>
      </c>
      <c r="J5" s="23">
        <f>H5/I5*100</f>
        <v>67.400000000000006</v>
      </c>
      <c r="K5" t="str">
        <f>IF(J5&lt;40,"Fail",IF(J5&lt;50,"Pass",IF(J5&lt;60,"Third Division",IF(J5&lt;70,"Second Division",IF(J5&lt;80,"First Division","Distinction")))))</f>
        <v>Second Division</v>
      </c>
      <c r="L5" t="str">
        <f>IF(C5&lt;35,"Fail",IF(D5&lt;35,"Fail",IF(E5&lt;35,"Fail",IF(F5&lt;35,"Fail",IF(G5&lt;35,"Fail","Pass")))))</f>
        <v>Pass</v>
      </c>
      <c r="M5" t="e">
        <f>loo</f>
        <v>#NAME?</v>
      </c>
    </row>
    <row r="6" spans="1:13" x14ac:dyDescent="0.35">
      <c r="A6">
        <v>330186</v>
      </c>
      <c r="B6" t="s">
        <v>68</v>
      </c>
      <c r="C6" s="2">
        <v>58</v>
      </c>
      <c r="D6" s="2">
        <v>79</v>
      </c>
      <c r="E6" s="2">
        <v>72</v>
      </c>
      <c r="F6" s="2">
        <v>43</v>
      </c>
      <c r="G6" s="2">
        <v>69</v>
      </c>
      <c r="H6" s="24">
        <f>SUM(C6:G6)</f>
        <v>321</v>
      </c>
      <c r="I6">
        <v>500</v>
      </c>
      <c r="J6" s="23">
        <f>H6/I6*100</f>
        <v>64.2</v>
      </c>
      <c r="K6" t="str">
        <f t="shared" ref="K6:K14" si="0">IF(J6&lt;40,"Fail",IF(J6&lt;50,"Pass",IF(J6&lt;60,"Third Division",IF(J6&lt;70,"Second Division",IF(J6&lt;80,"First Division","Distinction")))))</f>
        <v>Second Division</v>
      </c>
      <c r="L6" t="str">
        <f t="shared" ref="L6:L14" si="1">IF(C6&lt;35,"Fail",IF(D6&lt;35,"Fail",IF(E6&lt;35,"Fail",IF(F6&lt;35,"Fail",IF(G6&lt;35,"Fail","Pass")))))</f>
        <v>Pass</v>
      </c>
    </row>
    <row r="7" spans="1:13" x14ac:dyDescent="0.35">
      <c r="A7">
        <v>330194</v>
      </c>
      <c r="B7" t="s">
        <v>76</v>
      </c>
      <c r="C7" s="2">
        <v>74</v>
      </c>
      <c r="D7" s="2">
        <v>67</v>
      </c>
      <c r="E7" s="2">
        <v>53</v>
      </c>
      <c r="F7" s="2">
        <v>71</v>
      </c>
      <c r="G7" s="2">
        <v>40</v>
      </c>
      <c r="H7" s="24">
        <f>SUM(C7:G7)</f>
        <v>305</v>
      </c>
      <c r="I7">
        <v>500</v>
      </c>
      <c r="J7">
        <f>H7/I7*100</f>
        <v>61</v>
      </c>
      <c r="K7" t="str">
        <f t="shared" si="0"/>
        <v>Second Division</v>
      </c>
      <c r="L7" t="str">
        <f t="shared" si="1"/>
        <v>Pass</v>
      </c>
    </row>
    <row r="8" spans="1:13" x14ac:dyDescent="0.35">
      <c r="A8">
        <v>330192</v>
      </c>
      <c r="B8" t="s">
        <v>74</v>
      </c>
      <c r="C8" s="2">
        <v>60</v>
      </c>
      <c r="D8" s="2">
        <v>84</v>
      </c>
      <c r="E8" s="2">
        <v>40</v>
      </c>
      <c r="F8" s="2">
        <v>53</v>
      </c>
      <c r="G8" s="2">
        <v>67</v>
      </c>
      <c r="H8" s="24">
        <f>SUM(C8:G8)</f>
        <v>304</v>
      </c>
      <c r="I8">
        <v>500</v>
      </c>
      <c r="J8">
        <f>H8/I8*100</f>
        <v>60.8</v>
      </c>
      <c r="K8" t="str">
        <f t="shared" si="0"/>
        <v>Second Division</v>
      </c>
      <c r="L8" t="str">
        <f t="shared" si="1"/>
        <v>Pass</v>
      </c>
    </row>
    <row r="9" spans="1:13" x14ac:dyDescent="0.35">
      <c r="A9">
        <v>330187</v>
      </c>
      <c r="B9" t="s">
        <v>69</v>
      </c>
      <c r="C9" s="2">
        <v>60</v>
      </c>
      <c r="D9" s="2">
        <v>77</v>
      </c>
      <c r="E9" s="2">
        <v>68</v>
      </c>
      <c r="F9" s="2">
        <v>32</v>
      </c>
      <c r="G9" s="2">
        <v>57</v>
      </c>
      <c r="H9" s="24">
        <f>SUM(C9:G9)</f>
        <v>294</v>
      </c>
      <c r="I9">
        <v>500</v>
      </c>
      <c r="J9">
        <f>H9/I9*100</f>
        <v>58.8</v>
      </c>
      <c r="K9" t="str">
        <f t="shared" si="0"/>
        <v>Third Division</v>
      </c>
      <c r="L9" t="str">
        <f t="shared" si="1"/>
        <v>Fail</v>
      </c>
    </row>
    <row r="10" spans="1:13" x14ac:dyDescent="0.35">
      <c r="A10">
        <v>330190</v>
      </c>
      <c r="B10" t="s">
        <v>72</v>
      </c>
      <c r="C10" s="2">
        <v>75</v>
      </c>
      <c r="D10" s="2">
        <v>46</v>
      </c>
      <c r="E10" s="2">
        <v>35</v>
      </c>
      <c r="F10" s="2">
        <v>67</v>
      </c>
      <c r="G10" s="2">
        <v>61</v>
      </c>
      <c r="H10" s="24">
        <f>SUM(C10:G10)</f>
        <v>284</v>
      </c>
      <c r="I10">
        <v>500</v>
      </c>
      <c r="J10">
        <f>H10/I10*100</f>
        <v>56.8</v>
      </c>
      <c r="K10" t="str">
        <f t="shared" si="0"/>
        <v>Third Division</v>
      </c>
      <c r="L10" t="str">
        <f t="shared" si="1"/>
        <v>Pass</v>
      </c>
    </row>
    <row r="11" spans="1:13" x14ac:dyDescent="0.35">
      <c r="A11">
        <v>330193</v>
      </c>
      <c r="B11" t="s">
        <v>75</v>
      </c>
      <c r="C11" s="2">
        <v>69</v>
      </c>
      <c r="D11" s="2">
        <v>30</v>
      </c>
      <c r="E11" s="2">
        <v>62</v>
      </c>
      <c r="F11" s="2">
        <v>43</v>
      </c>
      <c r="G11" s="2">
        <v>52</v>
      </c>
      <c r="H11" s="24">
        <f>SUM(C11:G11)</f>
        <v>256</v>
      </c>
      <c r="I11">
        <v>500</v>
      </c>
      <c r="J11">
        <f>H11/I11*100</f>
        <v>51.2</v>
      </c>
      <c r="K11" t="str">
        <f t="shared" si="0"/>
        <v>Third Division</v>
      </c>
      <c r="L11" t="str">
        <f t="shared" si="1"/>
        <v>Fail</v>
      </c>
    </row>
    <row r="12" spans="1:13" x14ac:dyDescent="0.35">
      <c r="A12">
        <v>330189</v>
      </c>
      <c r="B12" t="s">
        <v>71</v>
      </c>
      <c r="C12" s="2">
        <v>50</v>
      </c>
      <c r="D12" s="2">
        <v>54</v>
      </c>
      <c r="E12" s="2">
        <v>52</v>
      </c>
      <c r="F12" s="2">
        <v>40</v>
      </c>
      <c r="G12" s="2">
        <v>55</v>
      </c>
      <c r="H12" s="24">
        <f>SUM(C12:G12)</f>
        <v>251</v>
      </c>
      <c r="I12">
        <v>500</v>
      </c>
      <c r="J12">
        <f>H12/I12*100</f>
        <v>50.2</v>
      </c>
      <c r="K12" t="str">
        <f t="shared" si="0"/>
        <v>Third Division</v>
      </c>
      <c r="L12" t="str">
        <f t="shared" si="1"/>
        <v>Pass</v>
      </c>
    </row>
    <row r="13" spans="1:13" x14ac:dyDescent="0.35">
      <c r="A13">
        <v>330191</v>
      </c>
      <c r="B13" t="s">
        <v>73</v>
      </c>
      <c r="C13" s="2">
        <v>35</v>
      </c>
      <c r="D13" s="2">
        <v>58</v>
      </c>
      <c r="E13" s="2">
        <v>50</v>
      </c>
      <c r="F13" s="2">
        <v>65</v>
      </c>
      <c r="G13" s="2">
        <v>40</v>
      </c>
      <c r="H13" s="24">
        <f>SUM(C13:G13)</f>
        <v>248</v>
      </c>
      <c r="I13">
        <v>500</v>
      </c>
      <c r="J13">
        <f>H13/I13*100</f>
        <v>49.6</v>
      </c>
      <c r="K13" t="str">
        <f t="shared" si="0"/>
        <v>Pass</v>
      </c>
      <c r="L13" t="str">
        <f t="shared" si="1"/>
        <v>Pass</v>
      </c>
    </row>
    <row r="14" spans="1:13" x14ac:dyDescent="0.35">
      <c r="A14">
        <v>330188</v>
      </c>
      <c r="B14" t="s">
        <v>70</v>
      </c>
      <c r="C14" s="2">
        <v>22</v>
      </c>
      <c r="D14" s="2">
        <v>60</v>
      </c>
      <c r="E14" s="2">
        <v>44</v>
      </c>
      <c r="F14" s="2">
        <v>56</v>
      </c>
      <c r="G14" s="2">
        <v>56</v>
      </c>
      <c r="H14" s="24">
        <f>SUM(C14:G14)</f>
        <v>238</v>
      </c>
      <c r="I14">
        <v>500</v>
      </c>
      <c r="J14">
        <f>H14/I14*100</f>
        <v>47.599999999999994</v>
      </c>
      <c r="K14" t="str">
        <f t="shared" si="0"/>
        <v>Pass</v>
      </c>
      <c r="L14" t="str">
        <f t="shared" si="1"/>
        <v>Fail</v>
      </c>
    </row>
  </sheetData>
  <autoFilter ref="A4:J14">
    <sortState ref="A4:J11">
      <sortCondition descending="1" ref="H1:H11"/>
    </sortState>
  </autoFilter>
  <mergeCells count="1">
    <mergeCell ref="A1:L3"/>
  </mergeCells>
  <conditionalFormatting sqref="H4:H1048576">
    <cfRule type="dataBar" priority="11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{CCCFAE72-CF4B-4465-8A27-7DF060FA5219}</x14:id>
        </ext>
      </extLst>
    </cfRule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{35745B60-AAD1-4076-9C6D-54A4D6B88AB7}</x14:id>
        </ext>
      </extLst>
    </cfRule>
  </conditionalFormatting>
  <conditionalFormatting sqref="L5:L14">
    <cfRule type="containsText" dxfId="6" priority="8" operator="containsText" text="Fail">
      <formula>NOT(ISERROR(SEARCH("Fail",L5)))</formula>
    </cfRule>
  </conditionalFormatting>
  <conditionalFormatting sqref="C4:C1048576">
    <cfRule type="top10" dxfId="5" priority="4" rank="1"/>
    <cfRule type="top10" dxfId="4" priority="6" rank="1"/>
  </conditionalFormatting>
  <conditionalFormatting sqref="D4:D1048576">
    <cfRule type="top10" dxfId="3" priority="5" rank="1"/>
  </conditionalFormatting>
  <conditionalFormatting sqref="E4:E1048576">
    <cfRule type="top10" dxfId="2" priority="3" rank="1"/>
  </conditionalFormatting>
  <conditionalFormatting sqref="F4:F1048576">
    <cfRule type="top10" dxfId="1" priority="2" rank="1"/>
  </conditionalFormatting>
  <conditionalFormatting sqref="G4:G1048576">
    <cfRule type="top10" dxfId="0" priority="1" rank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CFAE72-CF4B-4465-8A27-7DF060FA52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5745B60-AAD1-4076-9C6D-54A4D6B88A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H4:H1048576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activeCell="E18" sqref="E18"/>
    </sheetView>
  </sheetViews>
  <sheetFormatPr defaultColWidth="11.08984375" defaultRowHeight="14.5" x14ac:dyDescent="0.35"/>
  <cols>
    <col min="3" max="3" width="45.36328125" bestFit="1" customWidth="1"/>
    <col min="4" max="4" width="18.26953125" customWidth="1"/>
    <col min="5" max="5" width="25.36328125" bestFit="1" customWidth="1"/>
    <col min="8" max="8" width="12.6328125" customWidth="1"/>
    <col min="9" max="9" width="14.7265625" customWidth="1"/>
    <col min="10" max="10" width="16.08984375" customWidth="1"/>
    <col min="11" max="11" width="14.08984375" customWidth="1"/>
    <col min="12" max="12" width="15.26953125" customWidth="1"/>
    <col min="14" max="14" width="12.81640625" customWidth="1"/>
    <col min="15" max="15" width="13.7265625" customWidth="1"/>
    <col min="16" max="16" width="23.81640625" style="26" bestFit="1" customWidth="1"/>
    <col min="17" max="17" width="11.08984375" customWidth="1"/>
  </cols>
  <sheetData>
    <row r="1" spans="1:17" x14ac:dyDescent="0.35">
      <c r="A1" t="s">
        <v>82</v>
      </c>
      <c r="B1" t="s">
        <v>1</v>
      </c>
      <c r="C1" t="s">
        <v>2</v>
      </c>
      <c r="D1" t="s">
        <v>52</v>
      </c>
      <c r="E1" t="s">
        <v>83</v>
      </c>
      <c r="F1" t="s">
        <v>40</v>
      </c>
      <c r="G1" t="s">
        <v>84</v>
      </c>
      <c r="H1" t="s">
        <v>85</v>
      </c>
      <c r="I1" t="s">
        <v>86</v>
      </c>
      <c r="J1" t="s">
        <v>87</v>
      </c>
      <c r="K1" t="s">
        <v>98</v>
      </c>
      <c r="L1" t="s">
        <v>100</v>
      </c>
      <c r="M1" t="s">
        <v>99</v>
      </c>
      <c r="N1" t="s">
        <v>101</v>
      </c>
      <c r="O1" t="s">
        <v>102</v>
      </c>
      <c r="P1" s="26" t="s">
        <v>103</v>
      </c>
      <c r="Q1" t="s">
        <v>116</v>
      </c>
    </row>
    <row r="2" spans="1:17" x14ac:dyDescent="0.35">
      <c r="A2">
        <v>5001</v>
      </c>
      <c r="B2" s="5" t="s">
        <v>12</v>
      </c>
      <c r="C2" s="5" t="s">
        <v>33</v>
      </c>
      <c r="D2" s="21" t="s">
        <v>107</v>
      </c>
      <c r="E2" t="str">
        <f>CONCATENATE(B2,C2,"@gmail.com")</f>
        <v>JohnSmith@gmail.com</v>
      </c>
      <c r="F2" s="5" t="s">
        <v>41</v>
      </c>
      <c r="G2">
        <v>35</v>
      </c>
      <c r="H2" s="26">
        <v>41207</v>
      </c>
      <c r="I2" s="26">
        <v>45130</v>
      </c>
      <c r="J2" t="s">
        <v>92</v>
      </c>
      <c r="K2">
        <f>LEN(D2)</f>
        <v>10</v>
      </c>
      <c r="L2" t="str">
        <f>TEXT(H2,"mm/dd/yyyy")</f>
        <v>10/25/2012</v>
      </c>
      <c r="M2" t="str">
        <f>RIGHT(L2,4)</f>
        <v>2012</v>
      </c>
      <c r="N2">
        <f>DAYS360(H2,I2)</f>
        <v>3868</v>
      </c>
      <c r="O2">
        <f>NETWORKDAYS(H2,I2)</f>
        <v>2802</v>
      </c>
      <c r="P2" s="27">
        <f>DATEVALUE(L2:L12)</f>
        <v>41207</v>
      </c>
      <c r="Q2" t="str">
        <f>VLOOKUP(D7,D2:J12,2,FALSE)</f>
        <v>KrishnaPandey@gmail.com</v>
      </c>
    </row>
    <row r="3" spans="1:17" x14ac:dyDescent="0.35">
      <c r="A3">
        <v>5002</v>
      </c>
      <c r="B3" s="5" t="s">
        <v>13</v>
      </c>
      <c r="C3" s="5" t="s">
        <v>32</v>
      </c>
      <c r="D3" s="21" t="s">
        <v>106</v>
      </c>
      <c r="E3" t="str">
        <f t="shared" ref="E3:E12" si="0">CONCATENATE(B3,C3,"@gmail.com")</f>
        <v>TomBanner@gmail.com</v>
      </c>
      <c r="F3" s="5" t="s">
        <v>41</v>
      </c>
      <c r="G3">
        <v>42</v>
      </c>
      <c r="H3" s="26">
        <v>39935</v>
      </c>
      <c r="I3" s="26">
        <v>45608</v>
      </c>
      <c r="J3" t="s">
        <v>97</v>
      </c>
      <c r="K3">
        <f t="shared" ref="K3:K12" si="1">LEN(D3)</f>
        <v>10</v>
      </c>
      <c r="L3" t="str">
        <f t="shared" ref="L3:L12" si="2">TEXT(H3,"mm/dd/yyyy")</f>
        <v>05/02/2009</v>
      </c>
      <c r="M3" t="str">
        <f t="shared" ref="M3:M12" si="3">RIGHT(L3,4)</f>
        <v>2009</v>
      </c>
      <c r="N3">
        <f t="shared" ref="N3:N12" si="4">DAYS360(H3,I3)</f>
        <v>5590</v>
      </c>
      <c r="O3">
        <f t="shared" ref="O3:O12" si="5">NETWORKDAYS(H3,I3)</f>
        <v>4052</v>
      </c>
      <c r="P3" s="26">
        <f t="shared" ref="P3:P12" si="6">DATEVALUE(L3:L13)</f>
        <v>39935</v>
      </c>
    </row>
    <row r="4" spans="1:17" x14ac:dyDescent="0.35">
      <c r="A4">
        <v>5003</v>
      </c>
      <c r="B4" s="5" t="s">
        <v>47</v>
      </c>
      <c r="C4" s="5" t="s">
        <v>31</v>
      </c>
      <c r="D4" s="21" t="s">
        <v>108</v>
      </c>
      <c r="E4" t="str">
        <f t="shared" si="0"/>
        <v>ChristinaHolland@gmail.com</v>
      </c>
      <c r="F4" s="5" t="s">
        <v>43</v>
      </c>
      <c r="G4">
        <v>54</v>
      </c>
      <c r="H4" s="26">
        <v>37759</v>
      </c>
      <c r="I4" s="26">
        <v>44125</v>
      </c>
      <c r="J4" t="s">
        <v>96</v>
      </c>
      <c r="K4">
        <f t="shared" si="1"/>
        <v>17</v>
      </c>
      <c r="L4" t="str">
        <f t="shared" si="2"/>
        <v>05/18/2003</v>
      </c>
      <c r="M4" t="str">
        <f t="shared" si="3"/>
        <v>2003</v>
      </c>
      <c r="N4">
        <f t="shared" si="4"/>
        <v>6273</v>
      </c>
      <c r="O4">
        <f t="shared" si="5"/>
        <v>4548</v>
      </c>
      <c r="P4" s="26">
        <f t="shared" si="6"/>
        <v>37759</v>
      </c>
    </row>
    <row r="5" spans="1:17" x14ac:dyDescent="0.35">
      <c r="A5">
        <v>5004</v>
      </c>
      <c r="B5" s="5" t="s">
        <v>14</v>
      </c>
      <c r="C5" s="5" t="s">
        <v>24</v>
      </c>
      <c r="D5" s="21" t="s">
        <v>109</v>
      </c>
      <c r="E5" t="str">
        <f t="shared" si="0"/>
        <v>BillPoudel@gmail.com</v>
      </c>
      <c r="F5" s="5" t="s">
        <v>41</v>
      </c>
      <c r="G5">
        <v>33</v>
      </c>
      <c r="H5" s="26">
        <v>42167</v>
      </c>
      <c r="I5" s="26">
        <v>44117</v>
      </c>
      <c r="J5" t="s">
        <v>95</v>
      </c>
      <c r="K5">
        <f t="shared" si="1"/>
        <v>11</v>
      </c>
      <c r="L5" t="str">
        <f t="shared" si="2"/>
        <v>06/12/2015</v>
      </c>
      <c r="M5" t="str">
        <f t="shared" si="3"/>
        <v>2015</v>
      </c>
      <c r="N5">
        <f t="shared" si="4"/>
        <v>1921</v>
      </c>
      <c r="O5">
        <f t="shared" si="5"/>
        <v>1393</v>
      </c>
      <c r="P5" s="26">
        <f t="shared" si="6"/>
        <v>42167</v>
      </c>
    </row>
    <row r="6" spans="1:17" x14ac:dyDescent="0.35">
      <c r="A6">
        <v>5005</v>
      </c>
      <c r="B6" s="5" t="s">
        <v>42</v>
      </c>
      <c r="C6" s="5" t="s">
        <v>30</v>
      </c>
      <c r="D6" s="21" t="s">
        <v>104</v>
      </c>
      <c r="E6" t="str">
        <f t="shared" si="0"/>
        <v>MarkiaGates@gmail.com</v>
      </c>
      <c r="F6" s="5" t="s">
        <v>43</v>
      </c>
      <c r="G6">
        <v>20</v>
      </c>
      <c r="H6" s="26">
        <v>45207</v>
      </c>
      <c r="I6" s="26">
        <v>45447</v>
      </c>
      <c r="J6" t="s">
        <v>88</v>
      </c>
      <c r="K6">
        <f t="shared" si="1"/>
        <v>12</v>
      </c>
      <c r="L6" t="str">
        <f t="shared" si="2"/>
        <v>10/08/2023</v>
      </c>
      <c r="M6" t="str">
        <f t="shared" si="3"/>
        <v>2023</v>
      </c>
      <c r="N6">
        <f t="shared" si="4"/>
        <v>236</v>
      </c>
      <c r="O6">
        <f t="shared" si="5"/>
        <v>172</v>
      </c>
      <c r="P6" s="26">
        <f t="shared" si="6"/>
        <v>45207</v>
      </c>
    </row>
    <row r="7" spans="1:17" x14ac:dyDescent="0.35">
      <c r="A7">
        <v>5006</v>
      </c>
      <c r="B7" s="5" t="s">
        <v>15</v>
      </c>
      <c r="C7" s="5" t="s">
        <v>29</v>
      </c>
      <c r="D7" s="21" t="s">
        <v>110</v>
      </c>
      <c r="E7" t="str">
        <f t="shared" si="0"/>
        <v>KrishnaPandey@gmail.com</v>
      </c>
      <c r="F7" s="5" t="s">
        <v>41</v>
      </c>
      <c r="G7">
        <v>31</v>
      </c>
      <c r="H7" s="26">
        <v>40654</v>
      </c>
      <c r="I7" s="26">
        <v>44438</v>
      </c>
      <c r="J7" t="s">
        <v>93</v>
      </c>
      <c r="K7">
        <f t="shared" si="1"/>
        <v>14</v>
      </c>
      <c r="L7" t="str">
        <f t="shared" si="2"/>
        <v>04/21/2011</v>
      </c>
      <c r="M7" t="str">
        <f t="shared" si="3"/>
        <v>2011</v>
      </c>
      <c r="N7">
        <f t="shared" si="4"/>
        <v>3729</v>
      </c>
      <c r="O7">
        <f t="shared" si="5"/>
        <v>2703</v>
      </c>
      <c r="P7" s="26">
        <f t="shared" si="6"/>
        <v>40654</v>
      </c>
    </row>
    <row r="8" spans="1:17" x14ac:dyDescent="0.35">
      <c r="A8">
        <v>5007</v>
      </c>
      <c r="B8" s="5" t="s">
        <v>46</v>
      </c>
      <c r="C8" s="5" t="s">
        <v>28</v>
      </c>
      <c r="D8" s="21" t="s">
        <v>105</v>
      </c>
      <c r="E8" t="str">
        <f t="shared" si="0"/>
        <v>AnanyaAnurag@gmail.com</v>
      </c>
      <c r="F8" s="5" t="s">
        <v>43</v>
      </c>
      <c r="G8">
        <v>45</v>
      </c>
      <c r="H8" s="26">
        <v>39678</v>
      </c>
      <c r="I8" s="26">
        <v>44702</v>
      </c>
      <c r="J8" t="s">
        <v>94</v>
      </c>
      <c r="K8">
        <f t="shared" si="1"/>
        <v>13</v>
      </c>
      <c r="L8" t="str">
        <f t="shared" si="2"/>
        <v>08/18/2008</v>
      </c>
      <c r="M8" t="str">
        <f t="shared" si="3"/>
        <v>2008</v>
      </c>
      <c r="N8">
        <f t="shared" si="4"/>
        <v>4953</v>
      </c>
      <c r="O8">
        <f t="shared" si="5"/>
        <v>3590</v>
      </c>
      <c r="P8" s="26">
        <f t="shared" si="6"/>
        <v>39678</v>
      </c>
    </row>
    <row r="9" spans="1:17" x14ac:dyDescent="0.35">
      <c r="A9">
        <v>5008</v>
      </c>
      <c r="B9" s="5" t="s">
        <v>16</v>
      </c>
      <c r="C9" s="5" t="s">
        <v>14</v>
      </c>
      <c r="D9" s="21" t="s">
        <v>111</v>
      </c>
      <c r="E9" t="str">
        <f t="shared" si="0"/>
        <v>BibekBill@gmail.com</v>
      </c>
      <c r="F9" s="5" t="s">
        <v>41</v>
      </c>
      <c r="G9">
        <v>48</v>
      </c>
      <c r="H9" s="26">
        <v>36586</v>
      </c>
      <c r="I9" s="26">
        <v>44196</v>
      </c>
      <c r="J9" t="s">
        <v>91</v>
      </c>
      <c r="K9">
        <f t="shared" si="1"/>
        <v>10</v>
      </c>
      <c r="L9" t="str">
        <f t="shared" si="2"/>
        <v>03/01/2000</v>
      </c>
      <c r="M9" t="str">
        <f t="shared" si="3"/>
        <v>2000</v>
      </c>
      <c r="N9">
        <f t="shared" si="4"/>
        <v>7500</v>
      </c>
      <c r="O9">
        <f t="shared" si="5"/>
        <v>5437</v>
      </c>
      <c r="P9" s="26">
        <f t="shared" si="6"/>
        <v>36586</v>
      </c>
    </row>
    <row r="10" spans="1:17" x14ac:dyDescent="0.35">
      <c r="A10">
        <v>5009</v>
      </c>
      <c r="B10" s="5" t="s">
        <v>13</v>
      </c>
      <c r="C10" s="5" t="s">
        <v>27</v>
      </c>
      <c r="D10" s="21" t="s">
        <v>112</v>
      </c>
      <c r="E10" t="str">
        <f t="shared" si="0"/>
        <v>TomHemsworth@gmail.com</v>
      </c>
      <c r="F10" s="5" t="s">
        <v>41</v>
      </c>
      <c r="G10">
        <v>39</v>
      </c>
      <c r="H10" s="26">
        <v>38505</v>
      </c>
      <c r="I10" s="26">
        <v>42838</v>
      </c>
      <c r="J10" t="s">
        <v>92</v>
      </c>
      <c r="K10">
        <f t="shared" si="1"/>
        <v>13</v>
      </c>
      <c r="L10" t="str">
        <f t="shared" si="2"/>
        <v>06/02/2005</v>
      </c>
      <c r="M10" t="str">
        <f t="shared" si="3"/>
        <v>2005</v>
      </c>
      <c r="N10">
        <f t="shared" si="4"/>
        <v>4271</v>
      </c>
      <c r="O10">
        <f t="shared" si="5"/>
        <v>3096</v>
      </c>
      <c r="P10" s="26">
        <f t="shared" si="6"/>
        <v>38505</v>
      </c>
    </row>
    <row r="11" spans="1:17" x14ac:dyDescent="0.35">
      <c r="A11">
        <v>5010</v>
      </c>
      <c r="B11" s="5" t="s">
        <v>44</v>
      </c>
      <c r="C11" s="5" t="s">
        <v>26</v>
      </c>
      <c r="D11" s="21" t="s">
        <v>113</v>
      </c>
      <c r="E11" t="str">
        <f t="shared" si="0"/>
        <v>Ana Adhikari@gmail.com</v>
      </c>
      <c r="F11" s="5" t="s">
        <v>43</v>
      </c>
      <c r="G11">
        <v>50</v>
      </c>
      <c r="H11" s="26">
        <v>36649</v>
      </c>
      <c r="I11" s="26">
        <v>43214</v>
      </c>
      <c r="J11" t="s">
        <v>89</v>
      </c>
      <c r="K11">
        <f t="shared" si="1"/>
        <v>13</v>
      </c>
      <c r="L11" t="str">
        <f t="shared" si="2"/>
        <v>05/03/2000</v>
      </c>
      <c r="M11" t="str">
        <f t="shared" si="3"/>
        <v>2000</v>
      </c>
      <c r="N11">
        <f t="shared" si="4"/>
        <v>6471</v>
      </c>
      <c r="O11">
        <f t="shared" si="5"/>
        <v>4690</v>
      </c>
      <c r="P11" s="26">
        <f t="shared" si="6"/>
        <v>36649</v>
      </c>
    </row>
    <row r="12" spans="1:17" x14ac:dyDescent="0.35">
      <c r="A12">
        <v>5011</v>
      </c>
      <c r="B12" s="5" t="s">
        <v>17</v>
      </c>
      <c r="C12" s="5" t="s">
        <v>25</v>
      </c>
      <c r="D12" s="21" t="s">
        <v>114</v>
      </c>
      <c r="E12" t="str">
        <f t="shared" si="0"/>
        <v>RahulRaj Joshi@gmail.com</v>
      </c>
      <c r="F12" s="5" t="s">
        <v>41</v>
      </c>
      <c r="G12">
        <v>42</v>
      </c>
      <c r="H12" s="26">
        <v>40516</v>
      </c>
      <c r="I12" s="26">
        <v>43463</v>
      </c>
      <c r="J12" t="s">
        <v>90</v>
      </c>
      <c r="K12">
        <f t="shared" si="1"/>
        <v>15</v>
      </c>
      <c r="L12" t="str">
        <f t="shared" si="2"/>
        <v>12/04/2010</v>
      </c>
      <c r="M12" t="str">
        <f t="shared" si="3"/>
        <v>2010</v>
      </c>
      <c r="N12">
        <f t="shared" si="4"/>
        <v>2905</v>
      </c>
      <c r="O12">
        <f t="shared" si="5"/>
        <v>2105</v>
      </c>
      <c r="P12" s="26">
        <f t="shared" si="6"/>
        <v>40516</v>
      </c>
    </row>
    <row r="16" spans="1:17" x14ac:dyDescent="0.35">
      <c r="B16" t="s">
        <v>116</v>
      </c>
    </row>
    <row r="17" spans="2:5" ht="43.5" x14ac:dyDescent="0.35">
      <c r="B17" s="21" t="s">
        <v>113</v>
      </c>
      <c r="C17" t="str">
        <f>VLOOKUP(B17,D2:J12,2,FALSE)</f>
        <v>Ana Adhikari@gmail.com</v>
      </c>
      <c r="D17" s="3" t="s">
        <v>117</v>
      </c>
      <c r="E17" t="s">
        <v>120</v>
      </c>
    </row>
    <row r="18" spans="2:5" x14ac:dyDescent="0.35">
      <c r="B18" t="s">
        <v>109</v>
      </c>
      <c r="C18" t="str">
        <f t="shared" ref="C18:C20" si="7">VLOOKUP(B18,D3:J13,2,FALSE)</f>
        <v>BillPoudel@gmail.com</v>
      </c>
    </row>
    <row r="19" spans="2:5" x14ac:dyDescent="0.35">
      <c r="B19" t="s">
        <v>115</v>
      </c>
      <c r="C19" t="e">
        <f>VLOOKUP(B19,D4:J14,2,FALSE)</f>
        <v>#N/A</v>
      </c>
    </row>
    <row r="20" spans="2:5" x14ac:dyDescent="0.35">
      <c r="B20" t="s">
        <v>118</v>
      </c>
      <c r="C20" t="str">
        <f>VLOOKUP(B20,D5:J15,2,TRUE)</f>
        <v>BillPoudel@gmail.com</v>
      </c>
      <c r="D20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 Details</vt:lpstr>
      <vt:lpstr>Student Details</vt:lpstr>
      <vt:lpstr>Employee Details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</dc:creator>
  <cp:lastModifiedBy>Aayush</cp:lastModifiedBy>
  <dcterms:created xsi:type="dcterms:W3CDTF">2024-12-16T05:17:06Z</dcterms:created>
  <dcterms:modified xsi:type="dcterms:W3CDTF">2024-12-16T09:21:36Z</dcterms:modified>
</cp:coreProperties>
</file>