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BSIS" sheetId="2" r:id="rId5"/>
    <sheet state="visible" name="Ratio Analysis" sheetId="3" r:id="rId6"/>
  </sheets>
  <definedNames/>
  <calcPr/>
</workbook>
</file>

<file path=xl/sharedStrings.xml><?xml version="1.0" encoding="utf-8"?>
<sst xmlns="http://schemas.openxmlformats.org/spreadsheetml/2006/main" count="124" uniqueCount="123">
  <si>
    <t>INDEX</t>
  </si>
  <si>
    <t>Balance sheet and Income Statement</t>
  </si>
  <si>
    <t>BS/IS</t>
  </si>
  <si>
    <t>Ratio Analysis</t>
  </si>
  <si>
    <t>Hindustan Unilever Ltd.</t>
  </si>
  <si>
    <t>Income Statement</t>
  </si>
  <si>
    <t>TTM</t>
  </si>
  <si>
    <t>Sales -</t>
  </si>
  <si>
    <t>Sales Growth %</t>
  </si>
  <si>
    <t>Expenses -</t>
  </si>
  <si>
    <t>Material Cost %</t>
  </si>
  <si>
    <t>Manufacturing Cost %</t>
  </si>
  <si>
    <t>Employee Cost %</t>
  </si>
  <si>
    <t>Other Cost %</t>
  </si>
  <si>
    <t>Operating Profit</t>
  </si>
  <si>
    <t>OPM %</t>
  </si>
  <si>
    <t>Other Income -</t>
  </si>
  <si>
    <t>Exceptional items</t>
  </si>
  <si>
    <t>Other income normal</t>
  </si>
  <si>
    <t>Interest</t>
  </si>
  <si>
    <t>Depreciation</t>
  </si>
  <si>
    <t>Profit before tax</t>
  </si>
  <si>
    <t>Tax %</t>
  </si>
  <si>
    <t>Net Profit -</t>
  </si>
  <si>
    <t>Profit after tax</t>
  </si>
  <si>
    <t>Reported Net Profit</t>
  </si>
  <si>
    <t>Minority share</t>
  </si>
  <si>
    <t>Profit for EPS</t>
  </si>
  <si>
    <t>Exceptional items AT</t>
  </si>
  <si>
    <t>Profit for PE</t>
  </si>
  <si>
    <t>EPS in Rs</t>
  </si>
  <si>
    <t>Dividend Payout %</t>
  </si>
  <si>
    <t>Balance Sheet</t>
  </si>
  <si>
    <t>Equity Capital</t>
  </si>
  <si>
    <t>Reserves</t>
  </si>
  <si>
    <t>Borrowings -</t>
  </si>
  <si>
    <t>Long term Borrowings</t>
  </si>
  <si>
    <t>Short term Borrowings</t>
  </si>
  <si>
    <t>Lease Liabilities</t>
  </si>
  <si>
    <t>Total debt</t>
  </si>
  <si>
    <t>Other Liabilities -</t>
  </si>
  <si>
    <t>Non controlling int</t>
  </si>
  <si>
    <t>Trade Payables</t>
  </si>
  <si>
    <t>Advance from Customers</t>
  </si>
  <si>
    <t>Other liability items</t>
  </si>
  <si>
    <t>Current Liabilities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</si>
  <si>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</si>
  <si>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</si>
  <si>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</si>
  <si>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</si>
  <si>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</si>
  <si>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</si>
  <si>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</si>
  <si>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</si>
  <si>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</si>
  <si>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</si>
  <si>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</si>
  <si>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</si>
  <si>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</si>
  <si>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</si>
  <si>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</si>
  <si>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 -</t>
  </si>
  <si>
    <t>Inventories</t>
  </si>
  <si>
    <t>Trade receivables</t>
  </si>
  <si>
    <t>Cash Equivalents</t>
  </si>
  <si>
    <t>Short term loans</t>
  </si>
  <si>
    <t>Other asset items</t>
  </si>
  <si>
    <t>Current Assets</t>
  </si>
  <si>
    <t>Total Assets</t>
  </si>
  <si>
    <t xml:space="preserve">Market Price </t>
  </si>
  <si>
    <t>Data taken from BSE Website</t>
  </si>
  <si>
    <t>28/03/13</t>
  </si>
  <si>
    <t>31/03/14</t>
  </si>
  <si>
    <t>31/03/15</t>
  </si>
  <si>
    <t>31/03/16</t>
  </si>
  <si>
    <t>31/03/17</t>
  </si>
  <si>
    <t>28/03/18</t>
  </si>
  <si>
    <t>29/03/19</t>
  </si>
  <si>
    <t>31/03/20</t>
  </si>
  <si>
    <t>31/03/21</t>
  </si>
  <si>
    <t>31/03/22</t>
  </si>
  <si>
    <t>31/03/23</t>
  </si>
  <si>
    <t>Close</t>
  </si>
  <si>
    <t>Ideal Ratio</t>
  </si>
  <si>
    <t>Comments</t>
  </si>
  <si>
    <t>Profitability Ratios</t>
  </si>
  <si>
    <t>Net Profit</t>
  </si>
  <si>
    <t>Net profit ratio is well above ideal.</t>
  </si>
  <si>
    <t>ROA</t>
  </si>
  <si>
    <t>Return on assets is better than ideal  but decreases after march 2021</t>
  </si>
  <si>
    <t>ROCE</t>
  </si>
  <si>
    <t>Return on capital employed better than ideal but decreases after march 2021</t>
  </si>
  <si>
    <t>ROE</t>
  </si>
  <si>
    <t>Return on equity is better than ideal but decreases after march 2021</t>
  </si>
  <si>
    <t>DP ratio</t>
  </si>
  <si>
    <t>30-40%</t>
  </si>
  <si>
    <t>Dividend payout ratio is higher than it should be.More earnings can be retained by the company.</t>
  </si>
  <si>
    <t>PE Ratio</t>
  </si>
  <si>
    <t>-</t>
  </si>
  <si>
    <t>P/E ratio when compared to industry average,is lower  suggesting that stock may be undervalued for many years.</t>
  </si>
  <si>
    <t>Liquidity Ratio</t>
  </si>
  <si>
    <t>Current Ratio</t>
  </si>
  <si>
    <t>Current ratio and quick ratio being poor indicates company might struggle to meet it's short term obligations.</t>
  </si>
  <si>
    <t>Quick Ratio/Liquid/Acid test</t>
  </si>
  <si>
    <t>Absolute Liquid Ratio/Cash ratio</t>
  </si>
  <si>
    <t>Liquidity position is also poor indicated by absolute liquid ratio.</t>
  </si>
  <si>
    <t xml:space="preserve"> Solvency/Capital Structure Ratio</t>
  </si>
  <si>
    <t>Debt to Equity Ratio</t>
  </si>
  <si>
    <t>Debt to Equity ratio was excellent till 2015 and then remained poor than ideal for all the years.</t>
  </si>
  <si>
    <t>Debt to Equity Ratio(</t>
  </si>
  <si>
    <t>excluding CL)(borrowings/equity)</t>
  </si>
  <si>
    <t>Debt to Assets Ratio</t>
  </si>
  <si>
    <t>Debt to Assets ratios are lesser than ideal for all the years indicating less risk.</t>
  </si>
  <si>
    <t>Overall comments</t>
  </si>
  <si>
    <t>1.Overall profitability position is consistently good except DP ratio.Profit ratios reduced after march 2021 which may be due to covid-19.</t>
  </si>
  <si>
    <t>2.Liquidity position is very poor with respect to ideal ratios.</t>
  </si>
  <si>
    <t>3.Solvency position  is poor with respect to ideal.Capital Structure is not that good indicated by high D/E ratios while D/A ratios indicates good financial leverage and lesser risk.</t>
  </si>
  <si>
    <t>Hindustan Unilever has been great in generating profits which declined during covid-19 and is recovering from that.Liquidity and Capital Structure are not good.</t>
  </si>
  <si>
    <t>NOTE:</t>
  </si>
  <si>
    <t>1.March 2012 P/E ratio has not been calculated due to non availability of market price on BSE Website.</t>
  </si>
  <si>
    <t>2.For industry ideal P/E ratio,FMCG average industry ideal ratio 57.42 is taken.</t>
  </si>
  <si>
    <t>https://www.indiainfoline.com/article/news-top-story/why-is-nifty-fmcg-index-trading-at-a-high-p-e-ratio-of--1684403885025_1.html</t>
  </si>
  <si>
    <t>3.Preference Capital data is not available.Hence,not considered in total Equity.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</si>
</sst>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/d"/>
  </numFmts>
  <fonts count="25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9.0"/>
      <color theme="1"/>
      <name val="Arial"/>
      <scheme val="minor"/>
    </font>
    <font>
      <b/>
      <sz val="14.0"/>
      <color theme="1"/>
      <name val="Arial"/>
      <scheme val="minor"/>
    </font>
    <font>
      <b/>
      <color rgb="FF22222F"/>
      <name val="&quot;Inter var&quot;"/>
    </font>
    <font>
      <b/>
      <sz val="11.0"/>
      <color theme="1"/>
      <name val="&quot;Inter var&quot;"/>
    </font>
    <font>
      <color rgb="FF22222F"/>
      <name val="&quot;Inter var&quot;"/>
    </font>
    <font>
      <b/>
      <sz val="11.0"/>
      <color rgb="FF22222F"/>
      <name val="&quot;Inter var&quot;"/>
    </font>
    <font>
      <b/>
      <sz val="13.0"/>
      <color theme="1"/>
      <name val="Arial"/>
      <scheme val="minor"/>
    </font>
    <font>
      <b/>
      <sz val="11.0"/>
      <color theme="1"/>
      <name val="Arial"/>
    </font>
    <font>
      <b/>
      <sz val="11.0"/>
      <color rgb="FF22222F"/>
      <name val="Arial"/>
    </font>
    <font>
      <sz val="12.0"/>
      <color theme="1"/>
      <name val="Arial"/>
      <scheme val="minor"/>
    </font>
    <font>
      <sz val="8.0"/>
      <color rgb="FF000000"/>
      <name val="MyFirstFont"/>
    </font>
    <font>
      <sz val="8.0"/>
      <color rgb="FF000000"/>
      <name val="Arial"/>
    </font>
    <font>
      <b/>
      <sz val="11.0"/>
      <color theme="1"/>
      <name val="Arial"/>
      <scheme val="minor"/>
    </font>
    <font>
      <color rgb="FF000000"/>
      <name val="MyFirstFont"/>
    </font>
    <font>
      <b/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Arial"/>
      <scheme val="minor"/>
    </font>
    <font>
      <b/>
      <sz val="11.0"/>
      <color rgb="FF000000"/>
      <name val="&quot;Times New Roman&quot;"/>
    </font>
    <font>
      <sz val="9.0"/>
      <color rgb="FF000000"/>
      <name val="&quot;Google Sans Mono&quot;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7AA4F7"/>
        <bgColor rgb="FF7AA4F7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164" xfId="0" applyAlignment="1" applyFill="1" applyFont="1" applyNumberFormat="1">
      <alignment horizontal="right" readingOrder="0"/>
    </xf>
    <xf borderId="0" fillId="2" fontId="6" numFmtId="0" xfId="0" applyAlignment="1" applyFont="1">
      <alignment horizontal="right" readingOrder="0"/>
    </xf>
    <xf borderId="0" fillId="0" fontId="7" numFmtId="0" xfId="0" applyAlignment="1" applyFont="1">
      <alignment horizontal="left" readingOrder="0" shrinkToFit="0" wrapText="0"/>
    </xf>
    <xf borderId="0" fillId="2" fontId="8" numFmtId="3" xfId="0" applyAlignment="1" applyFont="1" applyNumberFormat="1">
      <alignment horizontal="right" readingOrder="0"/>
    </xf>
    <xf borderId="0" fillId="0" fontId="9" numFmtId="0" xfId="0" applyAlignment="1" applyFont="1">
      <alignment horizontal="left" readingOrder="0" shrinkToFit="0" wrapText="0"/>
    </xf>
    <xf borderId="0" fillId="2" fontId="8" numFmtId="10" xfId="0" applyAlignment="1" applyFont="1" applyNumberFormat="1">
      <alignment horizontal="right" readingOrder="0"/>
    </xf>
    <xf borderId="0" fillId="2" fontId="8" numFmtId="0" xfId="0" applyAlignment="1" applyFont="1">
      <alignment horizontal="right"/>
    </xf>
    <xf borderId="0" fillId="2" fontId="8" numFmtId="9" xfId="0" applyAlignment="1" applyFont="1" applyNumberFormat="1">
      <alignment horizontal="right" readingOrder="0"/>
    </xf>
    <xf borderId="0" fillId="2" fontId="8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3" fontId="11" numFmtId="0" xfId="0" applyAlignment="1" applyFill="1" applyFont="1">
      <alignment horizontal="left" readingOrder="0" shrinkToFit="0" wrapText="0"/>
    </xf>
    <xf borderId="0" fillId="3" fontId="8" numFmtId="3" xfId="0" applyAlignment="1" applyFont="1" applyNumberFormat="1">
      <alignment horizontal="right" readingOrder="0"/>
    </xf>
    <xf borderId="0" fillId="3" fontId="12" numFmtId="0" xfId="0" applyAlignment="1" applyFont="1">
      <alignment horizontal="left" readingOrder="0" shrinkToFit="0" wrapText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horizontal="right" readingOrder="0"/>
    </xf>
    <xf borderId="0" fillId="2" fontId="17" numFmtId="4" xfId="0" applyAlignment="1" applyFont="1" applyNumberFormat="1">
      <alignment horizontal="right" readingOrder="0"/>
    </xf>
    <xf borderId="0" fillId="4" fontId="6" numFmtId="164" xfId="0" applyAlignment="1" applyFill="1" applyFont="1" applyNumberFormat="1">
      <alignment horizontal="right" readingOrder="0"/>
    </xf>
    <xf borderId="0" fillId="4" fontId="18" numFmtId="0" xfId="0" applyAlignment="1" applyFont="1">
      <alignment readingOrder="0"/>
    </xf>
    <xf borderId="0" fillId="3" fontId="18" numFmtId="0" xfId="0" applyAlignment="1" applyFont="1">
      <alignment readingOrder="0"/>
    </xf>
    <xf borderId="1" fillId="5" fontId="19" numFmtId="0" xfId="0" applyAlignment="1" applyBorder="1" applyFill="1" applyFont="1">
      <alignment readingOrder="0" vertical="bottom"/>
    </xf>
    <xf borderId="1" fillId="0" fontId="20" numFmtId="0" xfId="0" applyAlignment="1" applyBorder="1" applyFont="1">
      <alignment vertical="bottom"/>
    </xf>
    <xf borderId="1" fillId="0" fontId="19" numFmtId="0" xfId="0" applyAlignment="1" applyBorder="1" applyFont="1">
      <alignment readingOrder="0" vertical="bottom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1" numFmtId="0" xfId="0" applyAlignment="1" applyBorder="1" applyFont="1">
      <alignment readingOrder="0" vertical="bottom"/>
    </xf>
    <xf borderId="0" fillId="2" fontId="22" numFmtId="0" xfId="0" applyFont="1"/>
    <xf borderId="0" fillId="0" fontId="20" numFmtId="0" xfId="0" applyFont="1"/>
    <xf borderId="0" fillId="2" fontId="21" numFmtId="0" xfId="0" applyAlignment="1" applyFont="1">
      <alignment readingOrder="0" vertical="bottom"/>
    </xf>
    <xf borderId="1" fillId="5" fontId="21" numFmtId="0" xfId="0" applyAlignment="1" applyBorder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16" numFmtId="0" xfId="0" applyFont="1"/>
    <xf borderId="0" fillId="2" fontId="21" numFmtId="0" xfId="0" applyAlignment="1" applyFont="1">
      <alignment horizontal="center" readingOrder="0"/>
    </xf>
    <xf borderId="1" fillId="5" fontId="21" numFmtId="0" xfId="0" applyAlignment="1" applyBorder="1" applyFont="1">
      <alignment horizontal="center" readingOrder="0"/>
    </xf>
    <xf borderId="0" fillId="2" fontId="23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0" fillId="6" fontId="18" numFmtId="0" xfId="0" applyAlignment="1" applyFill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iainfoline.com/article/news-top-story/why-is-nifty-fmcg-index-trading-at-a-high-p-e-ratio-of--1684403885025_1.html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F3" s="1" t="s">
        <v>0</v>
      </c>
    </row>
    <row r="5">
      <c r="D5" s="2">
        <v>1.0</v>
      </c>
      <c r="E5" s="2" t="s">
        <v>1</v>
      </c>
      <c r="H5" s="3" t="s">
        <v>2</v>
      </c>
    </row>
    <row r="6">
      <c r="D6" s="2">
        <v>2.0</v>
      </c>
      <c r="E6" s="2" t="s">
        <v>3</v>
      </c>
      <c r="H6" s="3" t="s">
        <v>3</v>
      </c>
    </row>
  </sheetData>
  <hyperlinks>
    <hyperlink display="BS/IS" location="BSIS!A1" ref="H5"/>
    <hyperlink display="Ratio Analysis" location="'Ratio Analysis'!A1" ref="H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</cols>
  <sheetData>
    <row r="1">
      <c r="G1" s="4" t="s">
        <v>4</v>
      </c>
    </row>
    <row r="3">
      <c r="G3" s="5" t="s">
        <v>5</v>
      </c>
    </row>
    <row r="5">
      <c r="C5" s="6">
        <v>40969.0</v>
      </c>
      <c r="D5" s="6">
        <v>41334.0</v>
      </c>
      <c r="E5" s="6">
        <v>41699.0</v>
      </c>
      <c r="F5" s="6">
        <v>42064.0</v>
      </c>
      <c r="G5" s="6">
        <v>42430.0</v>
      </c>
      <c r="H5" s="6">
        <v>42795.0</v>
      </c>
      <c r="I5" s="6">
        <v>43160.0</v>
      </c>
      <c r="J5" s="6">
        <v>43525.0</v>
      </c>
      <c r="K5" s="6">
        <v>43891.0</v>
      </c>
      <c r="L5" s="6">
        <v>44256.0</v>
      </c>
      <c r="M5" s="6">
        <v>44621.0</v>
      </c>
      <c r="N5" s="6">
        <v>44986.0</v>
      </c>
      <c r="O5" s="7" t="s">
        <v>6</v>
      </c>
    </row>
    <row r="6">
      <c r="B6" s="8" t="s">
        <v>7</v>
      </c>
      <c r="C6" s="9">
        <v>23436.0</v>
      </c>
      <c r="D6" s="9">
        <v>27004.0</v>
      </c>
      <c r="E6" s="9">
        <v>29234.0</v>
      </c>
      <c r="F6" s="9">
        <v>31972.0</v>
      </c>
      <c r="G6" s="9">
        <v>32186.0</v>
      </c>
      <c r="H6" s="9">
        <v>33162.0</v>
      </c>
      <c r="I6" s="9">
        <v>35545.0</v>
      </c>
      <c r="J6" s="9">
        <v>39310.0</v>
      </c>
      <c r="K6" s="9">
        <v>39783.0</v>
      </c>
      <c r="L6" s="9">
        <v>47028.0</v>
      </c>
      <c r="M6" s="9">
        <v>52446.0</v>
      </c>
      <c r="N6" s="9">
        <v>60580.0</v>
      </c>
      <c r="O6" s="9">
        <v>61931.0</v>
      </c>
    </row>
    <row r="7">
      <c r="B7" s="10" t="s">
        <v>8</v>
      </c>
      <c r="C7" s="11">
        <v>0.1705</v>
      </c>
      <c r="D7" s="11">
        <v>0.1522</v>
      </c>
      <c r="E7" s="11">
        <v>0.0826</v>
      </c>
      <c r="F7" s="11">
        <v>0.0937</v>
      </c>
      <c r="G7" s="11">
        <v>0.0067</v>
      </c>
      <c r="H7" s="11">
        <v>0.0303</v>
      </c>
      <c r="I7" s="11">
        <v>0.0719</v>
      </c>
      <c r="J7" s="11">
        <v>0.1059</v>
      </c>
      <c r="K7" s="11">
        <v>0.012</v>
      </c>
      <c r="L7" s="11">
        <v>0.1821</v>
      </c>
      <c r="M7" s="11">
        <v>0.1152</v>
      </c>
      <c r="N7" s="11">
        <v>0.1551</v>
      </c>
      <c r="O7" s="12"/>
    </row>
    <row r="8">
      <c r="B8" s="8" t="s">
        <v>9</v>
      </c>
      <c r="C8" s="9">
        <v>19936.0</v>
      </c>
      <c r="D8" s="9">
        <v>22784.0</v>
      </c>
      <c r="E8" s="9">
        <v>24475.0</v>
      </c>
      <c r="F8" s="9">
        <v>26560.0</v>
      </c>
      <c r="G8" s="9">
        <v>26276.0</v>
      </c>
      <c r="H8" s="9">
        <v>26834.0</v>
      </c>
      <c r="I8" s="9">
        <v>28046.0</v>
      </c>
      <c r="J8" s="9">
        <v>30430.0</v>
      </c>
      <c r="K8" s="9">
        <v>29930.0</v>
      </c>
      <c r="L8" s="9">
        <v>35402.0</v>
      </c>
      <c r="M8" s="9">
        <v>39589.0</v>
      </c>
      <c r="N8" s="9">
        <v>46432.0</v>
      </c>
      <c r="O8" s="9">
        <v>47205.0</v>
      </c>
    </row>
    <row r="9">
      <c r="B9" s="10" t="s">
        <v>10</v>
      </c>
      <c r="C9" s="11">
        <v>0.4439</v>
      </c>
      <c r="D9" s="11">
        <v>0.4415</v>
      </c>
      <c r="E9" s="11">
        <v>0.4267</v>
      </c>
      <c r="F9" s="11">
        <v>0.4243</v>
      </c>
      <c r="G9" s="11">
        <v>0.4122</v>
      </c>
      <c r="H9" s="11">
        <v>0.4146</v>
      </c>
      <c r="I9" s="11">
        <v>0.3984</v>
      </c>
      <c r="J9" s="11">
        <v>0.4034</v>
      </c>
      <c r="K9" s="11">
        <v>0.3919</v>
      </c>
      <c r="L9" s="11">
        <v>0.4197</v>
      </c>
      <c r="M9" s="11">
        <v>0.4357</v>
      </c>
      <c r="N9" s="11">
        <v>0.468</v>
      </c>
      <c r="O9" s="12"/>
    </row>
    <row r="10">
      <c r="B10" s="10" t="s">
        <v>11</v>
      </c>
      <c r="C10" s="11">
        <v>0.1239</v>
      </c>
      <c r="D10" s="11">
        <v>0.113</v>
      </c>
      <c r="E10" s="11">
        <v>0.113</v>
      </c>
      <c r="F10" s="11">
        <v>0.1098</v>
      </c>
      <c r="G10" s="11">
        <v>0.1018</v>
      </c>
      <c r="H10" s="11">
        <v>0.096</v>
      </c>
      <c r="I10" s="11">
        <v>0.0926</v>
      </c>
      <c r="J10" s="11">
        <v>0.0852</v>
      </c>
      <c r="K10" s="11">
        <v>0.0806</v>
      </c>
      <c r="L10" s="11">
        <v>0.0682</v>
      </c>
      <c r="M10" s="11">
        <v>0.07</v>
      </c>
      <c r="N10" s="11">
        <v>0.0689</v>
      </c>
      <c r="O10" s="12"/>
    </row>
    <row r="11">
      <c r="B11" s="10" t="s">
        <v>12</v>
      </c>
      <c r="C11" s="11">
        <v>0.0515</v>
      </c>
      <c r="D11" s="11">
        <v>0.053</v>
      </c>
      <c r="E11" s="11">
        <v>0.0538</v>
      </c>
      <c r="F11" s="11">
        <v>0.0539</v>
      </c>
      <c r="G11" s="11">
        <v>0.0522</v>
      </c>
      <c r="H11" s="11">
        <v>0.0526</v>
      </c>
      <c r="I11" s="11">
        <v>0.0523</v>
      </c>
      <c r="J11" s="11">
        <v>0.0477</v>
      </c>
      <c r="K11" s="11">
        <v>0.0457</v>
      </c>
      <c r="L11" s="11">
        <v>0.0501</v>
      </c>
      <c r="M11" s="11">
        <v>0.0485</v>
      </c>
      <c r="N11" s="11">
        <v>0.0471</v>
      </c>
      <c r="O11" s="12"/>
    </row>
    <row r="12">
      <c r="B12" s="10" t="s">
        <v>13</v>
      </c>
      <c r="C12" s="11">
        <v>0.2313</v>
      </c>
      <c r="D12" s="11">
        <v>0.2362</v>
      </c>
      <c r="E12" s="11">
        <v>0.2438</v>
      </c>
      <c r="F12" s="11">
        <v>0.2426</v>
      </c>
      <c r="G12" s="11">
        <v>0.2502</v>
      </c>
      <c r="H12" s="11">
        <v>0.246</v>
      </c>
      <c r="I12" s="11">
        <v>0.2457</v>
      </c>
      <c r="J12" s="11">
        <v>0.2378</v>
      </c>
      <c r="K12" s="11">
        <v>0.2342</v>
      </c>
      <c r="L12" s="11">
        <v>0.2148</v>
      </c>
      <c r="M12" s="11">
        <v>0.2006</v>
      </c>
      <c r="N12" s="11">
        <v>0.1824</v>
      </c>
      <c r="O12" s="12"/>
    </row>
    <row r="13">
      <c r="B13" s="10" t="s">
        <v>14</v>
      </c>
      <c r="C13" s="9">
        <v>3500.0</v>
      </c>
      <c r="D13" s="9">
        <v>4220.0</v>
      </c>
      <c r="E13" s="9">
        <v>4759.0</v>
      </c>
      <c r="F13" s="9">
        <v>5412.0</v>
      </c>
      <c r="G13" s="9">
        <v>5910.0</v>
      </c>
      <c r="H13" s="9">
        <v>6328.0</v>
      </c>
      <c r="I13" s="9">
        <v>7499.0</v>
      </c>
      <c r="J13" s="9">
        <v>8880.0</v>
      </c>
      <c r="K13" s="9">
        <v>9853.0</v>
      </c>
      <c r="L13" s="9">
        <v>11626.0</v>
      </c>
      <c r="M13" s="9">
        <v>12857.0</v>
      </c>
      <c r="N13" s="9">
        <v>14148.0</v>
      </c>
      <c r="O13" s="9">
        <v>14726.0</v>
      </c>
    </row>
    <row r="14">
      <c r="B14" s="10" t="s">
        <v>15</v>
      </c>
      <c r="C14" s="13">
        <v>0.15</v>
      </c>
      <c r="D14" s="13">
        <v>0.16</v>
      </c>
      <c r="E14" s="13">
        <v>0.16</v>
      </c>
      <c r="F14" s="13">
        <v>0.17</v>
      </c>
      <c r="G14" s="13">
        <v>0.18</v>
      </c>
      <c r="H14" s="13">
        <v>0.19</v>
      </c>
      <c r="I14" s="13">
        <v>0.21</v>
      </c>
      <c r="J14" s="13">
        <v>0.23</v>
      </c>
      <c r="K14" s="13">
        <v>0.25</v>
      </c>
      <c r="L14" s="13">
        <v>0.25</v>
      </c>
      <c r="M14" s="13">
        <v>0.25</v>
      </c>
      <c r="N14" s="13">
        <v>0.23</v>
      </c>
      <c r="O14" s="13">
        <v>0.24</v>
      </c>
    </row>
    <row r="15">
      <c r="B15" s="8" t="s">
        <v>16</v>
      </c>
      <c r="C15" s="14">
        <v>357.0</v>
      </c>
      <c r="D15" s="9">
        <v>1123.0</v>
      </c>
      <c r="E15" s="14">
        <v>792.0</v>
      </c>
      <c r="F15" s="9">
        <v>1247.0</v>
      </c>
      <c r="G15" s="14">
        <v>486.0</v>
      </c>
      <c r="H15" s="14">
        <v>606.0</v>
      </c>
      <c r="I15" s="14">
        <v>353.0</v>
      </c>
      <c r="J15" s="14">
        <v>322.0</v>
      </c>
      <c r="K15" s="14">
        <v>432.0</v>
      </c>
      <c r="L15" s="14">
        <v>170.0</v>
      </c>
      <c r="M15" s="14">
        <v>219.0</v>
      </c>
      <c r="N15" s="14">
        <v>447.0</v>
      </c>
      <c r="O15" s="14">
        <v>570.0</v>
      </c>
    </row>
    <row r="16">
      <c r="B16" s="10" t="s">
        <v>17</v>
      </c>
      <c r="C16" s="14">
        <v>213.0</v>
      </c>
      <c r="D16" s="14">
        <v>791.0</v>
      </c>
      <c r="E16" s="14">
        <v>482.0</v>
      </c>
      <c r="F16" s="14">
        <v>975.0</v>
      </c>
      <c r="G16" s="14">
        <v>-38.0</v>
      </c>
      <c r="H16" s="14">
        <v>246.0</v>
      </c>
      <c r="I16" s="14">
        <v>-24.0</v>
      </c>
      <c r="J16" s="14">
        <v>-224.0</v>
      </c>
      <c r="K16" s="14">
        <v>-198.0</v>
      </c>
      <c r="L16" s="14">
        <v>-240.0</v>
      </c>
      <c r="M16" s="14">
        <v>-39.0</v>
      </c>
      <c r="N16" s="14">
        <v>-65.0</v>
      </c>
      <c r="O16" s="12"/>
    </row>
    <row r="17">
      <c r="B17" s="10" t="s">
        <v>18</v>
      </c>
      <c r="C17" s="14">
        <v>144.0</v>
      </c>
      <c r="D17" s="14">
        <v>333.0</v>
      </c>
      <c r="E17" s="14">
        <v>311.0</v>
      </c>
      <c r="F17" s="14">
        <v>272.0</v>
      </c>
      <c r="G17" s="14">
        <v>524.0</v>
      </c>
      <c r="H17" s="14">
        <v>360.0</v>
      </c>
      <c r="I17" s="14">
        <v>377.0</v>
      </c>
      <c r="J17" s="14">
        <v>546.0</v>
      </c>
      <c r="K17" s="14">
        <v>630.0</v>
      </c>
      <c r="L17" s="14">
        <v>410.0</v>
      </c>
      <c r="M17" s="14">
        <v>258.0</v>
      </c>
      <c r="N17" s="14">
        <v>512.0</v>
      </c>
      <c r="O17" s="12"/>
    </row>
    <row r="18">
      <c r="B18" s="10" t="s">
        <v>19</v>
      </c>
      <c r="C18" s="14">
        <v>2.0</v>
      </c>
      <c r="D18" s="14">
        <v>26.0</v>
      </c>
      <c r="E18" s="14">
        <v>41.0</v>
      </c>
      <c r="F18" s="14">
        <v>18.0</v>
      </c>
      <c r="G18" s="14">
        <v>17.0</v>
      </c>
      <c r="H18" s="14">
        <v>35.0</v>
      </c>
      <c r="I18" s="14">
        <v>26.0</v>
      </c>
      <c r="J18" s="14">
        <v>33.0</v>
      </c>
      <c r="K18" s="14">
        <v>118.0</v>
      </c>
      <c r="L18" s="14">
        <v>117.0</v>
      </c>
      <c r="M18" s="14">
        <v>106.0</v>
      </c>
      <c r="N18" s="14">
        <v>114.0</v>
      </c>
      <c r="O18" s="14">
        <v>196.0</v>
      </c>
    </row>
    <row r="19">
      <c r="B19" s="10" t="s">
        <v>20</v>
      </c>
      <c r="C19" s="14">
        <v>234.0</v>
      </c>
      <c r="D19" s="14">
        <v>251.0</v>
      </c>
      <c r="E19" s="14">
        <v>296.0</v>
      </c>
      <c r="F19" s="14">
        <v>322.0</v>
      </c>
      <c r="G19" s="14">
        <v>353.0</v>
      </c>
      <c r="H19" s="14">
        <v>432.0</v>
      </c>
      <c r="I19" s="14">
        <v>520.0</v>
      </c>
      <c r="J19" s="14">
        <v>565.0</v>
      </c>
      <c r="K19" s="9">
        <v>1002.0</v>
      </c>
      <c r="L19" s="9">
        <v>1074.0</v>
      </c>
      <c r="M19" s="9">
        <v>1091.0</v>
      </c>
      <c r="N19" s="9">
        <v>1137.0</v>
      </c>
      <c r="O19" s="9">
        <v>1167.0</v>
      </c>
    </row>
    <row r="20">
      <c r="B20" s="10" t="s">
        <v>21</v>
      </c>
      <c r="C20" s="9">
        <v>3622.0</v>
      </c>
      <c r="D20" s="9">
        <v>5066.0</v>
      </c>
      <c r="E20" s="9">
        <v>5215.0</v>
      </c>
      <c r="F20" s="9">
        <v>6320.0</v>
      </c>
      <c r="G20" s="9">
        <v>6026.0</v>
      </c>
      <c r="H20" s="9">
        <v>6467.0</v>
      </c>
      <c r="I20" s="9">
        <v>7306.0</v>
      </c>
      <c r="J20" s="9">
        <v>8604.0</v>
      </c>
      <c r="K20" s="9">
        <v>9165.0</v>
      </c>
      <c r="L20" s="9">
        <v>10605.0</v>
      </c>
      <c r="M20" s="9">
        <v>11879.0</v>
      </c>
      <c r="N20" s="9">
        <v>13344.0</v>
      </c>
      <c r="O20" s="9">
        <v>13933.0</v>
      </c>
    </row>
    <row r="21">
      <c r="B21" s="10" t="s">
        <v>22</v>
      </c>
      <c r="C21" s="13">
        <v>0.23</v>
      </c>
      <c r="D21" s="13">
        <v>0.24</v>
      </c>
      <c r="E21" s="13">
        <v>0.24</v>
      </c>
      <c r="F21" s="13">
        <v>0.31</v>
      </c>
      <c r="G21" s="13">
        <v>0.31</v>
      </c>
      <c r="H21" s="13">
        <v>0.31</v>
      </c>
      <c r="I21" s="13">
        <v>0.28</v>
      </c>
      <c r="J21" s="13">
        <v>0.3</v>
      </c>
      <c r="K21" s="13">
        <v>0.26</v>
      </c>
      <c r="L21" s="13">
        <v>0.25</v>
      </c>
      <c r="M21" s="13">
        <v>0.25</v>
      </c>
      <c r="N21" s="13">
        <v>0.24</v>
      </c>
      <c r="O21" s="12"/>
    </row>
    <row r="22">
      <c r="B22" s="8" t="s">
        <v>23</v>
      </c>
      <c r="C22" s="9">
        <v>2800.0</v>
      </c>
      <c r="D22" s="9">
        <v>3839.0</v>
      </c>
      <c r="E22" s="9">
        <v>3956.0</v>
      </c>
      <c r="F22" s="9">
        <v>4376.0</v>
      </c>
      <c r="G22" s="9">
        <v>4151.0</v>
      </c>
      <c r="H22" s="9">
        <v>4490.0</v>
      </c>
      <c r="I22" s="9">
        <v>5227.0</v>
      </c>
      <c r="J22" s="9">
        <v>6060.0</v>
      </c>
      <c r="K22" s="9">
        <v>6756.0</v>
      </c>
      <c r="L22" s="9">
        <v>7999.0</v>
      </c>
      <c r="M22" s="9">
        <v>8892.0</v>
      </c>
      <c r="N22" s="9">
        <v>10143.0</v>
      </c>
      <c r="O22" s="9">
        <v>10295.0</v>
      </c>
    </row>
    <row r="23">
      <c r="B23" s="10" t="s">
        <v>24</v>
      </c>
      <c r="C23" s="9">
        <v>2800.0</v>
      </c>
      <c r="D23" s="9">
        <v>3839.0</v>
      </c>
      <c r="E23" s="9">
        <v>3956.0</v>
      </c>
      <c r="F23" s="9">
        <v>4376.0</v>
      </c>
      <c r="G23" s="9">
        <v>4151.0</v>
      </c>
      <c r="H23" s="9">
        <v>4490.0</v>
      </c>
      <c r="I23" s="9">
        <v>5227.0</v>
      </c>
      <c r="J23" s="9">
        <v>6060.0</v>
      </c>
      <c r="K23" s="9">
        <v>6756.0</v>
      </c>
      <c r="L23" s="9">
        <v>7999.0</v>
      </c>
      <c r="M23" s="9">
        <v>8892.0</v>
      </c>
      <c r="N23" s="9">
        <v>10143.0</v>
      </c>
      <c r="O23" s="12"/>
    </row>
    <row r="24">
      <c r="B24" s="10" t="s">
        <v>25</v>
      </c>
      <c r="C24" s="9">
        <v>2800.0</v>
      </c>
      <c r="D24" s="9">
        <v>3839.0</v>
      </c>
      <c r="E24" s="9">
        <v>3956.0</v>
      </c>
      <c r="F24" s="9">
        <v>4376.0</v>
      </c>
      <c r="G24" s="9">
        <v>4151.0</v>
      </c>
      <c r="H24" s="9">
        <v>4490.0</v>
      </c>
      <c r="I24" s="9">
        <v>5227.0</v>
      </c>
      <c r="J24" s="9">
        <v>6060.0</v>
      </c>
      <c r="K24" s="9">
        <v>6756.0</v>
      </c>
      <c r="L24" s="9">
        <v>7999.0</v>
      </c>
      <c r="M24" s="9">
        <v>8892.0</v>
      </c>
      <c r="N24" s="9">
        <v>10143.0</v>
      </c>
      <c r="O24" s="12"/>
    </row>
    <row r="25">
      <c r="B25" s="10" t="s">
        <v>26</v>
      </c>
      <c r="C25" s="14">
        <v>-9.0</v>
      </c>
      <c r="D25" s="14">
        <v>-10.0</v>
      </c>
      <c r="E25" s="14">
        <v>-10.0</v>
      </c>
      <c r="F25" s="14">
        <v>-12.0</v>
      </c>
      <c r="G25" s="14">
        <v>0.0</v>
      </c>
      <c r="H25" s="14">
        <v>-14.0</v>
      </c>
      <c r="I25" s="14">
        <v>-13.0</v>
      </c>
      <c r="J25" s="14">
        <v>-6.0</v>
      </c>
      <c r="K25" s="14">
        <v>-8.0</v>
      </c>
      <c r="L25" s="14">
        <v>-4.0</v>
      </c>
      <c r="M25" s="14">
        <v>-13.0</v>
      </c>
      <c r="N25" s="14">
        <v>-23.0</v>
      </c>
      <c r="O25" s="12"/>
    </row>
    <row r="26">
      <c r="B26" s="10" t="s">
        <v>27</v>
      </c>
      <c r="C26" s="9">
        <v>2791.0</v>
      </c>
      <c r="D26" s="9">
        <v>3829.0</v>
      </c>
      <c r="E26" s="9">
        <v>3946.0</v>
      </c>
      <c r="F26" s="9">
        <v>4363.0</v>
      </c>
      <c r="G26" s="9">
        <v>4151.0</v>
      </c>
      <c r="H26" s="9">
        <v>4476.0</v>
      </c>
      <c r="I26" s="9">
        <v>5214.0</v>
      </c>
      <c r="J26" s="9">
        <v>6054.0</v>
      </c>
      <c r="K26" s="9">
        <v>6748.0</v>
      </c>
      <c r="L26" s="9">
        <v>7995.0</v>
      </c>
      <c r="M26" s="9">
        <v>8879.0</v>
      </c>
      <c r="N26" s="9">
        <v>10120.0</v>
      </c>
      <c r="O26" s="12"/>
    </row>
    <row r="27">
      <c r="B27" s="10" t="s">
        <v>28</v>
      </c>
      <c r="C27" s="14">
        <v>-164.0</v>
      </c>
      <c r="D27" s="14">
        <v>-597.0</v>
      </c>
      <c r="E27" s="14">
        <v>-351.0</v>
      </c>
      <c r="F27" s="14">
        <v>-678.0</v>
      </c>
      <c r="G27" s="14">
        <v>26.0</v>
      </c>
      <c r="H27" s="14">
        <v>-168.0</v>
      </c>
      <c r="I27" s="14">
        <v>16.0</v>
      </c>
      <c r="J27" s="14">
        <v>153.0</v>
      </c>
      <c r="K27" s="14">
        <v>143.0</v>
      </c>
      <c r="L27" s="14">
        <v>180.0</v>
      </c>
      <c r="M27" s="14">
        <v>33.0</v>
      </c>
      <c r="N27" s="14">
        <v>49.0</v>
      </c>
      <c r="O27" s="12"/>
    </row>
    <row r="28">
      <c r="B28" s="10" t="s">
        <v>29</v>
      </c>
      <c r="C28" s="9">
        <v>2627.0</v>
      </c>
      <c r="D28" s="9">
        <v>3234.0</v>
      </c>
      <c r="E28" s="9">
        <v>3596.0</v>
      </c>
      <c r="F28" s="9">
        <v>3687.0</v>
      </c>
      <c r="G28" s="9">
        <v>4177.0</v>
      </c>
      <c r="H28" s="9">
        <v>4308.0</v>
      </c>
      <c r="I28" s="9">
        <v>5230.0</v>
      </c>
      <c r="J28" s="9">
        <v>6207.0</v>
      </c>
      <c r="K28" s="9">
        <v>6891.0</v>
      </c>
      <c r="L28" s="9">
        <v>8175.0</v>
      </c>
      <c r="M28" s="9">
        <v>8912.0</v>
      </c>
      <c r="N28" s="9">
        <v>10169.0</v>
      </c>
      <c r="O28" s="12"/>
    </row>
    <row r="29">
      <c r="B29" s="10" t="s">
        <v>30</v>
      </c>
      <c r="C29" s="14">
        <v>12.91</v>
      </c>
      <c r="D29" s="14">
        <v>17.71</v>
      </c>
      <c r="E29" s="14">
        <v>18.24</v>
      </c>
      <c r="F29" s="14">
        <v>20.17</v>
      </c>
      <c r="G29" s="14">
        <v>19.18</v>
      </c>
      <c r="H29" s="14">
        <v>20.68</v>
      </c>
      <c r="I29" s="14">
        <v>24.09</v>
      </c>
      <c r="J29" s="14">
        <v>27.97</v>
      </c>
      <c r="K29" s="14">
        <v>31.17</v>
      </c>
      <c r="L29" s="14">
        <v>34.03</v>
      </c>
      <c r="M29" s="14">
        <v>37.79</v>
      </c>
      <c r="N29" s="14">
        <v>43.07</v>
      </c>
      <c r="O29" s="14">
        <v>43.77</v>
      </c>
    </row>
    <row r="30">
      <c r="B30" s="10" t="s">
        <v>31</v>
      </c>
      <c r="C30" s="13">
        <v>0.58</v>
      </c>
      <c r="D30" s="13">
        <v>1.04</v>
      </c>
      <c r="E30" s="13">
        <v>0.71</v>
      </c>
      <c r="F30" s="13">
        <v>0.74</v>
      </c>
      <c r="G30" s="13">
        <v>0.83</v>
      </c>
      <c r="H30" s="13">
        <v>0.82</v>
      </c>
      <c r="I30" s="13">
        <v>0.83</v>
      </c>
      <c r="J30" s="13">
        <v>0.78</v>
      </c>
      <c r="K30" s="13">
        <v>0.8</v>
      </c>
      <c r="L30" s="13">
        <v>1.19</v>
      </c>
      <c r="M30" s="13">
        <v>0.9</v>
      </c>
      <c r="N30" s="13">
        <v>0.91</v>
      </c>
    </row>
    <row r="33">
      <c r="G33" s="15" t="s">
        <v>32</v>
      </c>
    </row>
    <row r="35">
      <c r="C35" s="6">
        <v>40969.0</v>
      </c>
      <c r="D35" s="6">
        <v>41334.0</v>
      </c>
      <c r="E35" s="6">
        <v>41699.0</v>
      </c>
      <c r="F35" s="6">
        <v>42064.0</v>
      </c>
      <c r="G35" s="6">
        <v>42430.0</v>
      </c>
      <c r="H35" s="6">
        <v>42795.0</v>
      </c>
      <c r="I35" s="6">
        <v>43160.0</v>
      </c>
      <c r="J35" s="6">
        <v>43525.0</v>
      </c>
      <c r="K35" s="6">
        <v>43891.0</v>
      </c>
      <c r="L35" s="6">
        <v>44256.0</v>
      </c>
      <c r="M35" s="6">
        <v>44621.0</v>
      </c>
      <c r="N35" s="6">
        <v>44986.0</v>
      </c>
      <c r="O35" s="6">
        <v>45170.0</v>
      </c>
    </row>
    <row r="36">
      <c r="B36" s="10" t="s">
        <v>33</v>
      </c>
      <c r="C36" s="14">
        <v>216.0</v>
      </c>
      <c r="D36" s="14">
        <v>216.0</v>
      </c>
      <c r="E36" s="14">
        <v>216.0</v>
      </c>
      <c r="F36" s="14">
        <v>216.0</v>
      </c>
      <c r="G36" s="14">
        <v>216.0</v>
      </c>
      <c r="H36" s="14">
        <v>216.0</v>
      </c>
      <c r="I36" s="14">
        <v>216.0</v>
      </c>
      <c r="J36" s="14">
        <v>216.0</v>
      </c>
      <c r="K36" s="14">
        <v>216.0</v>
      </c>
      <c r="L36" s="14">
        <v>235.0</v>
      </c>
      <c r="M36" s="14">
        <v>235.0</v>
      </c>
      <c r="N36" s="14">
        <v>235.0</v>
      </c>
      <c r="O36" s="14">
        <v>235.0</v>
      </c>
    </row>
    <row r="37">
      <c r="B37" s="10" t="s">
        <v>34</v>
      </c>
      <c r="C37" s="9">
        <v>3465.0</v>
      </c>
      <c r="D37" s="9">
        <v>2649.0</v>
      </c>
      <c r="E37" s="9">
        <v>3321.0</v>
      </c>
      <c r="F37" s="9">
        <v>3811.0</v>
      </c>
      <c r="G37" s="9">
        <v>6357.0</v>
      </c>
      <c r="H37" s="9">
        <v>6528.0</v>
      </c>
      <c r="I37" s="9">
        <v>7065.0</v>
      </c>
      <c r="J37" s="9">
        <v>7651.0</v>
      </c>
      <c r="K37" s="9">
        <v>8013.0</v>
      </c>
      <c r="L37" s="9">
        <v>47439.0</v>
      </c>
      <c r="M37" s="9">
        <v>48826.0</v>
      </c>
      <c r="N37" s="9">
        <v>50069.0</v>
      </c>
      <c r="O37" s="9">
        <v>50129.0</v>
      </c>
    </row>
    <row r="38">
      <c r="B38" s="8" t="s">
        <v>35</v>
      </c>
      <c r="C38" s="14">
        <v>0.0</v>
      </c>
      <c r="D38" s="14">
        <v>25.0</v>
      </c>
      <c r="E38" s="14">
        <v>46.0</v>
      </c>
      <c r="F38" s="14">
        <v>43.0</v>
      </c>
      <c r="G38" s="14">
        <v>177.0</v>
      </c>
      <c r="H38" s="14">
        <v>277.0</v>
      </c>
      <c r="I38" s="14">
        <v>0.0</v>
      </c>
      <c r="J38" s="14">
        <v>99.0</v>
      </c>
      <c r="K38" s="14">
        <v>0.0</v>
      </c>
      <c r="L38" s="9">
        <v>1009.0</v>
      </c>
      <c r="M38" s="9">
        <v>1043.0</v>
      </c>
      <c r="N38" s="9">
        <v>1219.0</v>
      </c>
      <c r="O38" s="9">
        <v>1272.0</v>
      </c>
    </row>
    <row r="39">
      <c r="B39" s="10" t="s">
        <v>36</v>
      </c>
      <c r="C39" s="14">
        <v>0.0</v>
      </c>
      <c r="D39" s="14">
        <v>8.0</v>
      </c>
      <c r="E39" s="14">
        <v>8.0</v>
      </c>
      <c r="F39" s="14">
        <v>7.0</v>
      </c>
      <c r="G39" s="14">
        <v>0.0</v>
      </c>
      <c r="H39" s="14">
        <v>0.0</v>
      </c>
      <c r="I39" s="14">
        <v>0.0</v>
      </c>
      <c r="J39" s="14">
        <v>0.0</v>
      </c>
      <c r="K39" s="14">
        <v>0.0</v>
      </c>
      <c r="L39" s="14">
        <v>0.0</v>
      </c>
      <c r="M39" s="14">
        <v>0.0</v>
      </c>
      <c r="N39" s="14">
        <v>0.0</v>
      </c>
      <c r="O39" s="14">
        <v>862.0</v>
      </c>
    </row>
    <row r="40">
      <c r="B40" s="10" t="s">
        <v>37</v>
      </c>
      <c r="C40" s="14">
        <v>0.0</v>
      </c>
      <c r="D40" s="14">
        <v>16.0</v>
      </c>
      <c r="E40" s="14">
        <v>37.0</v>
      </c>
      <c r="F40" s="14">
        <v>36.0</v>
      </c>
      <c r="G40" s="14">
        <v>177.0</v>
      </c>
      <c r="H40" s="14">
        <v>277.0</v>
      </c>
      <c r="I40" s="14">
        <v>0.0</v>
      </c>
      <c r="J40" s="14">
        <v>99.0</v>
      </c>
      <c r="K40" s="14">
        <v>0.0</v>
      </c>
      <c r="L40" s="14">
        <v>0.0</v>
      </c>
      <c r="M40" s="14">
        <v>0.0</v>
      </c>
      <c r="N40" s="14">
        <v>98.0</v>
      </c>
      <c r="O40" s="14">
        <v>96.0</v>
      </c>
    </row>
    <row r="41">
      <c r="B41" s="10" t="s">
        <v>38</v>
      </c>
      <c r="C41" s="14">
        <v>0.0</v>
      </c>
      <c r="D41" s="14">
        <v>0.0</v>
      </c>
      <c r="E41" s="14">
        <v>0.0</v>
      </c>
      <c r="F41" s="14">
        <v>0.0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9">
        <v>1009.0</v>
      </c>
      <c r="M41" s="9">
        <v>1043.0</v>
      </c>
      <c r="N41" s="9">
        <v>1121.0</v>
      </c>
      <c r="O41" s="14">
        <v>314.0</v>
      </c>
    </row>
    <row r="42">
      <c r="B42" s="16" t="s">
        <v>39</v>
      </c>
      <c r="C42" s="17">
        <f t="shared" ref="C42:O42" si="1">(C38+C48) - C40</f>
        <v>7708</v>
      </c>
      <c r="D42" s="17">
        <f t="shared" si="1"/>
        <v>9207</v>
      </c>
      <c r="E42" s="17">
        <f t="shared" si="1"/>
        <v>10195</v>
      </c>
      <c r="F42" s="17">
        <f t="shared" si="1"/>
        <v>10377</v>
      </c>
      <c r="G42" s="17">
        <f t="shared" si="1"/>
        <v>8200</v>
      </c>
      <c r="H42" s="17">
        <f t="shared" si="1"/>
        <v>8940</v>
      </c>
      <c r="I42" s="17">
        <f t="shared" si="1"/>
        <v>10561</v>
      </c>
      <c r="J42" s="17">
        <f t="shared" si="1"/>
        <v>10744</v>
      </c>
      <c r="K42" s="17">
        <f t="shared" si="1"/>
        <v>11907</v>
      </c>
      <c r="L42" s="17">
        <f t="shared" si="1"/>
        <v>21046</v>
      </c>
      <c r="M42" s="17">
        <f t="shared" si="1"/>
        <v>21419</v>
      </c>
      <c r="N42" s="17">
        <f t="shared" si="1"/>
        <v>22555</v>
      </c>
      <c r="O42" s="17">
        <f t="shared" si="1"/>
        <v>27258</v>
      </c>
    </row>
    <row r="43">
      <c r="B43" s="8" t="s">
        <v>40</v>
      </c>
      <c r="C43" s="9">
        <v>7726.0</v>
      </c>
      <c r="D43" s="9">
        <v>9202.0</v>
      </c>
      <c r="E43" s="9">
        <v>10171.0</v>
      </c>
      <c r="F43" s="9">
        <v>10359.0</v>
      </c>
      <c r="G43" s="9">
        <v>8043.0</v>
      </c>
      <c r="H43" s="9">
        <v>8685.0</v>
      </c>
      <c r="I43" s="9">
        <v>10581.0</v>
      </c>
      <c r="J43" s="9">
        <v>10663.0</v>
      </c>
      <c r="K43" s="9">
        <v>11924.0</v>
      </c>
      <c r="L43" s="9">
        <v>20057.0</v>
      </c>
      <c r="M43" s="9">
        <v>20402.0</v>
      </c>
      <c r="N43" s="9">
        <v>21554.0</v>
      </c>
      <c r="O43" s="9">
        <v>26207.0</v>
      </c>
    </row>
    <row r="44">
      <c r="B44" s="10" t="s">
        <v>41</v>
      </c>
      <c r="C44" s="14">
        <v>18.0</v>
      </c>
      <c r="D44" s="14">
        <v>21.0</v>
      </c>
      <c r="E44" s="14">
        <v>22.0</v>
      </c>
      <c r="F44" s="14">
        <v>25.0</v>
      </c>
      <c r="G44" s="14">
        <v>20.0</v>
      </c>
      <c r="H44" s="14">
        <v>22.0</v>
      </c>
      <c r="I44" s="14">
        <v>20.0</v>
      </c>
      <c r="J44" s="14">
        <v>18.0</v>
      </c>
      <c r="K44" s="14">
        <v>17.0</v>
      </c>
      <c r="L44" s="14">
        <v>20.0</v>
      </c>
      <c r="M44" s="14">
        <v>26.0</v>
      </c>
      <c r="N44" s="14">
        <v>218.0</v>
      </c>
      <c r="O44" s="14">
        <v>221.0</v>
      </c>
    </row>
    <row r="45">
      <c r="B45" s="10" t="s">
        <v>42</v>
      </c>
      <c r="C45" s="9">
        <v>4844.0</v>
      </c>
      <c r="D45" s="9">
        <v>5342.0</v>
      </c>
      <c r="E45" s="9">
        <v>5825.0</v>
      </c>
      <c r="F45" s="9">
        <v>5506.0</v>
      </c>
      <c r="G45" s="9">
        <v>5685.0</v>
      </c>
      <c r="H45" s="9">
        <v>6186.0</v>
      </c>
      <c r="I45" s="9">
        <v>7170.0</v>
      </c>
      <c r="J45" s="9">
        <v>7206.0</v>
      </c>
      <c r="K45" s="9">
        <v>7535.0</v>
      </c>
      <c r="L45" s="9">
        <v>8802.0</v>
      </c>
      <c r="M45" s="9">
        <v>9068.0</v>
      </c>
      <c r="N45" s="9">
        <v>9574.0</v>
      </c>
      <c r="O45" s="9">
        <v>10634.0</v>
      </c>
    </row>
    <row r="46">
      <c r="B46" s="10" t="s">
        <v>43</v>
      </c>
      <c r="C46" s="14">
        <v>63.0</v>
      </c>
      <c r="D46" s="14">
        <v>48.0</v>
      </c>
      <c r="E46" s="14">
        <v>37.0</v>
      </c>
      <c r="F46" s="14">
        <v>45.0</v>
      </c>
      <c r="G46" s="14">
        <v>45.0</v>
      </c>
      <c r="H46" s="14">
        <v>78.0</v>
      </c>
      <c r="I46" s="14">
        <v>62.0</v>
      </c>
      <c r="J46" s="14">
        <v>43.0</v>
      </c>
      <c r="K46" s="14">
        <v>158.0</v>
      </c>
      <c r="L46" s="14">
        <v>96.0</v>
      </c>
      <c r="M46" s="14">
        <v>119.0</v>
      </c>
      <c r="N46" s="14">
        <v>98.0</v>
      </c>
      <c r="O46" s="12"/>
    </row>
    <row r="47">
      <c r="B47" s="10" t="s">
        <v>44</v>
      </c>
      <c r="C47" s="9">
        <v>2801.0</v>
      </c>
      <c r="D47" s="9">
        <v>3792.0</v>
      </c>
      <c r="E47" s="9">
        <v>4287.0</v>
      </c>
      <c r="F47" s="9">
        <v>4783.0</v>
      </c>
      <c r="G47" s="9">
        <v>2293.0</v>
      </c>
      <c r="H47" s="9">
        <v>2399.0</v>
      </c>
      <c r="I47" s="9">
        <v>3329.0</v>
      </c>
      <c r="J47" s="9">
        <v>3396.0</v>
      </c>
      <c r="K47" s="9">
        <v>4214.0</v>
      </c>
      <c r="L47" s="9">
        <v>11139.0</v>
      </c>
      <c r="M47" s="9">
        <v>11189.0</v>
      </c>
      <c r="N47" s="9">
        <v>11664.0</v>
      </c>
      <c r="O47" s="9">
        <v>15352.0</v>
      </c>
    </row>
    <row r="48">
      <c r="B48" s="18" t="s">
        <v>45</v>
      </c>
      <c r="C48" s="17">
        <f t="shared" ref="C48:O48" si="2">C40+C45+C46+C47</f>
        <v>7708</v>
      </c>
      <c r="D48" s="17">
        <f t="shared" si="2"/>
        <v>9198</v>
      </c>
      <c r="E48" s="17">
        <f t="shared" si="2"/>
        <v>10186</v>
      </c>
      <c r="F48" s="17">
        <f t="shared" si="2"/>
        <v>10370</v>
      </c>
      <c r="G48" s="17">
        <f t="shared" si="2"/>
        <v>8200</v>
      </c>
      <c r="H48" s="17">
        <f t="shared" si="2"/>
        <v>8940</v>
      </c>
      <c r="I48" s="17">
        <f t="shared" si="2"/>
        <v>10561</v>
      </c>
      <c r="J48" s="17">
        <f t="shared" si="2"/>
        <v>10744</v>
      </c>
      <c r="K48" s="17">
        <f t="shared" si="2"/>
        <v>11907</v>
      </c>
      <c r="L48" s="17">
        <f t="shared" si="2"/>
        <v>20037</v>
      </c>
      <c r="M48" s="17">
        <f t="shared" si="2"/>
        <v>20376</v>
      </c>
      <c r="N48" s="17">
        <f t="shared" si="2"/>
        <v>21434</v>
      </c>
      <c r="O48" s="17">
        <f t="shared" si="2"/>
        <v>26082</v>
      </c>
    </row>
    <row r="49">
      <c r="B49" s="10" t="s">
        <v>46</v>
      </c>
      <c r="C49" s="9">
        <v>11407.0</v>
      </c>
      <c r="D49" s="9">
        <v>12092.0</v>
      </c>
      <c r="E49" s="9">
        <v>13754.0</v>
      </c>
      <c r="F49" s="9">
        <v>14430.0</v>
      </c>
      <c r="G49" s="9">
        <v>14793.0</v>
      </c>
      <c r="H49" s="9">
        <v>15706.0</v>
      </c>
      <c r="I49" s="9">
        <v>17862.0</v>
      </c>
      <c r="J49" s="9">
        <v>18629.0</v>
      </c>
      <c r="K49" s="9">
        <v>20153.0</v>
      </c>
      <c r="L49" s="9">
        <v>68740.0</v>
      </c>
      <c r="M49" s="9">
        <v>70506.0</v>
      </c>
      <c r="N49" s="9">
        <v>73077.0</v>
      </c>
      <c r="O49" s="9">
        <v>77843.0</v>
      </c>
    </row>
    <row r="50">
      <c r="B50" s="8" t="s">
        <v>47</v>
      </c>
      <c r="C50" s="9">
        <v>2263.0</v>
      </c>
      <c r="D50" s="9">
        <v>2431.0</v>
      </c>
      <c r="E50" s="9">
        <v>2746.0</v>
      </c>
      <c r="F50" s="9">
        <v>2821.0</v>
      </c>
      <c r="G50" s="9">
        <v>3258.0</v>
      </c>
      <c r="H50" s="9">
        <v>4419.0</v>
      </c>
      <c r="I50" s="9">
        <v>4528.0</v>
      </c>
      <c r="J50" s="9">
        <v>4715.0</v>
      </c>
      <c r="K50" s="9">
        <v>5479.0</v>
      </c>
      <c r="L50" s="9">
        <v>51443.0</v>
      </c>
      <c r="M50" s="9">
        <v>51473.0</v>
      </c>
      <c r="N50" s="9">
        <v>52678.0</v>
      </c>
      <c r="O50" s="9">
        <v>53106.0</v>
      </c>
    </row>
    <row r="51">
      <c r="B51" s="10" t="s">
        <v>48</v>
      </c>
      <c r="C51" s="14">
        <v>130.0</v>
      </c>
      <c r="D51" s="14">
        <v>133.0</v>
      </c>
      <c r="E51" s="14">
        <v>133.0</v>
      </c>
      <c r="F51" s="14">
        <v>102.0</v>
      </c>
      <c r="G51" s="14">
        <v>88.0</v>
      </c>
      <c r="H51" s="14">
        <v>89.0</v>
      </c>
      <c r="I51" s="14">
        <v>87.0</v>
      </c>
      <c r="J51" s="14">
        <v>86.0</v>
      </c>
      <c r="K51" s="14">
        <v>59.0</v>
      </c>
      <c r="L51" s="14">
        <v>477.0</v>
      </c>
      <c r="M51" s="14">
        <v>477.0</v>
      </c>
      <c r="N51" s="14">
        <v>476.0</v>
      </c>
      <c r="O51" s="12"/>
    </row>
    <row r="52">
      <c r="B52" s="10" t="s">
        <v>49</v>
      </c>
      <c r="C52" s="9">
        <v>1019.0</v>
      </c>
      <c r="D52" s="9">
        <v>1030.0</v>
      </c>
      <c r="E52" s="9">
        <v>1133.0</v>
      </c>
      <c r="F52" s="9">
        <v>1173.0</v>
      </c>
      <c r="G52" s="14">
        <v>931.0</v>
      </c>
      <c r="H52" s="9">
        <v>1210.0</v>
      </c>
      <c r="I52" s="9">
        <v>1343.0</v>
      </c>
      <c r="J52" s="9">
        <v>1527.0</v>
      </c>
      <c r="K52" s="9">
        <v>2044.0</v>
      </c>
      <c r="L52" s="9">
        <v>2602.0</v>
      </c>
      <c r="M52" s="9">
        <v>2788.0</v>
      </c>
      <c r="N52" s="9">
        <v>3234.0</v>
      </c>
      <c r="O52" s="12"/>
    </row>
    <row r="53">
      <c r="B53" s="10" t="s">
        <v>50</v>
      </c>
      <c r="C53" s="9">
        <v>2420.0</v>
      </c>
      <c r="D53" s="9">
        <v>2716.0</v>
      </c>
      <c r="E53" s="9">
        <v>3176.0</v>
      </c>
      <c r="F53" s="9">
        <v>3481.0</v>
      </c>
      <c r="G53" s="9">
        <v>2370.0</v>
      </c>
      <c r="H53" s="9">
        <v>3270.0</v>
      </c>
      <c r="I53" s="9">
        <v>3691.0</v>
      </c>
      <c r="J53" s="9">
        <v>4092.0</v>
      </c>
      <c r="K53" s="9">
        <v>5001.0</v>
      </c>
      <c r="L53" s="9">
        <v>6097.0</v>
      </c>
      <c r="M53" s="9">
        <v>6566.0</v>
      </c>
      <c r="N53" s="9">
        <v>7645.0</v>
      </c>
      <c r="O53" s="12"/>
    </row>
    <row r="54">
      <c r="B54" s="10" t="s">
        <v>51</v>
      </c>
      <c r="C54" s="14">
        <v>96.0</v>
      </c>
      <c r="D54" s="14">
        <v>100.0</v>
      </c>
      <c r="E54" s="14">
        <v>104.0</v>
      </c>
      <c r="F54" s="14">
        <v>106.0</v>
      </c>
      <c r="G54" s="14">
        <v>41.0</v>
      </c>
      <c r="H54" s="14">
        <v>62.0</v>
      </c>
      <c r="I54" s="14">
        <v>74.0</v>
      </c>
      <c r="J54" s="14">
        <v>95.0</v>
      </c>
      <c r="K54" s="14">
        <v>139.0</v>
      </c>
      <c r="L54" s="14">
        <v>175.0</v>
      </c>
      <c r="M54" s="14">
        <v>181.0</v>
      </c>
      <c r="N54" s="14">
        <v>185.0</v>
      </c>
      <c r="O54" s="12"/>
    </row>
    <row r="55">
      <c r="B55" s="10" t="s">
        <v>52</v>
      </c>
      <c r="C55" s="14">
        <v>88.0</v>
      </c>
      <c r="D55" s="14">
        <v>94.0</v>
      </c>
      <c r="E55" s="14">
        <v>102.0</v>
      </c>
      <c r="F55" s="14">
        <v>108.0</v>
      </c>
      <c r="G55" s="14">
        <v>61.0</v>
      </c>
      <c r="H55" s="14">
        <v>66.0</v>
      </c>
      <c r="I55" s="14">
        <v>76.0</v>
      </c>
      <c r="J55" s="14">
        <v>88.0</v>
      </c>
      <c r="K55" s="14">
        <v>154.0</v>
      </c>
      <c r="L55" s="14">
        <v>156.0</v>
      </c>
      <c r="M55" s="14">
        <v>152.0</v>
      </c>
      <c r="N55" s="14">
        <v>161.0</v>
      </c>
      <c r="O55" s="12"/>
    </row>
    <row r="56">
      <c r="B56" s="10" t="s">
        <v>53</v>
      </c>
      <c r="C56" s="14">
        <v>0.0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14">
        <v>0.0</v>
      </c>
      <c r="M56" s="14">
        <v>0.0</v>
      </c>
      <c r="N56" s="14">
        <v>0.0</v>
      </c>
      <c r="O56" s="12"/>
    </row>
    <row r="57">
      <c r="B57" s="10" t="s">
        <v>54</v>
      </c>
      <c r="C57" s="14">
        <v>2.0</v>
      </c>
      <c r="D57" s="14">
        <v>2.0</v>
      </c>
      <c r="E57" s="14">
        <v>2.0</v>
      </c>
      <c r="F57" s="14">
        <v>1.0</v>
      </c>
      <c r="G57" s="14">
        <v>0.0</v>
      </c>
      <c r="H57" s="14">
        <v>0.0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14">
        <v>0.0</v>
      </c>
      <c r="O57" s="12"/>
    </row>
    <row r="58">
      <c r="B58" s="10" t="s">
        <v>55</v>
      </c>
      <c r="C58" s="14">
        <v>151.0</v>
      </c>
      <c r="D58" s="14">
        <v>166.0</v>
      </c>
      <c r="E58" s="14">
        <v>247.0</v>
      </c>
      <c r="F58" s="14">
        <v>247.0</v>
      </c>
      <c r="G58" s="14">
        <v>85.0</v>
      </c>
      <c r="H58" s="14">
        <v>455.0</v>
      </c>
      <c r="I58" s="14">
        <v>455.0</v>
      </c>
      <c r="J58" s="14">
        <v>511.0</v>
      </c>
      <c r="K58" s="14">
        <v>511.0</v>
      </c>
      <c r="L58" s="9">
        <v>45262.0</v>
      </c>
      <c r="M58" s="9">
        <v>45262.0</v>
      </c>
      <c r="N58" s="9">
        <v>45692.0</v>
      </c>
      <c r="O58" s="9">
        <v>45718.0</v>
      </c>
    </row>
    <row r="59">
      <c r="B59" s="10" t="s">
        <v>56</v>
      </c>
      <c r="C59" s="14">
        <v>155.0</v>
      </c>
      <c r="D59" s="14">
        <v>177.0</v>
      </c>
      <c r="E59" s="14">
        <v>183.0</v>
      </c>
      <c r="F59" s="14">
        <v>193.0</v>
      </c>
      <c r="G59" s="14">
        <v>19.0</v>
      </c>
      <c r="H59" s="14">
        <v>19.0</v>
      </c>
      <c r="I59" s="14">
        <v>26.0</v>
      </c>
      <c r="J59" s="14">
        <v>60.0</v>
      </c>
      <c r="K59" s="14">
        <v>71.0</v>
      </c>
      <c r="L59" s="14">
        <v>155.0</v>
      </c>
      <c r="M59" s="14">
        <v>152.0</v>
      </c>
      <c r="N59" s="14">
        <v>171.0</v>
      </c>
      <c r="O59" s="12"/>
    </row>
    <row r="60">
      <c r="B60" s="10" t="s">
        <v>57</v>
      </c>
      <c r="C60" s="9">
        <v>4061.0</v>
      </c>
      <c r="D60" s="9">
        <v>4418.0</v>
      </c>
      <c r="E60" s="9">
        <v>5079.0</v>
      </c>
      <c r="F60" s="9">
        <v>5412.0</v>
      </c>
      <c r="G60" s="9">
        <v>3595.0</v>
      </c>
      <c r="H60" s="9">
        <v>5171.0</v>
      </c>
      <c r="I60" s="9">
        <v>5752.0</v>
      </c>
      <c r="J60" s="9">
        <v>6459.0</v>
      </c>
      <c r="K60" s="9">
        <v>7979.0</v>
      </c>
      <c r="L60" s="9">
        <v>54924.0</v>
      </c>
      <c r="M60" s="9">
        <v>55578.0</v>
      </c>
      <c r="N60" s="9">
        <v>57564.0</v>
      </c>
      <c r="O60" s="12"/>
    </row>
    <row r="61">
      <c r="B61" s="10" t="s">
        <v>58</v>
      </c>
      <c r="C61" s="9">
        <v>1798.0</v>
      </c>
      <c r="D61" s="9">
        <v>1986.0</v>
      </c>
      <c r="E61" s="9">
        <v>2333.0</v>
      </c>
      <c r="F61" s="9">
        <v>2591.0</v>
      </c>
      <c r="G61" s="14">
        <v>337.0</v>
      </c>
      <c r="H61" s="14">
        <v>752.0</v>
      </c>
      <c r="I61" s="9">
        <v>1224.0</v>
      </c>
      <c r="J61" s="9">
        <v>1744.0</v>
      </c>
      <c r="K61" s="9">
        <v>2500.0</v>
      </c>
      <c r="L61" s="9">
        <v>3481.0</v>
      </c>
      <c r="M61" s="9">
        <v>4105.0</v>
      </c>
      <c r="N61" s="9">
        <v>4886.0</v>
      </c>
      <c r="O61" s="12"/>
    </row>
    <row r="62">
      <c r="B62" s="10" t="s">
        <v>59</v>
      </c>
      <c r="C62" s="14">
        <v>228.0</v>
      </c>
      <c r="D62" s="14">
        <v>222.0</v>
      </c>
      <c r="E62" s="14">
        <v>373.0</v>
      </c>
      <c r="F62" s="14">
        <v>516.0</v>
      </c>
      <c r="G62" s="14">
        <v>408.0</v>
      </c>
      <c r="H62" s="14">
        <v>229.0</v>
      </c>
      <c r="I62" s="14">
        <v>461.0</v>
      </c>
      <c r="J62" s="14">
        <v>406.0</v>
      </c>
      <c r="K62" s="14">
        <v>597.0</v>
      </c>
      <c r="L62" s="14">
        <v>745.0</v>
      </c>
      <c r="M62" s="9">
        <v>1313.0</v>
      </c>
      <c r="N62" s="9">
        <v>1132.0</v>
      </c>
      <c r="O62" s="9">
        <v>1047.0</v>
      </c>
    </row>
    <row r="63">
      <c r="B63" s="10" t="s">
        <v>60</v>
      </c>
      <c r="C63" s="9">
        <v>2322.0</v>
      </c>
      <c r="D63" s="9">
        <v>2252.0</v>
      </c>
      <c r="E63" s="9">
        <v>2838.0</v>
      </c>
      <c r="F63" s="9">
        <v>3025.0</v>
      </c>
      <c r="G63" s="9">
        <v>2592.0</v>
      </c>
      <c r="H63" s="9">
        <v>3794.0</v>
      </c>
      <c r="I63" s="9">
        <v>2873.0</v>
      </c>
      <c r="J63" s="9">
        <v>2716.0</v>
      </c>
      <c r="K63" s="9">
        <v>1255.0</v>
      </c>
      <c r="L63" s="9">
        <v>2709.0</v>
      </c>
      <c r="M63" s="9">
        <v>3521.0</v>
      </c>
      <c r="N63" s="9">
        <v>2882.0</v>
      </c>
      <c r="O63" s="9">
        <v>4609.0</v>
      </c>
    </row>
    <row r="64">
      <c r="B64" s="8" t="s">
        <v>61</v>
      </c>
      <c r="C64" s="9">
        <v>6595.0</v>
      </c>
      <c r="D64" s="9">
        <v>7186.0</v>
      </c>
      <c r="E64" s="9">
        <v>7797.0</v>
      </c>
      <c r="F64" s="9">
        <v>8067.0</v>
      </c>
      <c r="G64" s="9">
        <v>8535.0</v>
      </c>
      <c r="H64" s="9">
        <v>7264.0</v>
      </c>
      <c r="I64" s="9">
        <v>10000.0</v>
      </c>
      <c r="J64" s="9">
        <v>10792.0</v>
      </c>
      <c r="K64" s="9">
        <v>12822.0</v>
      </c>
      <c r="L64" s="9">
        <v>13843.0</v>
      </c>
      <c r="M64" s="9">
        <v>14199.0</v>
      </c>
      <c r="N64" s="9">
        <v>16385.0</v>
      </c>
      <c r="O64" s="9">
        <v>19081.0</v>
      </c>
    </row>
    <row r="65">
      <c r="B65" s="10" t="s">
        <v>62</v>
      </c>
      <c r="C65" s="9">
        <v>2667.0</v>
      </c>
      <c r="D65" s="9">
        <v>2706.0</v>
      </c>
      <c r="E65" s="9">
        <v>2940.0</v>
      </c>
      <c r="F65" s="9">
        <v>2849.0</v>
      </c>
      <c r="G65" s="9">
        <v>2726.0</v>
      </c>
      <c r="H65" s="9">
        <v>2541.0</v>
      </c>
      <c r="I65" s="9">
        <v>2513.0</v>
      </c>
      <c r="J65" s="9">
        <v>2574.0</v>
      </c>
      <c r="K65" s="9">
        <v>2767.0</v>
      </c>
      <c r="L65" s="9">
        <v>3579.0</v>
      </c>
      <c r="M65" s="9">
        <v>4096.0</v>
      </c>
      <c r="N65" s="9">
        <v>4251.0</v>
      </c>
      <c r="O65" s="9">
        <v>3581.0</v>
      </c>
    </row>
    <row r="66">
      <c r="B66" s="10" t="s">
        <v>63</v>
      </c>
      <c r="C66" s="14">
        <v>857.0</v>
      </c>
      <c r="D66" s="14">
        <v>997.0</v>
      </c>
      <c r="E66" s="9">
        <v>1017.0</v>
      </c>
      <c r="F66" s="9">
        <v>1010.0</v>
      </c>
      <c r="G66" s="9">
        <v>1264.0</v>
      </c>
      <c r="H66" s="9">
        <v>1085.0</v>
      </c>
      <c r="I66" s="9">
        <v>1310.0</v>
      </c>
      <c r="J66" s="9">
        <v>1816.0</v>
      </c>
      <c r="K66" s="9">
        <v>1149.0</v>
      </c>
      <c r="L66" s="9">
        <v>1758.0</v>
      </c>
      <c r="M66" s="9">
        <v>2236.0</v>
      </c>
      <c r="N66" s="9">
        <v>3079.0</v>
      </c>
      <c r="O66" s="9">
        <v>3207.0</v>
      </c>
    </row>
    <row r="67">
      <c r="B67" s="10" t="s">
        <v>64</v>
      </c>
      <c r="C67" s="9">
        <v>1996.0</v>
      </c>
      <c r="D67" s="9">
        <v>1901.0</v>
      </c>
      <c r="E67" s="9">
        <v>2516.0</v>
      </c>
      <c r="F67" s="9">
        <v>2689.0</v>
      </c>
      <c r="G67" s="9">
        <v>3009.0</v>
      </c>
      <c r="H67" s="9">
        <v>1828.0</v>
      </c>
      <c r="I67" s="9">
        <v>3485.0</v>
      </c>
      <c r="J67" s="9">
        <v>3757.0</v>
      </c>
      <c r="K67" s="9">
        <v>5113.0</v>
      </c>
      <c r="L67" s="9">
        <v>4471.0</v>
      </c>
      <c r="M67" s="9">
        <v>3846.0</v>
      </c>
      <c r="N67" s="9">
        <v>4678.0</v>
      </c>
      <c r="O67" s="9">
        <v>7571.0</v>
      </c>
    </row>
    <row r="68">
      <c r="B68" s="10" t="s">
        <v>65</v>
      </c>
      <c r="C68" s="14">
        <v>0.0</v>
      </c>
      <c r="D68" s="14">
        <v>0.0</v>
      </c>
      <c r="E68" s="14">
        <v>0.0</v>
      </c>
      <c r="F68" s="14">
        <v>0.0</v>
      </c>
      <c r="G68" s="14">
        <v>0.0</v>
      </c>
      <c r="H68" s="14">
        <v>71.0</v>
      </c>
      <c r="I68" s="14">
        <v>40.0</v>
      </c>
      <c r="J68" s="14">
        <v>26.0</v>
      </c>
      <c r="K68" s="14">
        <v>19.0</v>
      </c>
      <c r="L68" s="14">
        <v>112.0</v>
      </c>
      <c r="M68" s="14">
        <v>170.0</v>
      </c>
      <c r="N68" s="14">
        <v>188.0</v>
      </c>
      <c r="O68" s="14">
        <v>31.0</v>
      </c>
    </row>
    <row r="69">
      <c r="B69" s="10" t="s">
        <v>66</v>
      </c>
      <c r="C69" s="9">
        <v>1074.0</v>
      </c>
      <c r="D69" s="9">
        <v>1582.0</v>
      </c>
      <c r="E69" s="9">
        <v>1324.0</v>
      </c>
      <c r="F69" s="9">
        <v>1519.0</v>
      </c>
      <c r="G69" s="9">
        <v>1536.0</v>
      </c>
      <c r="H69" s="9">
        <v>1739.0</v>
      </c>
      <c r="I69" s="9">
        <v>2652.0</v>
      </c>
      <c r="J69" s="9">
        <v>2619.0</v>
      </c>
      <c r="K69" s="9">
        <v>3774.0</v>
      </c>
      <c r="L69" s="9">
        <v>3923.0</v>
      </c>
      <c r="M69" s="9">
        <v>3851.0</v>
      </c>
      <c r="N69" s="9">
        <v>4189.0</v>
      </c>
      <c r="O69" s="9">
        <v>4691.0</v>
      </c>
    </row>
    <row r="70">
      <c r="B70" s="18" t="s">
        <v>67</v>
      </c>
      <c r="C70" s="17">
        <f t="shared" ref="C70:O70" si="3">(C65+C66+C67+C68 + C69)</f>
        <v>6594</v>
      </c>
      <c r="D70" s="17">
        <f t="shared" si="3"/>
        <v>7186</v>
      </c>
      <c r="E70" s="17">
        <f t="shared" si="3"/>
        <v>7797</v>
      </c>
      <c r="F70" s="17">
        <f t="shared" si="3"/>
        <v>8067</v>
      </c>
      <c r="G70" s="17">
        <f t="shared" si="3"/>
        <v>8535</v>
      </c>
      <c r="H70" s="17">
        <f t="shared" si="3"/>
        <v>7264</v>
      </c>
      <c r="I70" s="17">
        <f t="shared" si="3"/>
        <v>10000</v>
      </c>
      <c r="J70" s="17">
        <f t="shared" si="3"/>
        <v>10792</v>
      </c>
      <c r="K70" s="17">
        <f t="shared" si="3"/>
        <v>12822</v>
      </c>
      <c r="L70" s="17">
        <f t="shared" si="3"/>
        <v>13843</v>
      </c>
      <c r="M70" s="17">
        <f t="shared" si="3"/>
        <v>14199</v>
      </c>
      <c r="N70" s="17">
        <f t="shared" si="3"/>
        <v>16385</v>
      </c>
      <c r="O70" s="17">
        <f t="shared" si="3"/>
        <v>19081</v>
      </c>
    </row>
    <row r="71">
      <c r="B71" s="10" t="s">
        <v>68</v>
      </c>
      <c r="C71" s="9">
        <v>11407.0</v>
      </c>
      <c r="D71" s="9">
        <v>12092.0</v>
      </c>
      <c r="E71" s="9">
        <v>13754.0</v>
      </c>
      <c r="F71" s="9">
        <v>14430.0</v>
      </c>
      <c r="G71" s="9">
        <v>14793.0</v>
      </c>
      <c r="H71" s="9">
        <v>15706.0</v>
      </c>
      <c r="I71" s="9">
        <v>17862.0</v>
      </c>
      <c r="J71" s="9">
        <v>18629.0</v>
      </c>
      <c r="K71" s="9">
        <v>20153.0</v>
      </c>
      <c r="L71" s="9">
        <v>68740.0</v>
      </c>
      <c r="M71" s="9">
        <v>70506.0</v>
      </c>
      <c r="N71" s="9">
        <v>73077.0</v>
      </c>
      <c r="O71" s="9">
        <v>77843.0</v>
      </c>
    </row>
    <row r="74">
      <c r="G74" s="5" t="s">
        <v>69</v>
      </c>
    </row>
    <row r="75">
      <c r="G75" s="19" t="s">
        <v>70</v>
      </c>
    </row>
    <row r="78">
      <c r="D78" s="2" t="s">
        <v>71</v>
      </c>
      <c r="E78" s="20" t="s">
        <v>72</v>
      </c>
      <c r="F78" s="21" t="s">
        <v>73</v>
      </c>
      <c r="G78" s="21" t="s">
        <v>74</v>
      </c>
      <c r="H78" s="21" t="s">
        <v>75</v>
      </c>
      <c r="I78" s="20" t="s">
        <v>76</v>
      </c>
      <c r="J78" s="21" t="s">
        <v>77</v>
      </c>
      <c r="K78" s="21" t="s">
        <v>78</v>
      </c>
      <c r="L78" s="21" t="s">
        <v>79</v>
      </c>
      <c r="M78" s="21" t="s">
        <v>80</v>
      </c>
      <c r="N78" s="21" t="s">
        <v>81</v>
      </c>
    </row>
    <row r="79">
      <c r="C79" s="6">
        <v>40969.0</v>
      </c>
      <c r="D79" s="6">
        <v>41334.0</v>
      </c>
      <c r="E79" s="6">
        <v>41699.0</v>
      </c>
      <c r="F79" s="6">
        <v>42064.0</v>
      </c>
      <c r="G79" s="6">
        <v>42430.0</v>
      </c>
      <c r="H79" s="6">
        <v>42795.0</v>
      </c>
      <c r="I79" s="6">
        <v>43160.0</v>
      </c>
      <c r="J79" s="6">
        <v>43525.0</v>
      </c>
      <c r="K79" s="6">
        <v>43891.0</v>
      </c>
      <c r="L79" s="6">
        <v>44256.0</v>
      </c>
      <c r="M79" s="6">
        <v>44621.0</v>
      </c>
      <c r="N79" s="6">
        <v>44986.0</v>
      </c>
    </row>
    <row r="80">
      <c r="B80" s="22" t="s">
        <v>82</v>
      </c>
      <c r="D80" s="23">
        <v>466.1</v>
      </c>
      <c r="E80" s="23">
        <v>603.65</v>
      </c>
      <c r="F80" s="23">
        <v>872.9</v>
      </c>
      <c r="G80" s="23">
        <v>869.5</v>
      </c>
      <c r="H80" s="23">
        <v>909.75</v>
      </c>
      <c r="I80" s="24">
        <v>1335.9</v>
      </c>
      <c r="J80" s="24">
        <v>1707.8</v>
      </c>
      <c r="K80" s="24">
        <v>2298.15</v>
      </c>
      <c r="L80" s="24">
        <v>2430.8</v>
      </c>
      <c r="M80" s="24">
        <v>2048.85</v>
      </c>
      <c r="N80" s="24">
        <v>2558.75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2">
      <c r="B2" s="25">
        <v>40969.0</v>
      </c>
      <c r="C2" s="25">
        <v>41334.0</v>
      </c>
      <c r="D2" s="25">
        <v>41699.0</v>
      </c>
      <c r="E2" s="25">
        <v>42064.0</v>
      </c>
      <c r="F2" s="25">
        <v>42430.0</v>
      </c>
      <c r="G2" s="25">
        <v>42795.0</v>
      </c>
      <c r="H2" s="25">
        <v>43160.0</v>
      </c>
      <c r="I2" s="25">
        <v>43525.0</v>
      </c>
      <c r="J2" s="25">
        <v>43891.0</v>
      </c>
      <c r="K2" s="25">
        <v>44256.0</v>
      </c>
      <c r="L2" s="25">
        <v>44621.0</v>
      </c>
      <c r="M2" s="25">
        <v>44986.0</v>
      </c>
      <c r="N2" s="26" t="s">
        <v>83</v>
      </c>
      <c r="O2" s="27" t="s">
        <v>84</v>
      </c>
    </row>
    <row r="3">
      <c r="A3" s="28" t="s">
        <v>85</v>
      </c>
    </row>
    <row r="4">
      <c r="A4" s="29"/>
    </row>
    <row r="5">
      <c r="A5" s="30" t="s">
        <v>86</v>
      </c>
      <c r="B5" s="31">
        <f>(BSIS!C22/BSIS!C6)*100</f>
        <v>11.9474313</v>
      </c>
      <c r="C5" s="31">
        <f>(BSIS!D22/BSIS!D6)*100</f>
        <v>14.21641238</v>
      </c>
      <c r="D5" s="31">
        <f>(BSIS!E22/BSIS!E6)*100</f>
        <v>13.53218855</v>
      </c>
      <c r="E5" s="31">
        <f>(BSIS!F22/BSIS!F6)*100</f>
        <v>13.6869761</v>
      </c>
      <c r="F5" s="31">
        <f>(BSIS!G22/BSIS!G6)*100</f>
        <v>12.8969117</v>
      </c>
      <c r="G5" s="31">
        <f>(BSIS!H22/BSIS!H6)*100</f>
        <v>13.53959351</v>
      </c>
      <c r="H5" s="31">
        <f>(BSIS!I22/BSIS!I6)*100</f>
        <v>14.70530314</v>
      </c>
      <c r="I5" s="31">
        <f>(BSIS!J22/BSIS!J6)*100</f>
        <v>15.4159247</v>
      </c>
      <c r="J5" s="31">
        <f>(BSIS!K22/BSIS!K6)*100</f>
        <v>16.98212804</v>
      </c>
      <c r="K5" s="31">
        <f>(BSIS!L22/BSIS!L6)*100</f>
        <v>17.00901591</v>
      </c>
      <c r="L5" s="31">
        <f>(BSIS!M22/BSIS!M6)*100</f>
        <v>16.95458186</v>
      </c>
      <c r="M5" s="31">
        <f>(BSIS!N22/BSIS!N6)*100</f>
        <v>16.74314955</v>
      </c>
      <c r="N5" s="32">
        <v>0.1</v>
      </c>
      <c r="O5" s="2" t="s">
        <v>87</v>
      </c>
    </row>
    <row r="6">
      <c r="A6" s="33"/>
      <c r="B6" s="31" t="str">
        <f t="shared" ref="B6:M6" si="1">IF(B5&gt;10,"Excellent","Poor")</f>
        <v>Excellent</v>
      </c>
      <c r="C6" s="31" t="str">
        <f t="shared" si="1"/>
        <v>Excellent</v>
      </c>
      <c r="D6" s="31" t="str">
        <f t="shared" si="1"/>
        <v>Excellent</v>
      </c>
      <c r="E6" s="31" t="str">
        <f t="shared" si="1"/>
        <v>Excellent</v>
      </c>
      <c r="F6" s="31" t="str">
        <f t="shared" si="1"/>
        <v>Excellent</v>
      </c>
      <c r="G6" s="31" t="str">
        <f t="shared" si="1"/>
        <v>Excellent</v>
      </c>
      <c r="H6" s="31" t="str">
        <f t="shared" si="1"/>
        <v>Excellent</v>
      </c>
      <c r="I6" s="31" t="str">
        <f t="shared" si="1"/>
        <v>Excellent</v>
      </c>
      <c r="J6" s="31" t="str">
        <f t="shared" si="1"/>
        <v>Excellent</v>
      </c>
      <c r="K6" s="31" t="str">
        <f t="shared" si="1"/>
        <v>Excellent</v>
      </c>
      <c r="L6" s="31" t="str">
        <f t="shared" si="1"/>
        <v>Excellent</v>
      </c>
      <c r="M6" s="31" t="str">
        <f t="shared" si="1"/>
        <v>Excellent</v>
      </c>
    </row>
    <row r="7">
      <c r="A7" s="33" t="s">
        <v>88</v>
      </c>
      <c r="B7" s="31">
        <f>(BSIS!C22/BSIS!C71)*100</f>
        <v>24.5463312</v>
      </c>
      <c r="C7" s="31">
        <f>(BSIS!D22/BSIS!D71)*100</f>
        <v>31.74826331</v>
      </c>
      <c r="D7" s="31">
        <f>(BSIS!E22/BSIS!E71)*100</f>
        <v>28.76254181</v>
      </c>
      <c r="E7" s="31">
        <f>(BSIS!F22/BSIS!F71)*100</f>
        <v>30.32571033</v>
      </c>
      <c r="F7" s="31">
        <f>(BSIS!G22/BSIS!G71)*100</f>
        <v>28.06056919</v>
      </c>
      <c r="G7" s="31">
        <f>(BSIS!H22/BSIS!H71)*100</f>
        <v>28.58780084</v>
      </c>
      <c r="H7" s="31">
        <f>(BSIS!I22/BSIS!I71)*100</f>
        <v>29.2632404</v>
      </c>
      <c r="I7" s="31">
        <f>(BSIS!J22/BSIS!J71)*100</f>
        <v>32.52992646</v>
      </c>
      <c r="J7" s="31">
        <f>(BSIS!K22/BSIS!K71)*100</f>
        <v>33.52354488</v>
      </c>
      <c r="K7" s="31">
        <f>(BSIS!L22/BSIS!L71)*100</f>
        <v>11.63660169</v>
      </c>
      <c r="L7" s="31">
        <f>(BSIS!M22/BSIS!M71)*100</f>
        <v>12.61169262</v>
      </c>
      <c r="M7" s="31">
        <f>(BSIS!N22/BSIS!N71)*100</f>
        <v>13.87988013</v>
      </c>
      <c r="N7" s="32">
        <v>0.2</v>
      </c>
      <c r="O7" s="2" t="s">
        <v>89</v>
      </c>
    </row>
    <row r="8">
      <c r="A8" s="33"/>
      <c r="B8" s="31" t="str">
        <f t="shared" ref="B8:M8" si="2">IF(B7&gt;20,"Excellent","Poor")</f>
        <v>Excellent</v>
      </c>
      <c r="C8" s="31" t="str">
        <f t="shared" si="2"/>
        <v>Excellent</v>
      </c>
      <c r="D8" s="31" t="str">
        <f t="shared" si="2"/>
        <v>Excellent</v>
      </c>
      <c r="E8" s="31" t="str">
        <f t="shared" si="2"/>
        <v>Excellent</v>
      </c>
      <c r="F8" s="31" t="str">
        <f t="shared" si="2"/>
        <v>Excellent</v>
      </c>
      <c r="G8" s="31" t="str">
        <f t="shared" si="2"/>
        <v>Excellent</v>
      </c>
      <c r="H8" s="31" t="str">
        <f t="shared" si="2"/>
        <v>Excellent</v>
      </c>
      <c r="I8" s="31" t="str">
        <f t="shared" si="2"/>
        <v>Excellent</v>
      </c>
      <c r="J8" s="31" t="str">
        <f t="shared" si="2"/>
        <v>Excellent</v>
      </c>
      <c r="K8" s="31" t="str">
        <f t="shared" si="2"/>
        <v>Poor</v>
      </c>
      <c r="L8" s="31" t="str">
        <f t="shared" si="2"/>
        <v>Poor</v>
      </c>
      <c r="M8" s="31" t="str">
        <f t="shared" si="2"/>
        <v>Poor</v>
      </c>
    </row>
    <row r="9">
      <c r="A9" s="33" t="s">
        <v>90</v>
      </c>
      <c r="B9" s="31">
        <f>(BSIS!C22/(BSIS!C71 -BSIS!C48))*100</f>
        <v>75.69613409</v>
      </c>
      <c r="C9" s="31">
        <f>(BSIS!D22/(BSIS!D71 -BSIS!D48))*100</f>
        <v>132.6537664</v>
      </c>
      <c r="D9" s="31">
        <f>(BSIS!E22/(BSIS!E71 -BSIS!E48))*100</f>
        <v>110.8744395</v>
      </c>
      <c r="E9" s="31">
        <f>(BSIS!F22/(BSIS!F71 -BSIS!F48))*100</f>
        <v>107.7832512</v>
      </c>
      <c r="F9" s="31">
        <f>(BSIS!G22/(BSIS!G71 -BSIS!G48))*100</f>
        <v>62.96071591</v>
      </c>
      <c r="G9" s="31">
        <f>(BSIS!H22/(BSIS!H71 -BSIS!H48))*100</f>
        <v>66.36121785</v>
      </c>
      <c r="H9" s="31">
        <f>(BSIS!I22/(BSIS!I71 -BSIS!I48))*100</f>
        <v>71.59293248</v>
      </c>
      <c r="I9" s="31">
        <f>(BSIS!J22/(BSIS!J71 -BSIS!J48))*100</f>
        <v>76.85478757</v>
      </c>
      <c r="J9" s="31">
        <f>(BSIS!K22/(BSIS!K71 -BSIS!K48))*100</f>
        <v>81.93063303</v>
      </c>
      <c r="K9" s="31">
        <f>(BSIS!L22/(BSIS!L71 -BSIS!L48))*100</f>
        <v>16.42403959</v>
      </c>
      <c r="L9" s="31">
        <f>(BSIS!M22/(BSIS!M71 -BSIS!M48))*100</f>
        <v>17.73788151</v>
      </c>
      <c r="M9" s="31">
        <f>(BSIS!N22/(BSIS!N71 -BSIS!N48))*100</f>
        <v>19.64060957</v>
      </c>
      <c r="N9" s="32">
        <v>0.2</v>
      </c>
      <c r="O9" s="2" t="s">
        <v>91</v>
      </c>
    </row>
    <row r="10">
      <c r="A10" s="33"/>
      <c r="B10" s="34" t="str">
        <f t="shared" ref="B10:M10" si="3">IF(B9&gt;20,"Excellent","Poor")</f>
        <v>Excellent</v>
      </c>
      <c r="C10" s="34" t="str">
        <f t="shared" si="3"/>
        <v>Excellent</v>
      </c>
      <c r="D10" s="34" t="str">
        <f t="shared" si="3"/>
        <v>Excellent</v>
      </c>
      <c r="E10" s="34" t="str">
        <f t="shared" si="3"/>
        <v>Excellent</v>
      </c>
      <c r="F10" s="34" t="str">
        <f t="shared" si="3"/>
        <v>Excellent</v>
      </c>
      <c r="G10" s="34" t="str">
        <f t="shared" si="3"/>
        <v>Excellent</v>
      </c>
      <c r="H10" s="34" t="str">
        <f t="shared" si="3"/>
        <v>Excellent</v>
      </c>
      <c r="I10" s="34" t="str">
        <f t="shared" si="3"/>
        <v>Excellent</v>
      </c>
      <c r="J10" s="34" t="str">
        <f t="shared" si="3"/>
        <v>Excellent</v>
      </c>
      <c r="K10" s="34" t="str">
        <f t="shared" si="3"/>
        <v>Poor</v>
      </c>
      <c r="L10" s="34" t="str">
        <f t="shared" si="3"/>
        <v>Poor</v>
      </c>
      <c r="M10" s="34" t="str">
        <f t="shared" si="3"/>
        <v>Poor</v>
      </c>
    </row>
    <row r="11">
      <c r="A11" s="33" t="s">
        <v>92</v>
      </c>
      <c r="B11" s="31">
        <f>(BSIS!C22/(BSIS!C36+BSIS!C37+BSIS!C44))*100</f>
        <v>75.69613409</v>
      </c>
      <c r="C11" s="31">
        <f>(BSIS!D22/(BSIS!D36+BSIS!D37+BSIS!D44))*100</f>
        <v>133.021483</v>
      </c>
      <c r="D11" s="31">
        <f>(BSIS!E22/(BSIS!E36+BSIS!E37+BSIS!E44))*100</f>
        <v>111.1548188</v>
      </c>
      <c r="E11" s="31">
        <f>(BSIS!F22/(BSIS!F36+BSIS!F37+BSIS!F44))*100</f>
        <v>107.9960513</v>
      </c>
      <c r="F11" s="31">
        <f>(BSIS!G22/(BSIS!G36+BSIS!G37+BSIS!G44))*100</f>
        <v>62.96071591</v>
      </c>
      <c r="G11" s="31">
        <f>(BSIS!H22/(BSIS!H36+BSIS!H37+BSIS!H44))*100</f>
        <v>66.36121785</v>
      </c>
      <c r="H11" s="31">
        <f>(BSIS!I22/(BSIS!I36+BSIS!I37+BSIS!I44))*100</f>
        <v>71.59293248</v>
      </c>
      <c r="I11" s="31">
        <f>(BSIS!J22/(BSIS!J36+BSIS!J37+BSIS!J44))*100</f>
        <v>76.85478757</v>
      </c>
      <c r="J11" s="31">
        <f>(BSIS!K22/(BSIS!K36+BSIS!K37+BSIS!K44))*100</f>
        <v>81.93063303</v>
      </c>
      <c r="K11" s="31">
        <f>(BSIS!L22/(BSIS!L36+BSIS!L37+BSIS!L44))*100</f>
        <v>16.77150166</v>
      </c>
      <c r="L11" s="31">
        <f>(BSIS!M22/(BSIS!M36+BSIS!M37+BSIS!M44))*100</f>
        <v>18.11477581</v>
      </c>
      <c r="M11" s="31">
        <f>(BSIS!N22/(BSIS!N36+BSIS!N37+BSIS!N44))*100</f>
        <v>20.07640236</v>
      </c>
      <c r="N11" s="32">
        <v>0.2</v>
      </c>
      <c r="O11" s="2" t="s">
        <v>93</v>
      </c>
    </row>
    <row r="12">
      <c r="A12" s="33"/>
      <c r="B12" s="31" t="str">
        <f t="shared" ref="B12:M12" si="4">IF(B11&gt;20,"Excellent","Poor")</f>
        <v>Excellent</v>
      </c>
      <c r="C12" s="31" t="str">
        <f t="shared" si="4"/>
        <v>Excellent</v>
      </c>
      <c r="D12" s="31" t="str">
        <f t="shared" si="4"/>
        <v>Excellent</v>
      </c>
      <c r="E12" s="31" t="str">
        <f t="shared" si="4"/>
        <v>Excellent</v>
      </c>
      <c r="F12" s="31" t="str">
        <f t="shared" si="4"/>
        <v>Excellent</v>
      </c>
      <c r="G12" s="31" t="str">
        <f t="shared" si="4"/>
        <v>Excellent</v>
      </c>
      <c r="H12" s="31" t="str">
        <f t="shared" si="4"/>
        <v>Excellent</v>
      </c>
      <c r="I12" s="31" t="str">
        <f t="shared" si="4"/>
        <v>Excellent</v>
      </c>
      <c r="J12" s="31" t="str">
        <f t="shared" si="4"/>
        <v>Excellent</v>
      </c>
      <c r="K12" s="31" t="str">
        <f t="shared" si="4"/>
        <v>Poor</v>
      </c>
      <c r="L12" s="31" t="str">
        <f t="shared" si="4"/>
        <v>Poor</v>
      </c>
      <c r="M12" s="31" t="str">
        <f t="shared" si="4"/>
        <v>Excellent</v>
      </c>
    </row>
    <row r="13">
      <c r="A13" s="33" t="s">
        <v>94</v>
      </c>
      <c r="B13" s="13">
        <v>0.58</v>
      </c>
      <c r="C13" s="13">
        <v>1.04</v>
      </c>
      <c r="D13" s="13">
        <v>0.71</v>
      </c>
      <c r="E13" s="13">
        <v>0.74</v>
      </c>
      <c r="F13" s="13">
        <v>0.83</v>
      </c>
      <c r="G13" s="13">
        <v>0.82</v>
      </c>
      <c r="H13" s="13">
        <v>0.83</v>
      </c>
      <c r="I13" s="13">
        <v>0.78</v>
      </c>
      <c r="J13" s="13">
        <v>0.8</v>
      </c>
      <c r="K13" s="13">
        <v>1.19</v>
      </c>
      <c r="L13" s="13">
        <v>0.9</v>
      </c>
      <c r="M13" s="13">
        <v>0.91</v>
      </c>
      <c r="N13" s="2" t="s">
        <v>95</v>
      </c>
      <c r="O13" s="2" t="s">
        <v>96</v>
      </c>
    </row>
    <row r="14">
      <c r="A14" s="33"/>
      <c r="B14" s="31" t="str">
        <f t="shared" ref="B14:M14" si="5">IF(AND( B13&gt;30,B13&lt;40),"Excellent","Poor")</f>
        <v>Poor</v>
      </c>
      <c r="C14" s="31" t="str">
        <f t="shared" si="5"/>
        <v>Poor</v>
      </c>
      <c r="D14" s="31" t="str">
        <f t="shared" si="5"/>
        <v>Poor</v>
      </c>
      <c r="E14" s="31" t="str">
        <f t="shared" si="5"/>
        <v>Poor</v>
      </c>
      <c r="F14" s="31" t="str">
        <f t="shared" si="5"/>
        <v>Poor</v>
      </c>
      <c r="G14" s="31" t="str">
        <f t="shared" si="5"/>
        <v>Poor</v>
      </c>
      <c r="H14" s="31" t="str">
        <f t="shared" si="5"/>
        <v>Poor</v>
      </c>
      <c r="I14" s="31" t="str">
        <f t="shared" si="5"/>
        <v>Poor</v>
      </c>
      <c r="J14" s="31" t="str">
        <f t="shared" si="5"/>
        <v>Poor</v>
      </c>
      <c r="K14" s="31" t="str">
        <f t="shared" si="5"/>
        <v>Poor</v>
      </c>
      <c r="L14" s="31" t="str">
        <f t="shared" si="5"/>
        <v>Poor</v>
      </c>
      <c r="M14" s="31" t="str">
        <f t="shared" si="5"/>
        <v>Poor</v>
      </c>
    </row>
    <row r="15">
      <c r="A15" s="33" t="s">
        <v>97</v>
      </c>
      <c r="B15" s="2" t="s">
        <v>98</v>
      </c>
      <c r="C15" s="31">
        <f>(BSIS!D80/BSIS!D29)</f>
        <v>26.31846414</v>
      </c>
      <c r="D15" s="31">
        <f>(BSIS!E80/BSIS!E29)</f>
        <v>33.09484649</v>
      </c>
      <c r="E15" s="31">
        <f>(BSIS!F80/BSIS!F29)</f>
        <v>43.27714427</v>
      </c>
      <c r="F15" s="31">
        <f>(BSIS!G80/BSIS!G29)</f>
        <v>45.33368092</v>
      </c>
      <c r="G15" s="31">
        <f>(BSIS!H80/BSIS!H29)</f>
        <v>43.9917795</v>
      </c>
      <c r="H15" s="31">
        <f>(BSIS!I80/BSIS!I29)</f>
        <v>55.45454545</v>
      </c>
      <c r="I15" s="31">
        <f>(BSIS!J80/BSIS!J29)</f>
        <v>61.05827673</v>
      </c>
      <c r="J15" s="31">
        <f>(BSIS!K80/BSIS!K29)</f>
        <v>73.72954764</v>
      </c>
      <c r="K15" s="31">
        <f>(BSIS!L80/BSIS!L29)</f>
        <v>71.43109021</v>
      </c>
      <c r="L15" s="31">
        <f>(BSIS!M80/BSIS!M29)</f>
        <v>54.216724</v>
      </c>
      <c r="M15" s="31">
        <f>(BSIS!N80/BSIS!N29)</f>
        <v>59.40910146</v>
      </c>
      <c r="N15" s="32">
        <v>0.5742</v>
      </c>
      <c r="O15" s="2" t="s">
        <v>99</v>
      </c>
    </row>
    <row r="16">
      <c r="A16" s="35"/>
      <c r="B16" s="34"/>
      <c r="C16" s="34" t="str">
        <f t="shared" ref="C16:M16" si="6">IF(C15&gt;57.4,"Overvalued","Undervalued")</f>
        <v>Undervalued</v>
      </c>
      <c r="D16" s="34" t="str">
        <f t="shared" si="6"/>
        <v>Undervalued</v>
      </c>
      <c r="E16" s="34" t="str">
        <f t="shared" si="6"/>
        <v>Undervalued</v>
      </c>
      <c r="F16" s="34" t="str">
        <f t="shared" si="6"/>
        <v>Undervalued</v>
      </c>
      <c r="G16" s="34" t="str">
        <f t="shared" si="6"/>
        <v>Undervalued</v>
      </c>
      <c r="H16" s="34" t="str">
        <f t="shared" si="6"/>
        <v>Undervalued</v>
      </c>
      <c r="I16" s="34" t="str">
        <f t="shared" si="6"/>
        <v>Overvalued</v>
      </c>
      <c r="J16" s="34" t="str">
        <f t="shared" si="6"/>
        <v>Overvalued</v>
      </c>
      <c r="K16" s="34" t="str">
        <f t="shared" si="6"/>
        <v>Overvalued</v>
      </c>
      <c r="L16" s="34" t="str">
        <f t="shared" si="6"/>
        <v>Undervalued</v>
      </c>
      <c r="M16" s="34" t="str">
        <f t="shared" si="6"/>
        <v>Overvalued</v>
      </c>
    </row>
    <row r="17">
      <c r="A17" s="36"/>
    </row>
    <row r="18">
      <c r="A18" s="37" t="s">
        <v>100</v>
      </c>
    </row>
    <row r="19">
      <c r="A19" s="33" t="s">
        <v>101</v>
      </c>
      <c r="B19" s="31">
        <f>(BSIS!C70/BSIS!C48)</f>
        <v>0.8554748313</v>
      </c>
      <c r="C19" s="31">
        <f>(BSIS!D70/BSIS!D48)</f>
        <v>0.781256795</v>
      </c>
      <c r="D19" s="31">
        <f>(BSIS!E70/BSIS!E48)</f>
        <v>0.7654623994</v>
      </c>
      <c r="E19" s="31">
        <f>(BSIS!F70/BSIS!F48)</f>
        <v>0.7779170685</v>
      </c>
      <c r="F19" s="31">
        <f>(BSIS!G70/BSIS!G48)</f>
        <v>1.040853659</v>
      </c>
      <c r="G19" s="31">
        <f>(BSIS!H70/BSIS!H48)</f>
        <v>0.8125279642</v>
      </c>
      <c r="H19" s="31">
        <f>(BSIS!I70/BSIS!I48)</f>
        <v>0.9468800303</v>
      </c>
      <c r="I19" s="31">
        <f>(BSIS!J70/BSIS!J48)</f>
        <v>1.00446761</v>
      </c>
      <c r="J19" s="31">
        <f>(BSIS!K70/BSIS!K48)</f>
        <v>1.076845553</v>
      </c>
      <c r="K19" s="31">
        <f>(BSIS!L70/BSIS!L48)</f>
        <v>0.690871887</v>
      </c>
      <c r="L19" s="31">
        <f>(BSIS!M70/BSIS!M48)</f>
        <v>0.6968492344</v>
      </c>
      <c r="M19" s="31">
        <f>(BSIS!N70/BSIS!N48)</f>
        <v>0.7644396753</v>
      </c>
      <c r="N19" s="38">
        <v>44958.0</v>
      </c>
      <c r="O19" s="39" t="s">
        <v>102</v>
      </c>
    </row>
    <row r="20">
      <c r="A20" s="33"/>
      <c r="B20" s="34" t="str">
        <f t="shared" ref="B20:M20" si="7">IF(B19&gt;2,"Excellent","Poor")</f>
        <v>Poor</v>
      </c>
      <c r="C20" s="34" t="str">
        <f t="shared" si="7"/>
        <v>Poor</v>
      </c>
      <c r="D20" s="34" t="str">
        <f t="shared" si="7"/>
        <v>Poor</v>
      </c>
      <c r="E20" s="34" t="str">
        <f t="shared" si="7"/>
        <v>Poor</v>
      </c>
      <c r="F20" s="34" t="str">
        <f t="shared" si="7"/>
        <v>Poor</v>
      </c>
      <c r="G20" s="34" t="str">
        <f t="shared" si="7"/>
        <v>Poor</v>
      </c>
      <c r="H20" s="34" t="str">
        <f t="shared" si="7"/>
        <v>Poor</v>
      </c>
      <c r="I20" s="34" t="str">
        <f t="shared" si="7"/>
        <v>Poor</v>
      </c>
      <c r="J20" s="34" t="str">
        <f t="shared" si="7"/>
        <v>Poor</v>
      </c>
      <c r="K20" s="34" t="str">
        <f t="shared" si="7"/>
        <v>Poor</v>
      </c>
      <c r="L20" s="34" t="str">
        <f t="shared" si="7"/>
        <v>Poor</v>
      </c>
      <c r="M20" s="34" t="str">
        <f t="shared" si="7"/>
        <v>Poor</v>
      </c>
    </row>
    <row r="21">
      <c r="A21" s="33" t="s">
        <v>103</v>
      </c>
      <c r="B21" s="31">
        <f>(BSIS!C70 -BSIS!C65)/BSIS!C48</f>
        <v>0.5094706798</v>
      </c>
      <c r="C21" s="31">
        <f>(BSIS!D70 -BSIS!D65)/BSIS!D48</f>
        <v>0.4870624049</v>
      </c>
      <c r="D21" s="31">
        <f>(BSIS!E70 -BSIS!E65)/BSIS!E48</f>
        <v>0.4768309444</v>
      </c>
      <c r="E21" s="31">
        <f>(BSIS!F70 -BSIS!F65)/BSIS!F48</f>
        <v>0.5031822565</v>
      </c>
      <c r="F21" s="31">
        <f>(BSIS!G70 -BSIS!G65)/BSIS!G48</f>
        <v>0.7084146341</v>
      </c>
      <c r="G21" s="31">
        <f>(BSIS!H70 -BSIS!H65)/BSIS!H48</f>
        <v>0.5282997763</v>
      </c>
      <c r="H21" s="31">
        <f>(BSIS!I70 -BSIS!I65)/BSIS!I48</f>
        <v>0.7089290787</v>
      </c>
      <c r="I21" s="31">
        <f>(BSIS!J70 -BSIS!J65)/BSIS!J48</f>
        <v>0.7648920328</v>
      </c>
      <c r="J21" s="31">
        <f>(BSIS!K70 -BSIS!K65)/BSIS!K48</f>
        <v>0.8444612413</v>
      </c>
      <c r="K21" s="31">
        <f>(BSIS!L70 -BSIS!L65)/BSIS!L48</f>
        <v>0.5122523332</v>
      </c>
      <c r="L21" s="31">
        <f>(BSIS!M70 -BSIS!M65)/BSIS!M48</f>
        <v>0.4958284256</v>
      </c>
      <c r="M21" s="31">
        <f>(BSIS!N70 -BSIS!N65)/BSIS!N48</f>
        <v>0.5661099188</v>
      </c>
      <c r="N21" s="2">
        <v>1.0</v>
      </c>
    </row>
    <row r="22">
      <c r="A22" s="33"/>
      <c r="B22" s="34" t="str">
        <f t="shared" ref="B22:M22" si="8">IF(B21&gt;1,"Excellent","Poor")</f>
        <v>Poor</v>
      </c>
      <c r="C22" s="34" t="str">
        <f t="shared" si="8"/>
        <v>Poor</v>
      </c>
      <c r="D22" s="34" t="str">
        <f t="shared" si="8"/>
        <v>Poor</v>
      </c>
      <c r="E22" s="34" t="str">
        <f t="shared" si="8"/>
        <v>Poor</v>
      </c>
      <c r="F22" s="34" t="str">
        <f t="shared" si="8"/>
        <v>Poor</v>
      </c>
      <c r="G22" s="34" t="str">
        <f t="shared" si="8"/>
        <v>Poor</v>
      </c>
      <c r="H22" s="34" t="str">
        <f t="shared" si="8"/>
        <v>Poor</v>
      </c>
      <c r="I22" s="34" t="str">
        <f t="shared" si="8"/>
        <v>Poor</v>
      </c>
      <c r="J22" s="34" t="str">
        <f t="shared" si="8"/>
        <v>Poor</v>
      </c>
      <c r="K22" s="34" t="str">
        <f t="shared" si="8"/>
        <v>Poor</v>
      </c>
      <c r="L22" s="34" t="str">
        <f t="shared" si="8"/>
        <v>Poor</v>
      </c>
      <c r="M22" s="34" t="str">
        <f t="shared" si="8"/>
        <v>Poor</v>
      </c>
      <c r="N22" s="34"/>
    </row>
    <row r="23">
      <c r="A23" s="33" t="s">
        <v>104</v>
      </c>
      <c r="B23" s="31">
        <f>(BSIS!C67/BSIS!C48)</f>
        <v>0.2589517385</v>
      </c>
      <c r="C23" s="31">
        <f>(BSIS!D67/BSIS!D48)</f>
        <v>0.2066753642</v>
      </c>
      <c r="D23" s="31">
        <f>(BSIS!E67/BSIS!E48)</f>
        <v>0.2470056941</v>
      </c>
      <c r="E23" s="31">
        <f>(BSIS!F67/BSIS!F48)</f>
        <v>0.2593056895</v>
      </c>
      <c r="F23" s="31">
        <f>(BSIS!G67/BSIS!G48)</f>
        <v>0.3669512195</v>
      </c>
      <c r="G23" s="31">
        <f>(BSIS!H67/BSIS!H48)</f>
        <v>0.2044742729</v>
      </c>
      <c r="H23" s="31">
        <f>(BSIS!I67/BSIS!I48)</f>
        <v>0.3299876906</v>
      </c>
      <c r="I23" s="31">
        <f>(BSIS!J67/BSIS!J48)</f>
        <v>0.3496835443</v>
      </c>
      <c r="J23" s="31">
        <f>(BSIS!K67/BSIS!K48)</f>
        <v>0.4294112707</v>
      </c>
      <c r="K23" s="31">
        <f>(BSIS!L67/BSIS!L48)</f>
        <v>0.2231371962</v>
      </c>
      <c r="L23" s="31">
        <f>(BSIS!M67/BSIS!M48)</f>
        <v>0.1887514723</v>
      </c>
      <c r="M23" s="31">
        <f>(BSIS!N67/BSIS!N48)</f>
        <v>0.2182513763</v>
      </c>
      <c r="N23" s="2">
        <v>0.5</v>
      </c>
      <c r="O23" s="2" t="s">
        <v>105</v>
      </c>
    </row>
    <row r="24">
      <c r="A24" s="40"/>
      <c r="B24" s="34" t="str">
        <f t="shared" ref="B24:M24" si="9">IF(B23&gt;0.5,"Excellent","Poor")</f>
        <v>Poor</v>
      </c>
      <c r="C24" s="34" t="str">
        <f t="shared" si="9"/>
        <v>Poor</v>
      </c>
      <c r="D24" s="34" t="str">
        <f t="shared" si="9"/>
        <v>Poor</v>
      </c>
      <c r="E24" s="34" t="str">
        <f t="shared" si="9"/>
        <v>Poor</v>
      </c>
      <c r="F24" s="34" t="str">
        <f t="shared" si="9"/>
        <v>Poor</v>
      </c>
      <c r="G24" s="34" t="str">
        <f t="shared" si="9"/>
        <v>Poor</v>
      </c>
      <c r="H24" s="34" t="str">
        <f t="shared" si="9"/>
        <v>Poor</v>
      </c>
      <c r="I24" s="34" t="str">
        <f t="shared" si="9"/>
        <v>Poor</v>
      </c>
      <c r="J24" s="34" t="str">
        <f t="shared" si="9"/>
        <v>Poor</v>
      </c>
      <c r="K24" s="34" t="str">
        <f t="shared" si="9"/>
        <v>Poor</v>
      </c>
      <c r="L24" s="34" t="str">
        <f t="shared" si="9"/>
        <v>Poor</v>
      </c>
      <c r="M24" s="34" t="str">
        <f t="shared" si="9"/>
        <v>Poor</v>
      </c>
    </row>
    <row r="25">
      <c r="A25" s="41"/>
    </row>
    <row r="26">
      <c r="A26" s="42" t="s">
        <v>106</v>
      </c>
    </row>
    <row r="27">
      <c r="A27" s="33" t="s">
        <v>107</v>
      </c>
      <c r="B27" s="31">
        <f>(BSIS!C42/(BSIS!C36+BSIS!C37+BSIS!C44))</f>
        <v>2.083806434</v>
      </c>
      <c r="C27" s="31">
        <f>(BSIS!D42/(BSIS!D36+BSIS!D37+BSIS!D44))</f>
        <v>3.19022869</v>
      </c>
      <c r="D27" s="31">
        <f>(BSIS!E42/(BSIS!E36+BSIS!E37+BSIS!E44))</f>
        <v>2.864568699</v>
      </c>
      <c r="E27" s="31">
        <f>(BSIS!F42/(BSIS!F36+BSIS!F37+BSIS!F44))</f>
        <v>2.560957552</v>
      </c>
      <c r="F27" s="31">
        <f>(BSIS!G42/(BSIS!G36+BSIS!G37+BSIS!G44))</f>
        <v>1.243743364</v>
      </c>
      <c r="G27" s="31">
        <f>(BSIS!H42/(BSIS!H36+BSIS!H37+BSIS!H44))</f>
        <v>1.321312445</v>
      </c>
      <c r="H27" s="31">
        <f>(BSIS!I42/(BSIS!I36+BSIS!I37+BSIS!I44))</f>
        <v>1.446514176</v>
      </c>
      <c r="I27" s="31">
        <f>(BSIS!J42/(BSIS!J36+BSIS!J37+BSIS!J44))</f>
        <v>1.362587191</v>
      </c>
      <c r="J27" s="31">
        <f>(BSIS!K42/(BSIS!K36+BSIS!K37+BSIS!K44))</f>
        <v>1.443972835</v>
      </c>
      <c r="K27" s="31">
        <f>(BSIS!L42/(BSIS!L36+BSIS!L37+BSIS!L44))</f>
        <v>0.4412714388</v>
      </c>
      <c r="L27" s="31">
        <f>(BSIS!M42/(BSIS!M36+BSIS!M37+BSIS!M44))</f>
        <v>0.4363477092</v>
      </c>
      <c r="M27" s="31">
        <f>(BSIS!N42/(BSIS!N36+BSIS!N37+BSIS!N44))</f>
        <v>0.446439175</v>
      </c>
      <c r="N27" s="2">
        <v>2.0</v>
      </c>
      <c r="O27" s="2" t="s">
        <v>108</v>
      </c>
    </row>
    <row r="28">
      <c r="A28" s="33"/>
      <c r="B28" s="34" t="str">
        <f t="shared" ref="B28:M28" si="10">IF(B27&gt;2,"Excellent","Poor")</f>
        <v>Excellent</v>
      </c>
      <c r="C28" s="34" t="str">
        <f t="shared" si="10"/>
        <v>Excellent</v>
      </c>
      <c r="D28" s="34" t="str">
        <f t="shared" si="10"/>
        <v>Excellent</v>
      </c>
      <c r="E28" s="34" t="str">
        <f t="shared" si="10"/>
        <v>Excellent</v>
      </c>
      <c r="F28" s="34" t="str">
        <f t="shared" si="10"/>
        <v>Poor</v>
      </c>
      <c r="G28" s="34" t="str">
        <f t="shared" si="10"/>
        <v>Poor</v>
      </c>
      <c r="H28" s="34" t="str">
        <f t="shared" si="10"/>
        <v>Poor</v>
      </c>
      <c r="I28" s="34" t="str">
        <f t="shared" si="10"/>
        <v>Poor</v>
      </c>
      <c r="J28" s="34" t="str">
        <f t="shared" si="10"/>
        <v>Poor</v>
      </c>
      <c r="K28" s="34" t="str">
        <f t="shared" si="10"/>
        <v>Poor</v>
      </c>
      <c r="L28" s="34" t="str">
        <f t="shared" si="10"/>
        <v>Poor</v>
      </c>
      <c r="M28" s="34" t="str">
        <f t="shared" si="10"/>
        <v>Poor</v>
      </c>
    </row>
    <row r="29">
      <c r="A29" s="33" t="s">
        <v>109</v>
      </c>
      <c r="B29" s="31">
        <f>BSIS!C38/(BSIS!C36+BSIS!C37+BSIS!C44)</f>
        <v>0</v>
      </c>
      <c r="C29" s="31">
        <f>BSIS!D38/(BSIS!D36+BSIS!D37+BSIS!D44)</f>
        <v>0.008662508663</v>
      </c>
      <c r="D29" s="31">
        <f>BSIS!E38/(BSIS!E36+BSIS!E37+BSIS!E44)</f>
        <v>0.01292497893</v>
      </c>
      <c r="E29" s="31">
        <f>BSIS!F38/(BSIS!F36+BSIS!F37+BSIS!F44)</f>
        <v>0.01061204344</v>
      </c>
      <c r="F29" s="31">
        <f>BSIS!G38/(BSIS!G36+BSIS!G37+BSIS!G44)</f>
        <v>0.02684665554</v>
      </c>
      <c r="G29" s="31">
        <f>BSIS!H38/(BSIS!H36+BSIS!H37+BSIS!H44)</f>
        <v>0.04093999409</v>
      </c>
      <c r="H29" s="31">
        <f>BSIS!I38/(BSIS!I36+BSIS!I37+BSIS!I44)</f>
        <v>0</v>
      </c>
      <c r="I29" s="31">
        <f>BSIS!J38/(BSIS!J36+BSIS!J37+BSIS!J44)</f>
        <v>0.0125554851</v>
      </c>
      <c r="J29" s="31">
        <f>BSIS!K38/(BSIS!K36+BSIS!K37+BSIS!K44)</f>
        <v>0</v>
      </c>
      <c r="K29" s="31">
        <f>BSIS!L38/(BSIS!L36+BSIS!L37+BSIS!L44)</f>
        <v>0.02115570093</v>
      </c>
      <c r="L29" s="31">
        <f>BSIS!M38/(BSIS!M36+BSIS!M37+BSIS!M44)</f>
        <v>0.02124798827</v>
      </c>
      <c r="M29" s="31">
        <f>BSIS!N38/(BSIS!N36+BSIS!N37+BSIS!N44)</f>
        <v>0.02412810261</v>
      </c>
      <c r="N29" s="2"/>
      <c r="O29" s="43"/>
    </row>
    <row r="30">
      <c r="A30" s="44" t="s">
        <v>110</v>
      </c>
      <c r="N30" s="2"/>
      <c r="O30" s="43"/>
    </row>
    <row r="31">
      <c r="A31" s="33" t="s">
        <v>111</v>
      </c>
      <c r="B31" s="31">
        <f>(BSIS!C38/BSIS!C71)</f>
        <v>0</v>
      </c>
      <c r="C31" s="31">
        <f>(BSIS!D38/BSIS!D71)</f>
        <v>0.002067482633</v>
      </c>
      <c r="D31" s="31">
        <f>(BSIS!E38/BSIS!E71)</f>
        <v>0.003344481605</v>
      </c>
      <c r="E31" s="31">
        <f>(BSIS!F38/BSIS!F71)</f>
        <v>0.00297990298</v>
      </c>
      <c r="F31" s="31">
        <f>(BSIS!G38/BSIS!G71)</f>
        <v>0.01196511864</v>
      </c>
      <c r="G31" s="31">
        <f>(BSIS!H38/BSIS!H71)</f>
        <v>0.01763657201</v>
      </c>
      <c r="H31" s="31">
        <f>(BSIS!I38/BSIS!I71)</f>
        <v>0</v>
      </c>
      <c r="I31" s="31">
        <f>(BSIS!J38/BSIS!J71)</f>
        <v>0.005314294917</v>
      </c>
      <c r="J31" s="31">
        <f>(BSIS!K38/BSIS!K71)</f>
        <v>0</v>
      </c>
      <c r="K31" s="31">
        <f>(BSIS!L38/BSIS!L71)</f>
        <v>0.01467849869</v>
      </c>
      <c r="L31" s="31">
        <f>(BSIS!M38/BSIS!M71)</f>
        <v>0.01479306726</v>
      </c>
      <c r="M31" s="31">
        <f>(BSIS!N38/BSIS!N71)</f>
        <v>0.01668103507</v>
      </c>
      <c r="N31" s="2">
        <v>1.0</v>
      </c>
      <c r="O31" s="43" t="s">
        <v>112</v>
      </c>
    </row>
    <row r="32">
      <c r="B32" s="34" t="str">
        <f t="shared" ref="B32:M32" si="11">IF(B31&lt;1,"Excellent","Poor")</f>
        <v>Excellent</v>
      </c>
      <c r="C32" s="34" t="str">
        <f t="shared" si="11"/>
        <v>Excellent</v>
      </c>
      <c r="D32" s="34" t="str">
        <f t="shared" si="11"/>
        <v>Excellent</v>
      </c>
      <c r="E32" s="34" t="str">
        <f t="shared" si="11"/>
        <v>Excellent</v>
      </c>
      <c r="F32" s="34" t="str">
        <f t="shared" si="11"/>
        <v>Excellent</v>
      </c>
      <c r="G32" s="34" t="str">
        <f t="shared" si="11"/>
        <v>Excellent</v>
      </c>
      <c r="H32" s="34" t="str">
        <f t="shared" si="11"/>
        <v>Excellent</v>
      </c>
      <c r="I32" s="34" t="str">
        <f t="shared" si="11"/>
        <v>Excellent</v>
      </c>
      <c r="J32" s="34" t="str">
        <f t="shared" si="11"/>
        <v>Excellent</v>
      </c>
      <c r="K32" s="34" t="str">
        <f t="shared" si="11"/>
        <v>Excellent</v>
      </c>
      <c r="L32" s="34" t="str">
        <f t="shared" si="11"/>
        <v>Excellent</v>
      </c>
      <c r="M32" s="34" t="str">
        <f t="shared" si="11"/>
        <v>Excellent</v>
      </c>
    </row>
    <row r="35">
      <c r="A35" s="45" t="s">
        <v>113</v>
      </c>
    </row>
    <row r="36">
      <c r="A36" s="2" t="s">
        <v>114</v>
      </c>
    </row>
    <row r="37">
      <c r="A37" s="2" t="s">
        <v>115</v>
      </c>
    </row>
    <row r="38">
      <c r="A38" s="2" t="s">
        <v>116</v>
      </c>
    </row>
    <row r="40">
      <c r="A40" s="2" t="s">
        <v>117</v>
      </c>
    </row>
    <row r="43">
      <c r="A43" s="45" t="s">
        <v>118</v>
      </c>
    </row>
    <row r="44">
      <c r="A44" s="2" t="s">
        <v>119</v>
      </c>
    </row>
    <row r="45">
      <c r="A45" s="2" t="s">
        <v>120</v>
      </c>
    </row>
    <row r="46">
      <c r="A46" s="46" t="s">
        <v>121</v>
      </c>
    </row>
    <row r="47">
      <c r="A47" s="2" t="s">
        <v>122</v>
      </c>
    </row>
  </sheetData>
  <mergeCells count="1">
    <mergeCell ref="O19:R21"/>
  </mergeCells>
  <hyperlinks>
    <hyperlink r:id="rId1" ref="A46"/>
  </hyperlinks>
  <drawing r:id="rId2"/>
</worksheet>
</file>