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64"/>
  <workbookPr filterPrivacy="1" defaultThemeVersion="124226"/>
  <xr:revisionPtr revIDLastSave="0" documentId="13_ncr:1_{CD232B5F-1563-4883-AEBA-A97E946338C0}" xr6:coauthVersionLast="36" xr6:coauthVersionMax="36" xr10:uidLastSave="{00000000-0000-0000-0000-000000000000}"/>
  <bookViews>
    <workbookView xWindow="0" yWindow="0" windowWidth="28800" windowHeight="11625" xr2:uid="{00000000-000D-0000-FFFF-FFFF00000000}"/>
  </bookViews>
  <sheets>
    <sheet name="Payment module" sheetId="1" r:id="rId1"/>
    <sheet name="BOQ Comparision Sheet" sheetId="2" r:id="rId2"/>
    <sheet name="Sample Comparirion sheet" sheetId="4" r:id="rId3"/>
    <sheet name="Sheet3" sheetId="3" r:id="rId4"/>
  </sheets>
  <definedNames>
    <definedName name="_xlnm.Print_Area" localSheetId="2">'Sample Comparirion sheet'!$A$1:$AI$275</definedName>
    <definedName name="_xlnm.Print_Titles" localSheetId="2">'Sample Comparirion sheet'!$3:$5</definedName>
  </definedNames>
  <calcPr calcId="191029"/>
</workbook>
</file>

<file path=xl/calcChain.xml><?xml version="1.0" encoding="utf-8"?>
<calcChain xmlns="http://schemas.openxmlformats.org/spreadsheetml/2006/main">
  <c r="AI8" i="4" l="1"/>
  <c r="AI9" i="4"/>
  <c r="AI10" i="4"/>
  <c r="AI11" i="4"/>
  <c r="AI12" i="4"/>
  <c r="AI13" i="4"/>
  <c r="AI14" i="4"/>
  <c r="AI15" i="4"/>
  <c r="AI16" i="4"/>
  <c r="AI17" i="4"/>
  <c r="AI18" i="4"/>
  <c r="AI19" i="4"/>
  <c r="AI20" i="4"/>
  <c r="AI21" i="4"/>
  <c r="AI22" i="4"/>
  <c r="AI23" i="4"/>
  <c r="AI24" i="4"/>
  <c r="AI25" i="4"/>
  <c r="AI26" i="4"/>
  <c r="AI27" i="4"/>
  <c r="AI28" i="4"/>
  <c r="AI29" i="4"/>
  <c r="AI30" i="4"/>
  <c r="AI31" i="4"/>
  <c r="AI32" i="4"/>
  <c r="AI33" i="4"/>
  <c r="AI34" i="4"/>
  <c r="AI35" i="4"/>
  <c r="AI36" i="4"/>
  <c r="AI37" i="4"/>
  <c r="AI38" i="4"/>
  <c r="AI39" i="4"/>
  <c r="AI40" i="4"/>
  <c r="AI41" i="4"/>
  <c r="AI42" i="4"/>
  <c r="AI43" i="4"/>
  <c r="AI44" i="4"/>
  <c r="AI45" i="4"/>
  <c r="AI46" i="4"/>
  <c r="AI47" i="4"/>
  <c r="AI48" i="4"/>
  <c r="AI49" i="4"/>
  <c r="AI50" i="4"/>
  <c r="AI51" i="4"/>
  <c r="AI52" i="4"/>
  <c r="AI53" i="4"/>
  <c r="AI54" i="4"/>
  <c r="AI55" i="4"/>
  <c r="AI56" i="4"/>
  <c r="AI57" i="4"/>
  <c r="AI58" i="4"/>
  <c r="AI59" i="4"/>
  <c r="AI60" i="4"/>
  <c r="AI61" i="4"/>
  <c r="AI62" i="4"/>
  <c r="AI63" i="4"/>
  <c r="AI64" i="4"/>
  <c r="AI65" i="4"/>
  <c r="AI66" i="4"/>
  <c r="AI67" i="4"/>
  <c r="AI68" i="4"/>
  <c r="AI69" i="4"/>
  <c r="AI70" i="4"/>
  <c r="AI71" i="4"/>
  <c r="AI72" i="4"/>
  <c r="AI73" i="4"/>
  <c r="AI74" i="4"/>
  <c r="AI75" i="4"/>
  <c r="AI76" i="4"/>
  <c r="AI77" i="4"/>
  <c r="AI78" i="4"/>
  <c r="AI79" i="4"/>
  <c r="AI80" i="4"/>
  <c r="AI81" i="4"/>
  <c r="AI82" i="4"/>
  <c r="AI83" i="4"/>
  <c r="AI84" i="4"/>
  <c r="AI85" i="4"/>
  <c r="AI86" i="4"/>
  <c r="AI87" i="4"/>
  <c r="AI88" i="4"/>
  <c r="AI89" i="4"/>
  <c r="AI90" i="4"/>
  <c r="AI91" i="4"/>
  <c r="AI92" i="4"/>
  <c r="AI93" i="4"/>
  <c r="AI94" i="4"/>
  <c r="AI95" i="4"/>
  <c r="AI96" i="4"/>
  <c r="AI97" i="4"/>
  <c r="AI98" i="4"/>
  <c r="AI99" i="4"/>
  <c r="AI100" i="4"/>
  <c r="AI101" i="4"/>
  <c r="AI102" i="4"/>
  <c r="AI103" i="4"/>
  <c r="AI104" i="4"/>
  <c r="AI105" i="4"/>
  <c r="AI106" i="4"/>
  <c r="AI107" i="4"/>
  <c r="AI108" i="4"/>
  <c r="AI109" i="4"/>
  <c r="AI110" i="4"/>
  <c r="AI111" i="4"/>
  <c r="AI112" i="4"/>
  <c r="AI113" i="4"/>
  <c r="AI114" i="4"/>
  <c r="AI115" i="4"/>
  <c r="AI116" i="4"/>
  <c r="AI117" i="4"/>
  <c r="AI118" i="4"/>
  <c r="AI119" i="4"/>
  <c r="AI120" i="4"/>
  <c r="AI121" i="4"/>
  <c r="AI122" i="4"/>
  <c r="AI123" i="4"/>
  <c r="AI124" i="4"/>
  <c r="AI125" i="4"/>
  <c r="AI126" i="4"/>
  <c r="AI127" i="4"/>
  <c r="AI128" i="4"/>
  <c r="AI129" i="4"/>
  <c r="AI130" i="4"/>
  <c r="AI131" i="4"/>
  <c r="AI132" i="4"/>
  <c r="AI133" i="4"/>
  <c r="AI134" i="4"/>
  <c r="AI135" i="4"/>
  <c r="AI136" i="4"/>
  <c r="AI137" i="4"/>
  <c r="AI138" i="4"/>
  <c r="AI139" i="4"/>
  <c r="AI140" i="4"/>
  <c r="AI141" i="4"/>
  <c r="AI142" i="4"/>
  <c r="AI143" i="4"/>
  <c r="AI144" i="4"/>
  <c r="AI145" i="4"/>
  <c r="AI146" i="4"/>
  <c r="AI147" i="4"/>
  <c r="AI148" i="4"/>
  <c r="AI149" i="4"/>
  <c r="AI150" i="4"/>
  <c r="AI151" i="4"/>
  <c r="AI152" i="4"/>
  <c r="AI153" i="4"/>
  <c r="AI154" i="4"/>
  <c r="AI155" i="4"/>
  <c r="AI156" i="4"/>
  <c r="AI157" i="4"/>
  <c r="AI158" i="4"/>
  <c r="AI159" i="4"/>
  <c r="AI160" i="4"/>
  <c r="AI161" i="4"/>
  <c r="AI162" i="4"/>
  <c r="AI163" i="4"/>
  <c r="AI164" i="4"/>
  <c r="AI165" i="4"/>
  <c r="AI166" i="4"/>
  <c r="AI167" i="4"/>
  <c r="AI168" i="4"/>
  <c r="AI169" i="4"/>
  <c r="AI170" i="4"/>
  <c r="AI171" i="4"/>
  <c r="AI172" i="4"/>
  <c r="AI173" i="4"/>
  <c r="AI174" i="4"/>
  <c r="AI175" i="4"/>
  <c r="AI176" i="4"/>
  <c r="AI177" i="4"/>
  <c r="AI178" i="4"/>
  <c r="AI179" i="4"/>
  <c r="AI180" i="4"/>
  <c r="AI181" i="4"/>
  <c r="AI182" i="4"/>
  <c r="AI183" i="4"/>
  <c r="AI184" i="4"/>
  <c r="AI185" i="4"/>
  <c r="AI186" i="4"/>
  <c r="AI187" i="4"/>
  <c r="AI188" i="4"/>
  <c r="AI189" i="4"/>
  <c r="AI190" i="4"/>
  <c r="AI191" i="4"/>
  <c r="AI192" i="4"/>
  <c r="AI193" i="4"/>
  <c r="AI194" i="4"/>
  <c r="AI195" i="4"/>
  <c r="AI196" i="4"/>
  <c r="AI197" i="4"/>
  <c r="AI198" i="4"/>
  <c r="AI199" i="4"/>
  <c r="AI200" i="4"/>
  <c r="AI201" i="4"/>
  <c r="AI202" i="4"/>
  <c r="AI203" i="4"/>
  <c r="AI204" i="4"/>
  <c r="AI205" i="4"/>
  <c r="AI206" i="4"/>
  <c r="AI207" i="4"/>
  <c r="AI208" i="4"/>
  <c r="AI209" i="4"/>
  <c r="AI210" i="4"/>
  <c r="AI211" i="4"/>
  <c r="AI212" i="4"/>
  <c r="AI213" i="4"/>
  <c r="AI214" i="4"/>
  <c r="AI215" i="4"/>
  <c r="AI216" i="4"/>
  <c r="AI217" i="4"/>
  <c r="AI218" i="4"/>
  <c r="AI219" i="4"/>
  <c r="AI220" i="4"/>
  <c r="AI221" i="4"/>
  <c r="AI222" i="4"/>
  <c r="AI223" i="4"/>
  <c r="AI224" i="4"/>
  <c r="AI225" i="4"/>
  <c r="AI226" i="4"/>
  <c r="AI227" i="4"/>
  <c r="AI228" i="4"/>
  <c r="AI229" i="4"/>
  <c r="AI230" i="4"/>
  <c r="AI231" i="4"/>
  <c r="AI232" i="4"/>
  <c r="AI233" i="4"/>
  <c r="AI234" i="4"/>
  <c r="AI235" i="4"/>
  <c r="AI236" i="4"/>
  <c r="AI237" i="4"/>
  <c r="AI238" i="4"/>
  <c r="AI239" i="4"/>
  <c r="AI240" i="4"/>
  <c r="AI241" i="4"/>
  <c r="AI242" i="4"/>
  <c r="AI243" i="4"/>
  <c r="AI244" i="4"/>
  <c r="AI245" i="4"/>
  <c r="AI246" i="4"/>
  <c r="AI247" i="4"/>
  <c r="AI248" i="4"/>
  <c r="AI249" i="4"/>
  <c r="AI250" i="4"/>
  <c r="AI251" i="4"/>
  <c r="AI252" i="4"/>
  <c r="AI253" i="4"/>
  <c r="AI254" i="4"/>
  <c r="AI255" i="4"/>
  <c r="AI256" i="4"/>
  <c r="AI257" i="4"/>
  <c r="AI258" i="4"/>
  <c r="AI259" i="4"/>
  <c r="AI260" i="4"/>
  <c r="AI261" i="4"/>
  <c r="AI262" i="4"/>
  <c r="AI263" i="4"/>
  <c r="AI264" i="4"/>
  <c r="AI265" i="4"/>
  <c r="AI266" i="4"/>
  <c r="AI267" i="4"/>
  <c r="AI268" i="4"/>
  <c r="AI269" i="4"/>
  <c r="AI270" i="4"/>
  <c r="AI271" i="4"/>
  <c r="AI272" i="4"/>
  <c r="AI273" i="4"/>
  <c r="AI274" i="4"/>
  <c r="AI7" i="4"/>
  <c r="N281" i="4" l="1"/>
  <c r="R278" i="4"/>
  <c r="R277" i="4"/>
  <c r="S275" i="4"/>
  <c r="E263" i="4"/>
  <c r="F263" i="4" s="1"/>
  <c r="E262" i="4"/>
  <c r="F262" i="4" s="1"/>
  <c r="G262" i="4" s="1"/>
  <c r="AM177" i="4"/>
  <c r="P91" i="4"/>
  <c r="G91" i="4"/>
  <c r="F91" i="4"/>
  <c r="F66" i="4"/>
  <c r="F65" i="4"/>
  <c r="U64" i="4"/>
  <c r="O64" i="4"/>
  <c r="N64" i="4"/>
  <c r="F64" i="4"/>
  <c r="U63" i="4"/>
  <c r="L63" i="4"/>
  <c r="N63" i="4" s="1"/>
  <c r="F63" i="4"/>
  <c r="G63" i="4" s="1"/>
  <c r="P63" i="4" s="1"/>
  <c r="O61" i="4"/>
  <c r="N61" i="4"/>
  <c r="O60" i="4"/>
  <c r="N60" i="4"/>
  <c r="O59" i="4"/>
  <c r="N59" i="4"/>
  <c r="O58" i="4"/>
  <c r="N58" i="4"/>
  <c r="O57" i="4"/>
  <c r="N57" i="4"/>
  <c r="O56" i="4"/>
  <c r="N56" i="4"/>
  <c r="O55" i="4"/>
  <c r="N55" i="4"/>
  <c r="O54" i="4"/>
  <c r="N54" i="4"/>
  <c r="U53" i="4"/>
  <c r="O52" i="4"/>
  <c r="N52" i="4"/>
  <c r="O51" i="4"/>
  <c r="N51" i="4"/>
  <c r="V50" i="4"/>
  <c r="V275" i="4" s="1"/>
  <c r="O50" i="4"/>
  <c r="N50" i="4"/>
  <c r="O49" i="4"/>
  <c r="N49" i="4"/>
  <c r="O48" i="4"/>
  <c r="N48" i="4"/>
  <c r="O47" i="4"/>
  <c r="N47" i="4"/>
  <c r="O46" i="4"/>
  <c r="N46" i="4"/>
  <c r="O45" i="4"/>
  <c r="N45" i="4"/>
  <c r="O44" i="4"/>
  <c r="N44" i="4"/>
  <c r="O43" i="4"/>
  <c r="N43" i="4"/>
  <c r="U42" i="4"/>
  <c r="O41" i="4"/>
  <c r="N41" i="4"/>
  <c r="F41" i="4"/>
  <c r="O40" i="4"/>
  <c r="N40" i="4"/>
  <c r="F40" i="4"/>
  <c r="O39" i="4"/>
  <c r="N39" i="4"/>
  <c r="F39" i="4"/>
  <c r="O38" i="4"/>
  <c r="N38" i="4"/>
  <c r="F38" i="4"/>
  <c r="O37" i="4"/>
  <c r="N37" i="4"/>
  <c r="F37" i="4"/>
  <c r="O36" i="4"/>
  <c r="N36" i="4"/>
  <c r="F36" i="4"/>
  <c r="O35" i="4"/>
  <c r="N35" i="4"/>
  <c r="F35" i="4"/>
  <c r="Y34" i="4"/>
  <c r="U34" i="4"/>
  <c r="O34" i="4"/>
  <c r="N34" i="4"/>
  <c r="F34" i="4"/>
  <c r="O31" i="4"/>
  <c r="N31" i="4"/>
  <c r="O30" i="4"/>
  <c r="N30" i="4"/>
  <c r="U29" i="4"/>
  <c r="O29" i="4"/>
  <c r="N29" i="4"/>
  <c r="O27" i="4"/>
  <c r="N27" i="4"/>
  <c r="O26" i="4"/>
  <c r="N26" i="4"/>
  <c r="O25" i="4"/>
  <c r="N25" i="4"/>
  <c r="Y24" i="4"/>
  <c r="Y275" i="4" s="1"/>
  <c r="X24" i="4"/>
  <c r="X275" i="4" s="1"/>
  <c r="U24" i="4"/>
  <c r="O24" i="4"/>
  <c r="N24" i="4"/>
  <c r="F23" i="4"/>
  <c r="O22" i="4"/>
  <c r="N22" i="4"/>
  <c r="F22" i="4"/>
  <c r="O21" i="4"/>
  <c r="N21" i="4"/>
  <c r="F21" i="4"/>
  <c r="U20" i="4"/>
  <c r="O20" i="4"/>
  <c r="N20" i="4"/>
  <c r="F20" i="4"/>
  <c r="U17" i="4"/>
  <c r="O17" i="4"/>
  <c r="N17" i="4"/>
  <c r="U16" i="4"/>
  <c r="O16" i="4"/>
  <c r="N16" i="4"/>
  <c r="U15" i="4"/>
  <c r="O15" i="4"/>
  <c r="N15" i="4"/>
  <c r="F15" i="4"/>
  <c r="U14" i="4"/>
  <c r="O14" i="4"/>
  <c r="N14" i="4"/>
  <c r="G14" i="4"/>
  <c r="P14" i="4" s="1"/>
  <c r="F14" i="4"/>
  <c r="U12" i="4"/>
  <c r="O12" i="4"/>
  <c r="N12" i="4"/>
  <c r="U11" i="4"/>
  <c r="O11" i="4"/>
  <c r="N11" i="4"/>
  <c r="U10" i="4"/>
  <c r="O10" i="4"/>
  <c r="N10" i="4"/>
  <c r="F10" i="4"/>
  <c r="G10" i="4" s="1"/>
  <c r="P10" i="4" s="1"/>
  <c r="U8" i="4"/>
  <c r="O8" i="4"/>
  <c r="N8" i="4"/>
  <c r="F8" i="4"/>
  <c r="U7" i="4"/>
  <c r="U275" i="4" s="1"/>
  <c r="O7" i="4"/>
  <c r="N7" i="4"/>
  <c r="F7" i="4"/>
  <c r="X2" i="4"/>
  <c r="G20" i="4" l="1"/>
  <c r="P20" i="4" s="1"/>
  <c r="G34" i="4"/>
  <c r="P34" i="4" s="1"/>
  <c r="G7" i="4"/>
  <c r="AE7" i="4"/>
  <c r="P7" i="4"/>
  <c r="G275" i="4" l="1"/>
  <c r="Q49" i="1"/>
  <c r="Q50" i="1"/>
  <c r="Q51" i="1"/>
  <c r="R68" i="1"/>
  <c r="Q68" i="1"/>
  <c r="P68" i="1"/>
  <c r="O68" i="1"/>
  <c r="N68" i="1"/>
  <c r="M68" i="1"/>
  <c r="L68" i="1"/>
  <c r="K68" i="1"/>
  <c r="J68" i="1"/>
  <c r="H68" i="1"/>
  <c r="F68" i="1"/>
  <c r="E68" i="1"/>
  <c r="I64" i="1"/>
  <c r="I63" i="1"/>
  <c r="I62" i="1"/>
  <c r="I61" i="1"/>
  <c r="I60" i="1"/>
  <c r="I59" i="1"/>
  <c r="I58" i="1"/>
  <c r="I43" i="1"/>
  <c r="Q43" i="1" s="1"/>
  <c r="I44" i="1"/>
  <c r="Q44" i="1" s="1"/>
  <c r="I45" i="1"/>
  <c r="Q45" i="1" s="1"/>
  <c r="I46" i="1"/>
  <c r="Q46" i="1" s="1"/>
  <c r="I47" i="1"/>
  <c r="Q47" i="1" s="1"/>
  <c r="I48" i="1"/>
  <c r="Q48" i="1" s="1"/>
  <c r="I42" i="1"/>
  <c r="Q42" i="1" s="1"/>
  <c r="R52" i="1"/>
  <c r="P52" i="1"/>
  <c r="O52" i="1"/>
  <c r="N52" i="1"/>
  <c r="M52" i="1"/>
  <c r="L52" i="1"/>
  <c r="K52" i="1"/>
  <c r="J52" i="1"/>
  <c r="H52" i="1"/>
  <c r="F52" i="1"/>
  <c r="E52" i="1"/>
  <c r="R36" i="1"/>
  <c r="Q36" i="1"/>
  <c r="P36" i="1"/>
  <c r="O36" i="1"/>
  <c r="N36" i="1"/>
  <c r="M36" i="1"/>
  <c r="L36" i="1"/>
  <c r="K36" i="1"/>
  <c r="J36" i="1"/>
  <c r="H36" i="1"/>
  <c r="F36" i="1"/>
  <c r="E36" i="1"/>
  <c r="I32" i="1"/>
  <c r="I31" i="1"/>
  <c r="I30" i="1"/>
  <c r="I29" i="1"/>
  <c r="I28" i="1"/>
  <c r="I27" i="1"/>
  <c r="I26" i="1"/>
  <c r="I20" i="1"/>
  <c r="I75" i="1" s="1"/>
  <c r="L75" i="1" s="1"/>
  <c r="M20" i="1"/>
  <c r="L20" i="1"/>
  <c r="K20" i="1"/>
  <c r="J20" i="1"/>
  <c r="H20" i="1"/>
  <c r="F20" i="1"/>
  <c r="E20" i="1"/>
  <c r="I76" i="1"/>
  <c r="I68" i="1" l="1"/>
  <c r="Q52" i="1"/>
  <c r="I52" i="1"/>
  <c r="I36" i="1"/>
  <c r="I77" i="1"/>
</calcChain>
</file>

<file path=xl/sharedStrings.xml><?xml version="1.0" encoding="utf-8"?>
<sst xmlns="http://schemas.openxmlformats.org/spreadsheetml/2006/main" count="611" uniqueCount="324">
  <si>
    <t>Entity Screen</t>
  </si>
  <si>
    <t>Proj ID</t>
  </si>
  <si>
    <t>Approved Cost</t>
  </si>
  <si>
    <t>Approved Grant</t>
  </si>
  <si>
    <t>LOA No</t>
  </si>
  <si>
    <t>Eligible Grant</t>
  </si>
  <si>
    <t>Claimed Grant</t>
  </si>
  <si>
    <t>Received Grant</t>
  </si>
  <si>
    <t>Total</t>
  </si>
  <si>
    <t>A</t>
  </si>
  <si>
    <t>B</t>
  </si>
  <si>
    <t>C</t>
  </si>
  <si>
    <t>D</t>
  </si>
  <si>
    <t>Balance Approved Grant</t>
  </si>
  <si>
    <t>E</t>
  </si>
  <si>
    <t>F</t>
  </si>
  <si>
    <t>G</t>
  </si>
  <si>
    <t>H</t>
  </si>
  <si>
    <t>J=C-F</t>
  </si>
  <si>
    <t>Payment Module</t>
  </si>
  <si>
    <t>LOA &amp; Eligible Grant Details</t>
  </si>
  <si>
    <t>LOA Value</t>
  </si>
  <si>
    <t>Details of LOA placed and Eligible Grant.</t>
  </si>
  <si>
    <t xml:space="preserve">Details of stagewise Payment Claimed and Received </t>
  </si>
  <si>
    <t>Stagewise Claim details</t>
  </si>
  <si>
    <t>Tranch-1</t>
  </si>
  <si>
    <t>Tranch-2</t>
  </si>
  <si>
    <t>Tranch-3</t>
  </si>
  <si>
    <t>Tranch-4</t>
  </si>
  <si>
    <t>Tranch-5</t>
  </si>
  <si>
    <t>Stage</t>
  </si>
  <si>
    <t>Tranch</t>
  </si>
  <si>
    <t>Balance grant</t>
  </si>
  <si>
    <t>Stg-2 (20%)</t>
  </si>
  <si>
    <t>Stg-3
(60%)</t>
  </si>
  <si>
    <t>Stg-4
(10%)
Final</t>
  </si>
  <si>
    <t>Stg-1 (10%)
Initial</t>
  </si>
  <si>
    <t>Eligible Grant
Stg-1 (10%)</t>
  </si>
  <si>
    <t>Eligible Grant
Stg-2 
(20%)</t>
  </si>
  <si>
    <t>Balance Eligible Grant</t>
  </si>
  <si>
    <t>G=0.2E</t>
  </si>
  <si>
    <t>F=0.1B</t>
  </si>
  <si>
    <t>K</t>
  </si>
  <si>
    <t>L</t>
  </si>
  <si>
    <t>M</t>
  </si>
  <si>
    <t>N</t>
  </si>
  <si>
    <t>I=F-H</t>
  </si>
  <si>
    <t>Claimed Grant Total</t>
  </si>
  <si>
    <t>Received Grant 
Total</t>
  </si>
  <si>
    <t xml:space="preserve">Tranch-1
</t>
  </si>
  <si>
    <t>STAGE-2 (20%) LOA wise grant claimed</t>
  </si>
  <si>
    <t>STAGE-3 (60%) LOA wise grant claimed</t>
  </si>
  <si>
    <t>G=0.6E</t>
  </si>
  <si>
    <t>Eligible Grant
Stg-4
(20%)</t>
  </si>
  <si>
    <t xml:space="preserve">COMPLETE LOA DETAILS (Contract Awarded) </t>
  </si>
  <si>
    <t>Details as per the DPR (scheme) approved for funding from PSDF</t>
  </si>
  <si>
    <t>Details as per the letter of award placed by the entity for the items approved under the scheme</t>
  </si>
  <si>
    <t>Sr. No.</t>
  </si>
  <si>
    <t>Item No in the BOQ</t>
  </si>
  <si>
    <t>Description of item</t>
  </si>
  <si>
    <t>Qty</t>
  </si>
  <si>
    <t>Unit Price</t>
  </si>
  <si>
    <t>Cost in Lakhs</t>
  </si>
  <si>
    <t>Grand Total</t>
  </si>
  <si>
    <t>Details of theLOA, Vender name, LOA No.and date, delivery/ completion schedule.</t>
  </si>
  <si>
    <t>Package detail(As per tendering)</t>
  </si>
  <si>
    <t>Qty (Nos)</t>
  </si>
  <si>
    <t>Unit price  Rs</t>
  </si>
  <si>
    <t>Awarded cost  Rs.</t>
  </si>
  <si>
    <t xml:space="preserve">Cost As per DPR </t>
  </si>
  <si>
    <t>Qty Delivered at site  (Nos)_20.06.2017</t>
  </si>
  <si>
    <t>Qty Delivered at site  (Nos)</t>
  </si>
  <si>
    <t>Processed bill amount</t>
  </si>
  <si>
    <t>Paid bill amount</t>
  </si>
  <si>
    <t>From F&amp;A utilization</t>
  </si>
  <si>
    <t>Remarks</t>
  </si>
  <si>
    <t>with taxes</t>
  </si>
  <si>
    <t>State level taxes</t>
  </si>
  <si>
    <t>without State Level taxes</t>
  </si>
  <si>
    <t>Less VAT</t>
  </si>
  <si>
    <t>Less Retention Money</t>
  </si>
  <si>
    <t>Net paid</t>
  </si>
  <si>
    <t>220 kV CB</t>
  </si>
  <si>
    <t>220kV CB             (1-pole)</t>
  </si>
  <si>
    <t>Hi Tech Corporation, AEGCL/MD/Tech-589/PSDF/CB/220kV/25 dated07.03.2016</t>
  </si>
  <si>
    <t>Package A (220kV CB 1-Pole/3-Pole)</t>
  </si>
  <si>
    <t>220kV CB             (3-pole)</t>
  </si>
  <si>
    <t>Hi Tech Corporation, AEGCL/MD/Tech-589/PSDF/CB/220kV/26 dated07.03.2016</t>
  </si>
  <si>
    <t>Package B (220kV CB 1-Pole/3-Pole)</t>
  </si>
  <si>
    <t>Mandatory Spare Items: Closing Coil, Tripping Coil, Spring Charging Motor, SF6 Gas density Motor, Set of all Gasket used sealing agent has not been supplied and shall be supplied along with the second lot. Only CB operating mechanism has been supplied</t>
  </si>
  <si>
    <t>132 kV CB</t>
  </si>
  <si>
    <t>132 KV CB</t>
  </si>
  <si>
    <t>132 kV (3-Pole)</t>
  </si>
  <si>
    <t>Hi Tech Corporation, AEGCL/MD/Tech-590/PSDF/CB/132kV/29 dated07.03.2016</t>
  </si>
  <si>
    <t>Package A (132 kV CB)</t>
  </si>
  <si>
    <t>Hi Tech Corporation, AEGCL/MD/Tech-590/PSDF/CB/132kV/30 dated07.03.2016</t>
  </si>
  <si>
    <t>Package B  (132 kV CB)</t>
  </si>
  <si>
    <t>Hi Tech Corporation, AEGCL/MD/Tech-590/PSDF/CB/132kV/31 dated07.03.2016</t>
  </si>
  <si>
    <t>Package C  (132 kV CB)</t>
  </si>
  <si>
    <t>66kV &amp; 33kV CB</t>
  </si>
  <si>
    <t>66kV, 33kV CB</t>
  </si>
  <si>
    <t>66 kV CB</t>
  </si>
  <si>
    <t>Hi Tech Corporation, AEGCL/MD/Tech-591/PSDF/CB/66 &amp; 33 kV/20 dated07.03.2016</t>
  </si>
  <si>
    <t>Package D (66 kV CB)</t>
  </si>
  <si>
    <t>33 kV CB</t>
  </si>
  <si>
    <t>Hi Tech Corporation, AEGCL/MD/Tech-591/PSDF/CB/66 &amp; 33 kV/17 dated07.03.2016</t>
  </si>
  <si>
    <t>Package A (33 kV CB)</t>
  </si>
  <si>
    <t>Hi Tech Corporation, AEGCL/MD/Tech-591/PSDF/CB/66 &amp; 33 kV/18 dated07.03.2016</t>
  </si>
  <si>
    <t>Package B (33 kV CB)</t>
  </si>
  <si>
    <t>Hi Tech Corporation, AEGCL/MD/Tech-591/PSDF/CB/66 &amp; 33 kV/19 dated07.03.2016</t>
  </si>
  <si>
    <t>Package C (33 kV CB)</t>
  </si>
  <si>
    <t>220kV, 132kV, 66kV &amp; 33kV LA</t>
  </si>
  <si>
    <t>Package A (Surge Arrester)</t>
  </si>
  <si>
    <t>220kV Surge Arr</t>
  </si>
  <si>
    <t>Hi Tech Corporation, AEGCL/MD/Tech-598/PSDF/LA/19 dated07.03.2016</t>
  </si>
  <si>
    <t>132kV Surge Arr</t>
  </si>
  <si>
    <t xml:space="preserve">21 lattice structures </t>
  </si>
  <si>
    <t>66kV Surge Arr</t>
  </si>
  <si>
    <t>33kV Surge Arr</t>
  </si>
  <si>
    <t>Package B  (Surge Arrester)</t>
  </si>
  <si>
    <t>Engg Chamber, AEGCL/MD/Tech-598/PSDF/LA/20 dated07.03.2016</t>
  </si>
  <si>
    <t>Package C  (Surge Arrester)</t>
  </si>
  <si>
    <t>Hi Tech Corporation, AEGCL/MD/Tech-598/PSDF/LA/21 dated07.03.2016</t>
  </si>
  <si>
    <t>21 lattice structures at samaguri</t>
  </si>
  <si>
    <t>220kV, 132kV, 66kV &amp; 33kV Isolator</t>
  </si>
  <si>
    <t>Package A (Isolator)</t>
  </si>
  <si>
    <t>220kV 3-Ph Isolator</t>
  </si>
  <si>
    <t>Saraighat Electric, AEGCL/MD/Tech-600/PSDF/ISO/31 dated07.03.2016</t>
  </si>
  <si>
    <t>(i) 245 kV Isolator without earth switch (high bay type)</t>
  </si>
  <si>
    <t>220kV 1-Ph Isolator</t>
  </si>
  <si>
    <t>(ii) 245 kV Isolator with one earth switch.</t>
  </si>
  <si>
    <t>132kV 3-Ph Isolator</t>
  </si>
  <si>
    <t>(iii) 245 kV Isolator with two earth switches.</t>
  </si>
  <si>
    <t>132kV 1-Ph Isolator</t>
  </si>
  <si>
    <t>(viii) 245 kV Isolator without earth switch.</t>
  </si>
  <si>
    <t>66kV 3-Ph Isolator</t>
  </si>
  <si>
    <t>(iv) 145 kV Isolator without earth switch.</t>
  </si>
  <si>
    <t>66kV 1-Ph Isolator</t>
  </si>
  <si>
    <t>(vii) 145 kV Isolator with one earth switch.</t>
  </si>
  <si>
    <t>33kV 3-Ph Isolator</t>
  </si>
  <si>
    <t>(v) 36 kV Isolator without earth switch.</t>
  </si>
  <si>
    <t>33kV 1-Ph Isolator</t>
  </si>
  <si>
    <t>(vi) 36 kV Isolator with one earth switch.</t>
  </si>
  <si>
    <t>Saraighat Electric, AEGCL/MD/Tech-600/PSDF/ISO/32 dated07.03.2016</t>
  </si>
  <si>
    <t>Package B (Isolator)</t>
  </si>
  <si>
    <t>(i) 72.5 kV Isolator without earth switch.</t>
  </si>
  <si>
    <t>(ii) 72.5 kV Isolator with one earth switch.</t>
  </si>
  <si>
    <t>Saraighat Electric, AEGCL/MD/Tech-600/PSDF/ISO/33 dated07.03.2016</t>
  </si>
  <si>
    <t>Package C (Isolator)</t>
  </si>
  <si>
    <t>(i) 72.5 kV Isolator with/without earth switch 
(only Structure)</t>
  </si>
  <si>
    <t>48 V DC System</t>
  </si>
  <si>
    <t>48V Battery Bank</t>
  </si>
  <si>
    <t>Engg Chamber, AEGCL/MD/Tech-592/PSDF/48 V DC System /37 dated07.03.2016</t>
  </si>
  <si>
    <t>Package A (48 V DC System))</t>
  </si>
  <si>
    <t>48V Battery Charger</t>
  </si>
  <si>
    <t>Hi Tech Corporation, AEGCL/MD/Tech-592/PSDF/48 V DC System /38 dated07.03.2016</t>
  </si>
  <si>
    <t>Package B (48 V DC System))</t>
  </si>
  <si>
    <t>Tranche 1</t>
  </si>
  <si>
    <t>4.08, 4.09</t>
  </si>
  <si>
    <t>220 V Battery Bank and Charger</t>
  </si>
  <si>
    <t xml:space="preserve">Win Power Infra Pvt Ltd, AEGCL/MD/Tech-603/PSDF/220V &amp;110 V DC System/36 dtd. 06.08.2016 </t>
  </si>
  <si>
    <r>
      <t>Package A                                      (</t>
    </r>
    <r>
      <rPr>
        <sz val="12"/>
        <rFont val="Arial Narrow"/>
        <family val="2"/>
      </rPr>
      <t xml:space="preserve"> 220 V &amp; 110 V Battery Bank and Charger</t>
    </r>
    <r>
      <rPr>
        <b/>
        <sz val="12"/>
        <rFont val="Arial Narrow"/>
        <family val="2"/>
      </rPr>
      <t>)</t>
    </r>
  </si>
  <si>
    <t>4 &amp; 15 Nos resp</t>
  </si>
  <si>
    <t>4.10, 4.11</t>
  </si>
  <si>
    <t>110 V Battery Bank and Charger</t>
  </si>
  <si>
    <t>Win Power Infra Pvt Ltd, AEGCL/MD/Tech-603/PSDF/220V &amp;110 V DC System/37 dtd. 06.08.2017</t>
  </si>
  <si>
    <r>
      <t xml:space="preserve">Package B                                      </t>
    </r>
    <r>
      <rPr>
        <b/>
        <sz val="8"/>
        <rFont val="Arial Narrow"/>
        <family val="2"/>
      </rPr>
      <t>(</t>
    </r>
    <r>
      <rPr>
        <sz val="8"/>
        <rFont val="Arial Narrow"/>
        <family val="2"/>
      </rPr>
      <t xml:space="preserve"> 220 V &amp; 110 V Battery Bank and Charger</t>
    </r>
    <r>
      <rPr>
        <b/>
        <sz val="8"/>
        <rFont val="Arial Narrow"/>
        <family val="2"/>
      </rPr>
      <t>)</t>
    </r>
  </si>
  <si>
    <t>3 &amp; 13 Nos resp</t>
  </si>
  <si>
    <t>Win Power Infra Pvt Ltd, AEGCL/MD/Tech-603/PSDF/220V &amp;110 V DC System/38 dtd. 06.08.2018</t>
  </si>
  <si>
    <r>
      <t xml:space="preserve">Package C                                      </t>
    </r>
    <r>
      <rPr>
        <b/>
        <sz val="8"/>
        <rFont val="Arial Narrow"/>
        <family val="2"/>
      </rPr>
      <t>(</t>
    </r>
    <r>
      <rPr>
        <sz val="8"/>
        <rFont val="Arial Narrow"/>
        <family val="2"/>
      </rPr>
      <t xml:space="preserve"> 220 V &amp; 110 V Battery Bank and Charger</t>
    </r>
    <r>
      <rPr>
        <b/>
        <sz val="8"/>
        <rFont val="Arial Narrow"/>
        <family val="2"/>
      </rPr>
      <t>)</t>
    </r>
  </si>
  <si>
    <t>2 &amp; 13 Nos resp</t>
  </si>
  <si>
    <t>Tranche 4</t>
  </si>
  <si>
    <t>220 kV, 132 kV, 66 kV Inst. Transformers</t>
  </si>
  <si>
    <t>220kV CT (1-Ph)</t>
  </si>
  <si>
    <r>
      <rPr>
        <sz val="11"/>
        <color theme="1"/>
        <rFont val="Arial Narrow"/>
        <family val="2"/>
      </rPr>
      <t xml:space="preserve">No. AEGCL/MD/Tech-605/PSDF/CTPT&amp;CVT/56   Date:         20.10.2016
</t>
    </r>
    <r>
      <rPr>
        <b/>
        <sz val="11"/>
        <color theme="1"/>
        <rFont val="Arial Narrow"/>
        <family val="2"/>
      </rPr>
      <t xml:space="preserve">
</t>
    </r>
  </si>
  <si>
    <t xml:space="preserve">Package A </t>
  </si>
  <si>
    <t>132kV CT (1-Ph)</t>
  </si>
  <si>
    <t>245 kV 1-Ø Line CT</t>
  </si>
  <si>
    <t>66kV CT (1-Ph)</t>
  </si>
  <si>
    <t>245 kV 1-Ø Auto Tr.  CT</t>
  </si>
  <si>
    <t>220kV Bus PT (1-Ph)</t>
  </si>
  <si>
    <t>245 kV 1-Ø VT</t>
  </si>
  <si>
    <t>132kV Bus PT (1-Ph)</t>
  </si>
  <si>
    <t>145 kV 1-Ø Line CT</t>
  </si>
  <si>
    <t>66kV PT (1-Ph)</t>
  </si>
  <si>
    <t>145 kV 1-Ø Auto Tr.  CT</t>
  </si>
  <si>
    <t>220kV line CVT (1-Ph)</t>
  </si>
  <si>
    <t>145 kV 1-Ø Power Tr.  CT</t>
  </si>
  <si>
    <t>132kV line CVT (1-Ph)</t>
  </si>
  <si>
    <t>145 kV 1-Ø VT</t>
  </si>
  <si>
    <t xml:space="preserve">No. AEGCL/MD/Tech-605/PSDF/CTPT&amp;CVT/57     Date:         20.10.2016
</t>
  </si>
  <si>
    <t xml:space="preserve">Package B </t>
  </si>
  <si>
    <t>72.5 kV 1-Ø Line CT</t>
  </si>
  <si>
    <t>72.5 kV 1-Ø Power Tr.  CT</t>
  </si>
  <si>
    <t xml:space="preserve">No. AEGCL/MD/Tech-605/PSDF/CTPT&amp;CVT/58     Date:         20.10.2016
</t>
  </si>
  <si>
    <t>Package C</t>
  </si>
  <si>
    <t>245 kV 1-Ø CVT</t>
  </si>
  <si>
    <t>145 kV 1-Ø CVT</t>
  </si>
  <si>
    <t>Station Auxiliary Transformer</t>
  </si>
  <si>
    <t>LT Transformer</t>
  </si>
  <si>
    <t>Tesla Power, AEGCL/MD/Tech-607/PSDF/AUXTR/42 dated 31.12.2016</t>
  </si>
  <si>
    <t>Tesla Power, AEGCL/MD/Tech-607/PSDF/AUXTR/43 dated 31.12.2016</t>
  </si>
  <si>
    <t xml:space="preserve">Package B  </t>
  </si>
  <si>
    <t>Control and Relay Panel</t>
  </si>
  <si>
    <t>220kV CB Relay Panel for Lines</t>
  </si>
  <si>
    <t>ABB INDIA LIMITED                            LoA no. AEGCL/MD/Tech-606/PSDF/RCP/Pt-II/18,19,20  dtd. 19.10.2016 for PKG-A_I,II&amp;III</t>
  </si>
  <si>
    <t>Package A_I</t>
  </si>
  <si>
    <t>220kV Line Protection Panel</t>
  </si>
  <si>
    <t>132 kV line CRP</t>
  </si>
  <si>
    <t>220kV CB Relay Panel for ICT</t>
  </si>
  <si>
    <t xml:space="preserve"> 132/33 kV Transformer (HV/LV) CB Relay Panel</t>
  </si>
  <si>
    <t xml:space="preserve">220kV Transformer (HV &amp; LV) </t>
  </si>
  <si>
    <t>132/33 kV Transformer (HV/LV) Protection Panel</t>
  </si>
  <si>
    <t>220kV CB Relay Panel for BC</t>
  </si>
  <si>
    <t>33 kV Feeder Panel, Dual type</t>
  </si>
  <si>
    <t>220kV CB Relay Panel for TBC</t>
  </si>
  <si>
    <t>Time Synchronisation Device</t>
  </si>
  <si>
    <t>220kV Busbar Protection Panel</t>
  </si>
  <si>
    <t>Relay Tool Kit</t>
  </si>
  <si>
    <t>132kV CB Relay Panel for Lines</t>
  </si>
  <si>
    <t>220 kV CB Relay Panel for lines</t>
  </si>
  <si>
    <t>132kV Line Protection Panel</t>
  </si>
  <si>
    <t xml:space="preserve"> 220 kV Line Protection Panel</t>
  </si>
  <si>
    <t>132kV CB Relay Panel for ICT</t>
  </si>
  <si>
    <t>CB Relay Panel for 220/132 kV ICT</t>
  </si>
  <si>
    <t>132kV CB Relay Panel for 132/33kV Transformer</t>
  </si>
  <si>
    <t>Protection Panel for 220/132 kV ICT</t>
  </si>
  <si>
    <t>132/33kV Transformer Protection Panel (HV&amp;LV)</t>
  </si>
  <si>
    <t>220 kV CRP panel for By Pass CB</t>
  </si>
  <si>
    <t>132kV CB Relay Panel for TBC</t>
  </si>
  <si>
    <t>220 kV CRP Panel for Bus Coupler</t>
  </si>
  <si>
    <t>132kV CB Relay Panel for Buscoupler</t>
  </si>
  <si>
    <t>132 CRP for Bus Coupler</t>
  </si>
  <si>
    <t>132kV CB Relay Panel for 132/66kV Transformer</t>
  </si>
  <si>
    <t>132 Bus bar protection panel.</t>
  </si>
  <si>
    <t>132kV Transformer Protection Panel for 132/66kV (HV&amp;LV)</t>
  </si>
  <si>
    <t>132 kV CRP for By Pass</t>
  </si>
  <si>
    <t>66kV CB Relay Panel for Line</t>
  </si>
  <si>
    <t>132 kV CRP for Transfer Bus Coupler</t>
  </si>
  <si>
    <t>66kV Line Protection Panel</t>
  </si>
  <si>
    <t>ABB INDIA LIMITED                            LoA No. AEGCL/MD/Tech-606/PSDF/RCP/Pt-II/21,22 and 23 dtd. 19.10.2016 for PKG-C_I,II &amp; III</t>
  </si>
  <si>
    <t>Package C_I</t>
  </si>
  <si>
    <t>66kV CB Relay Panel for ICT</t>
  </si>
  <si>
    <t>66/33kV Transformer Control Panel</t>
  </si>
  <si>
    <t>66kV Transformer Protection Panel (HV&amp;LV)</t>
  </si>
  <si>
    <t>33kV CB Relay Panel for feeder including Protection</t>
  </si>
  <si>
    <t>Time synchronisation equipment</t>
  </si>
  <si>
    <t>CB Relay panel for 220/11kV ICT</t>
  </si>
  <si>
    <t>Protection panel for 220/11kV ICT</t>
  </si>
  <si>
    <t>CB Relay Panel for 220/33 kV ICT</t>
  </si>
  <si>
    <t>Protection Panel for 220/33 kV ICT</t>
  </si>
  <si>
    <t>220kV Bus bar Protection Panel</t>
  </si>
  <si>
    <r>
      <t xml:space="preserve">SIEMENS INDIA LIMITED                            LoA No. </t>
    </r>
    <r>
      <rPr>
        <b/>
        <sz val="11"/>
        <rFont val="Arial Narrow"/>
        <family val="2"/>
      </rPr>
      <t>AEGCL/MD/Tech-606/PSDF/RCP/Pt-II/9,10,11 dtd. 19.10.2016 for PKG-D_I,II &amp; III</t>
    </r>
  </si>
  <si>
    <t>Package D_I</t>
  </si>
  <si>
    <t>SIEMENS INDIA LIMITED                            LoA No. AEGCL/MD/Tech-606/PSDF/RCP/Pt-II/12,13,14 dtd. 19.10.2016 for PKG-E_I,II &amp; III</t>
  </si>
  <si>
    <t>Package E_I</t>
  </si>
  <si>
    <t>SIEMENS INDIA LIMITED                            LoA No. AEGCL/MD/Tech-606/PSDF/RCP/Pt-II/15,16,17 dtd. 19.10.2016 for PKG-G_I,II &amp; III</t>
  </si>
  <si>
    <t>Package G_I</t>
  </si>
  <si>
    <t>66kV CRP for Line</t>
  </si>
  <si>
    <t>66kV Transformer Protection Panel (HV/LV) CRP</t>
  </si>
  <si>
    <t>Tranche 2</t>
  </si>
  <si>
    <t>EASUN REYROLLE LIMITED                            LoA No. AEGCL/MD/Tech-606/PSDF/RCP/Pt-II/23,24,25 dtd. 19.10.2016 for PKG-B_I,II &amp; III</t>
  </si>
  <si>
    <t>Package B_I</t>
  </si>
  <si>
    <t>EASUN REYROLLE LIMITED                            LoA No. AEGCL/MD/Tech-606/PSDF/RCP/Pt-II/35,36 and 37 dtd. 19.10.2016 for PKG-F_I,II &amp; III</t>
  </si>
  <si>
    <t>Package F_I</t>
  </si>
  <si>
    <t>66/33kV Transformer Protection Panel (HV/LV) CRP</t>
  </si>
  <si>
    <t>132/66kV Transformer (HV/LV) CB Relay Panel</t>
  </si>
  <si>
    <t>132/66kV Transformer (HV/LV) Protection Panel</t>
  </si>
  <si>
    <t>CRP for Bus Reactors</t>
  </si>
  <si>
    <t>Control and Power Cables</t>
  </si>
  <si>
    <t xml:space="preserve">Control &amp; Power Cables </t>
  </si>
  <si>
    <t>NECAB
LoA No: AEGCL/MD/Tech-643/PSDF/Cable/Pt-II/05 dtd 17.04.2017</t>
  </si>
  <si>
    <t>Package A</t>
  </si>
  <si>
    <t xml:space="preserve">27C X 2.5 Sqmm </t>
  </si>
  <si>
    <t>mtr</t>
  </si>
  <si>
    <t>27 C, 2.5 sqmm</t>
  </si>
  <si>
    <t xml:space="preserve">19C X 2.5 Sqmm </t>
  </si>
  <si>
    <t>19 C, 2.5 sqmm</t>
  </si>
  <si>
    <t xml:space="preserve">14C X 2.5 Sqmm </t>
  </si>
  <si>
    <t>14 C, 2.5 sqmm</t>
  </si>
  <si>
    <t xml:space="preserve">10C X 2.5 Sqmm </t>
  </si>
  <si>
    <t>10 C, 2.5 sqmm</t>
  </si>
  <si>
    <t xml:space="preserve">7C X 2.5 Sqmm </t>
  </si>
  <si>
    <t>7 C, 2.5 sqmm</t>
  </si>
  <si>
    <t xml:space="preserve">5C X 2.5 Sqmm </t>
  </si>
  <si>
    <t>5 C, 2.5 sqmm</t>
  </si>
  <si>
    <t>3.5CX35 Sqmm</t>
  </si>
  <si>
    <t>3.5 C, 300 sqmm</t>
  </si>
  <si>
    <t>4CX16 Sqmm</t>
  </si>
  <si>
    <t>3.5 C, 120 sqmm</t>
  </si>
  <si>
    <t>4CX6 Sqmm</t>
  </si>
  <si>
    <t>3.5 C, 35 sqmm</t>
  </si>
  <si>
    <t>2CX6 Sqmm</t>
  </si>
  <si>
    <t>4 C, 16 sqmm</t>
  </si>
  <si>
    <t>2CX4 Sqmm</t>
  </si>
  <si>
    <t>4 C, 6 sqmm</t>
  </si>
  <si>
    <t>2 C, 6 sqmm</t>
  </si>
  <si>
    <t>2 C, 4 sqmm</t>
  </si>
  <si>
    <t>KEI Industries
LoA No: AEGCL/MD/Tech-643/PSDF/Cable/Pt-II/06 dtd 17.04.2017</t>
  </si>
  <si>
    <t>Package B</t>
  </si>
  <si>
    <t>Tranche 3</t>
  </si>
  <si>
    <t>33 kV Inst. Transformers</t>
  </si>
  <si>
    <t>33kV CT (1-Ph)</t>
  </si>
  <si>
    <r>
      <t>Aradhana Agency 
LoA no. AEGCL/MD/Tech-623/PSDF/INSTR/Pt-II/14 dtd. 25.09.2017.</t>
    </r>
    <r>
      <rPr>
        <b/>
        <sz val="11"/>
        <color theme="1"/>
        <rFont val="Arial Narrow"/>
        <family val="2"/>
      </rPr>
      <t xml:space="preserve"> </t>
    </r>
  </si>
  <si>
    <t>33kV PT (1-Ph)</t>
  </si>
  <si>
    <t>36kV 1-ph Line CT</t>
  </si>
  <si>
    <t>36kV 1-ph Power Tr. CT</t>
  </si>
  <si>
    <t>36kV 1-ph VT</t>
  </si>
  <si>
    <r>
      <t>Aradhana Agency 
LoA no. AEGCL/MD/Tech-623/PSDF/INSTR/Pt-II/15 dtd. 25.09.2017.</t>
    </r>
    <r>
      <rPr>
        <b/>
        <sz val="11"/>
        <color theme="1"/>
        <rFont val="Arial Narrow"/>
        <family val="2"/>
      </rPr>
      <t xml:space="preserve"> </t>
    </r>
  </si>
  <si>
    <t>PLCC</t>
  </si>
  <si>
    <t>16.08.2019</t>
  </si>
  <si>
    <t>Aradhana Agency
AEGCL/MD/Tech-644/PSDF/PLCC/Package A/78 dtd. 16.08.2018</t>
  </si>
  <si>
    <t>Sets</t>
  </si>
  <si>
    <t>Trance 4</t>
  </si>
  <si>
    <t>Aradhana Agency
AEGCL/MD/Tech-644/PSDF/PLCC/Package A/79 dtd. 16.08.2018</t>
  </si>
  <si>
    <t>4.06&amp;4.07</t>
  </si>
  <si>
    <t>DG Set</t>
  </si>
  <si>
    <t>09.03.2018</t>
  </si>
  <si>
    <t>AEGCL/MD/TECH-620/ PSDF/DG Set/Part-II/ dtd. 09.08.2018</t>
  </si>
  <si>
    <t>Control and Power Cables(Package C)</t>
  </si>
  <si>
    <t>AEGCL/MD/Tech-643/PSDF/Cable/Pt-III/46 dtd. 09.08.2018</t>
  </si>
  <si>
    <t>Metre</t>
  </si>
  <si>
    <t>w/o  taxes</t>
  </si>
  <si>
    <t>Balance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</si>
</sst>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0_)"/>
    <numFmt numFmtId="165" formatCode="0.00_)"/>
  </numFmts>
  <fonts count="24" x14ac:knownFonts="1">
    <font>
      <sz val="11"/>
      <color theme="1"/>
      <name val="Calibri"/>
      <family val="2"/>
      <scheme val="minor"/>
    </font>
    <font>
      <b/>
      <sz val="11"/>
      <color theme="1"/>
      <name val="Calibri"/>
      <family val="2"/>
      <scheme val="minor"/>
    </font>
    <font>
      <sz val="11"/>
      <color theme="1"/>
      <name val="Calibri"/>
      <family val="2"/>
      <scheme val="minor"/>
    </font>
    <font>
      <b/>
      <sz val="11"/>
      <color theme="1"/>
      <name val="Arial Narrow"/>
      <family val="2"/>
    </font>
    <font>
      <sz val="11"/>
      <color theme="1"/>
      <name val="Arial Narrow"/>
      <family val="2"/>
    </font>
    <font>
      <b/>
      <sz val="11"/>
      <color indexed="8"/>
      <name val="Arial Narrow"/>
      <family val="2"/>
    </font>
    <font>
      <sz val="11"/>
      <color rgb="FFFF0000"/>
      <name val="Arial Narrow"/>
      <family val="2"/>
    </font>
    <font>
      <sz val="12"/>
      <name val="Helv"/>
    </font>
    <font>
      <sz val="11"/>
      <name val="Arial Narrow"/>
      <family val="2"/>
    </font>
    <font>
      <b/>
      <sz val="11"/>
      <name val="Arial Narrow"/>
      <family val="2"/>
    </font>
    <font>
      <b/>
      <sz val="12"/>
      <name val="Arial Narrow"/>
      <family val="2"/>
    </font>
    <font>
      <sz val="12"/>
      <name val="Arial Narrow"/>
      <family val="2"/>
    </font>
    <font>
      <b/>
      <sz val="8"/>
      <name val="Arial Narrow"/>
      <family val="2"/>
    </font>
    <font>
      <sz val="8"/>
      <name val="Arial Narrow"/>
      <family val="2"/>
    </font>
    <font>
      <sz val="10"/>
      <color theme="1"/>
      <name val="Calibri"/>
      <family val="2"/>
      <scheme val="minor"/>
    </font>
    <font>
      <sz val="8"/>
      <color theme="1"/>
      <name val="Arial Narrow"/>
      <family val="2"/>
    </font>
    <font>
      <sz val="11"/>
      <name val="Calibri"/>
      <family val="2"/>
      <scheme val="minor"/>
    </font>
    <font>
      <sz val="9"/>
      <color theme="1"/>
      <name val="Arial Narrow"/>
      <family val="2"/>
    </font>
    <font>
      <sz val="8"/>
      <color indexed="8"/>
      <name val="Arial Narrow"/>
      <family val="2"/>
    </font>
    <font>
      <sz val="10"/>
      <color theme="1"/>
      <name val="Arial Narrow"/>
      <family val="2"/>
    </font>
    <font>
      <sz val="10"/>
      <color rgb="FF000000"/>
      <name val="Calibri"/>
      <family val="2"/>
      <scheme val="minor"/>
    </font>
    <font>
      <sz val="10"/>
      <color theme="1"/>
      <name val="Bookman Old Style"/>
      <family val="1"/>
    </font>
    <font>
      <sz val="14"/>
      <color theme="1"/>
      <name val="Arial Narrow"/>
      <family val="2"/>
    </font>
    <font>
      <b/>
      <sz val="14"/>
      <color theme="1"/>
      <name val="Arial Narrow"/>
      <family val="2"/>
    </font>
  </fonts>
  <fills count="10">
    <fill>
      <patternFill patternType="none"/>
    </fill>
    <fill>
      <patternFill patternType="gray125"/>
    </fill>
    <fill>
      <patternFill patternType="solid">
        <fgColor theme="3" tint="0.79998168889431442"/>
        <bgColor indexed="64"/>
      </patternFill>
    </fill>
    <fill>
      <patternFill patternType="solid">
        <fgColor theme="6" tint="0.59999389629810485"/>
        <bgColor indexed="64"/>
      </patternFill>
    </fill>
    <fill>
      <patternFill patternType="solid">
        <fgColor theme="0"/>
        <bgColor indexed="64"/>
      </patternFill>
    </fill>
    <fill>
      <patternFill patternType="solid">
        <fgColor theme="2" tint="-9.9978637043366805E-2"/>
        <bgColor indexed="64"/>
      </patternFill>
    </fill>
    <fill>
      <patternFill patternType="solid">
        <fgColor indexed="9"/>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bgColor rgb="FF000000"/>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43" fontId="2" fillId="0" borderId="0" applyFont="0" applyFill="0" applyBorder="0" applyAlignment="0" applyProtection="0"/>
    <xf numFmtId="0" fontId="7" fillId="0" borderId="0"/>
  </cellStyleXfs>
  <cellXfs count="373">
    <xf numFmtId="0" fontId="0" fillId="0" borderId="0" xfId="0"/>
    <xf numFmtId="0" fontId="0" fillId="0" borderId="1" xfId="0" applyBorder="1"/>
    <xf numFmtId="0" fontId="0" fillId="0" borderId="1" xfId="0" applyBorder="1" applyAlignment="1">
      <alignment horizontal="center" vertical="top" wrapText="1"/>
    </xf>
    <xf numFmtId="0" fontId="1" fillId="0" borderId="1" xfId="0" applyFont="1" applyBorder="1" applyAlignment="1">
      <alignment horizontal="center" vertical="top" wrapText="1"/>
    </xf>
    <xf numFmtId="0" fontId="1" fillId="0" borderId="6" xfId="0" applyFont="1" applyBorder="1" applyAlignment="1">
      <alignment vertical="top" wrapText="1"/>
    </xf>
    <xf numFmtId="0" fontId="1" fillId="0" borderId="6" xfId="0" applyFont="1" applyBorder="1" applyAlignment="1">
      <alignment horizontal="center" vertical="top" wrapText="1"/>
    </xf>
    <xf numFmtId="0" fontId="1" fillId="0" borderId="0" xfId="0" applyFont="1"/>
    <xf numFmtId="0" fontId="1" fillId="0" borderId="1" xfId="0" applyFont="1" applyBorder="1" applyAlignment="1">
      <alignment vertical="center"/>
    </xf>
    <xf numFmtId="0" fontId="1" fillId="0" borderId="6" xfId="0" applyFont="1" applyBorder="1" applyAlignment="1">
      <alignment horizontal="center" vertical="center" wrapText="1"/>
    </xf>
    <xf numFmtId="0" fontId="0" fillId="0" borderId="1" xfId="0" applyBorder="1" applyAlignment="1">
      <alignment horizontal="center" vertical="center"/>
    </xf>
    <xf numFmtId="0" fontId="0" fillId="0" borderId="0" xfId="0" applyBorder="1" applyAlignment="1">
      <alignment horizontal="center" vertical="top" wrapText="1"/>
    </xf>
    <xf numFmtId="0" fontId="3" fillId="3" borderId="0" xfId="0" applyFont="1" applyFill="1" applyBorder="1" applyAlignment="1">
      <alignment horizontal="center" vertical="center"/>
    </xf>
    <xf numFmtId="0" fontId="3" fillId="0" borderId="0" xfId="0" applyNumberFormat="1" applyFont="1" applyBorder="1" applyAlignment="1">
      <alignment horizontal="center" vertical="center"/>
    </xf>
    <xf numFmtId="0" fontId="3" fillId="0" borderId="0" xfId="0" applyFont="1" applyBorder="1" applyAlignment="1">
      <alignment horizontal="center" vertical="center"/>
    </xf>
    <xf numFmtId="2" fontId="3" fillId="0" borderId="0" xfId="0" applyNumberFormat="1" applyFont="1" applyBorder="1" applyAlignment="1">
      <alignment horizontal="center" vertical="center"/>
    </xf>
    <xf numFmtId="0" fontId="4" fillId="0" borderId="0" xfId="0" applyFont="1"/>
    <xf numFmtId="0" fontId="3" fillId="0" borderId="1" xfId="0" applyFont="1" applyBorder="1" applyAlignment="1">
      <alignment horizontal="center" vertical="center"/>
    </xf>
    <xf numFmtId="0" fontId="5" fillId="3" borderId="0" xfId="0" applyFont="1" applyFill="1" applyBorder="1" applyAlignment="1">
      <alignment horizontal="center" vertical="center" wrapText="1"/>
    </xf>
    <xf numFmtId="0" fontId="5" fillId="4" borderId="0" xfId="0" applyNumberFormat="1" applyFont="1" applyFill="1" applyBorder="1" applyAlignment="1">
      <alignment horizontal="center" vertical="center" wrapText="1"/>
    </xf>
    <xf numFmtId="0" fontId="5" fillId="4" borderId="0" xfId="0" applyFont="1" applyFill="1" applyBorder="1" applyAlignment="1">
      <alignment horizontal="center" vertical="center" wrapText="1"/>
    </xf>
    <xf numFmtId="2" fontId="5" fillId="4" borderId="0" xfId="0" applyNumberFormat="1" applyFont="1" applyFill="1" applyBorder="1" applyAlignment="1">
      <alignment horizontal="center" vertical="center" wrapText="1"/>
    </xf>
    <xf numFmtId="0" fontId="4" fillId="0" borderId="0" xfId="0" applyFont="1" applyAlignment="1">
      <alignment horizontal="center" vertical="center"/>
    </xf>
    <xf numFmtId="0" fontId="4" fillId="0" borderId="0" xfId="0" applyFont="1" applyAlignment="1">
      <alignment vertical="center"/>
    </xf>
    <xf numFmtId="0" fontId="3" fillId="4"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2" fontId="3" fillId="5" borderId="1" xfId="0" applyNumberFormat="1" applyFont="1" applyFill="1" applyBorder="1" applyAlignment="1">
      <alignment horizontal="center" vertical="center" wrapText="1"/>
    </xf>
    <xf numFmtId="0" fontId="5" fillId="4" borderId="2" xfId="0" applyFont="1" applyFill="1" applyBorder="1" applyAlignment="1">
      <alignment vertical="center" wrapText="1"/>
    </xf>
    <xf numFmtId="0" fontId="5" fillId="4" borderId="3" xfId="0" applyFont="1" applyFill="1" applyBorder="1" applyAlignment="1">
      <alignment vertical="center" wrapText="1"/>
    </xf>
    <xf numFmtId="0" fontId="5" fillId="4" borderId="4" xfId="0" applyFont="1" applyFill="1" applyBorder="1" applyAlignment="1">
      <alignment vertical="center" wrapText="1"/>
    </xf>
    <xf numFmtId="0" fontId="4" fillId="4" borderId="1" xfId="0" applyFont="1" applyFill="1" applyBorder="1"/>
    <xf numFmtId="0" fontId="4" fillId="4" borderId="1" xfId="0" applyFont="1" applyFill="1" applyBorder="1" applyAlignment="1">
      <alignment wrapText="1"/>
    </xf>
    <xf numFmtId="43" fontId="4" fillId="4" borderId="1" xfId="1" applyNumberFormat="1" applyFont="1" applyFill="1" applyBorder="1"/>
    <xf numFmtId="43" fontId="4" fillId="4" borderId="1" xfId="0" applyNumberFormat="1" applyFont="1" applyFill="1" applyBorder="1"/>
    <xf numFmtId="0" fontId="4" fillId="4" borderId="1" xfId="0" applyFont="1" applyFill="1" applyBorder="1" applyAlignment="1">
      <alignment horizontal="center" vertical="center" wrapText="1"/>
    </xf>
    <xf numFmtId="43" fontId="4" fillId="4" borderId="1" xfId="1" applyFont="1" applyFill="1" applyBorder="1" applyAlignment="1">
      <alignment wrapText="1"/>
    </xf>
    <xf numFmtId="43" fontId="4" fillId="4" borderId="1" xfId="1" applyFont="1" applyFill="1" applyBorder="1" applyAlignment="1"/>
    <xf numFmtId="43" fontId="4" fillId="0" borderId="1" xfId="0" applyNumberFormat="1" applyFont="1" applyBorder="1"/>
    <xf numFmtId="43" fontId="4" fillId="0" borderId="1" xfId="0" applyNumberFormat="1" applyFont="1" applyBorder="1" applyAlignment="1">
      <alignment horizontal="center" vertical="center"/>
    </xf>
    <xf numFmtId="0" fontId="8" fillId="3" borderId="1" xfId="2" applyNumberFormat="1" applyFont="1" applyFill="1" applyBorder="1" applyAlignment="1" applyProtection="1">
      <alignment horizontal="center" vertical="center"/>
    </xf>
    <xf numFmtId="0" fontId="4" fillId="0" borderId="2" xfId="0" applyNumberFormat="1" applyFont="1" applyBorder="1" applyAlignment="1">
      <alignment horizontal="center" vertical="center" wrapText="1"/>
    </xf>
    <xf numFmtId="0" fontId="4" fillId="0" borderId="2" xfId="0" applyFont="1" applyBorder="1" applyAlignment="1">
      <alignment horizontal="center" vertical="center" wrapText="1"/>
    </xf>
    <xf numFmtId="2" fontId="4" fillId="0" borderId="1" xfId="0" applyNumberFormat="1" applyFont="1" applyBorder="1" applyAlignment="1">
      <alignment horizontal="center" vertical="center" wrapText="1"/>
    </xf>
    <xf numFmtId="43" fontId="4" fillId="0" borderId="0" xfId="0" applyNumberFormat="1" applyFont="1"/>
    <xf numFmtId="0" fontId="4" fillId="0" borderId="1" xfId="0" applyFont="1" applyBorder="1" applyAlignment="1">
      <alignment vertical="center"/>
    </xf>
    <xf numFmtId="43" fontId="4" fillId="4" borderId="1" xfId="1" applyFont="1" applyFill="1" applyBorder="1"/>
    <xf numFmtId="164" fontId="8" fillId="4" borderId="1" xfId="2" applyNumberFormat="1" applyFont="1" applyFill="1" applyBorder="1" applyAlignment="1" applyProtection="1">
      <alignment horizontal="center" vertical="center"/>
    </xf>
    <xf numFmtId="43" fontId="4" fillId="4" borderId="1" xfId="1" applyFont="1" applyFill="1" applyBorder="1" applyAlignment="1">
      <alignment horizontal="center"/>
    </xf>
    <xf numFmtId="0" fontId="8" fillId="6" borderId="1" xfId="2" applyNumberFormat="1" applyFont="1" applyFill="1" applyBorder="1" applyAlignment="1" applyProtection="1">
      <alignment horizontal="center" vertical="center"/>
    </xf>
    <xf numFmtId="43" fontId="4" fillId="0" borderId="1" xfId="0" applyNumberFormat="1" applyFont="1" applyBorder="1" applyAlignment="1">
      <alignment vertical="center"/>
    </xf>
    <xf numFmtId="0" fontId="4" fillId="0" borderId="1" xfId="0" applyFont="1" applyBorder="1" applyAlignment="1">
      <alignment horizontal="center" vertical="center" wrapText="1"/>
    </xf>
    <xf numFmtId="2" fontId="4" fillId="0" borderId="1" xfId="0" applyNumberFormat="1" applyFont="1" applyBorder="1" applyAlignment="1">
      <alignment horizontal="center" vertical="center"/>
    </xf>
    <xf numFmtId="43" fontId="4" fillId="0" borderId="0" xfId="0" applyNumberFormat="1" applyFont="1" applyBorder="1" applyAlignment="1">
      <alignment vertical="center"/>
    </xf>
    <xf numFmtId="0" fontId="4" fillId="0" borderId="1" xfId="0" applyFont="1" applyBorder="1" applyAlignment="1">
      <alignment horizontal="center" vertical="center"/>
    </xf>
    <xf numFmtId="0" fontId="4" fillId="4" borderId="1" xfId="0" applyFont="1" applyFill="1" applyBorder="1" applyAlignment="1">
      <alignment horizontal="center" vertical="center"/>
    </xf>
    <xf numFmtId="0" fontId="4" fillId="3" borderId="1" xfId="0" applyFont="1" applyFill="1" applyBorder="1" applyAlignment="1">
      <alignment horizontal="center" vertical="center"/>
    </xf>
    <xf numFmtId="0" fontId="4" fillId="4" borderId="1" xfId="0" applyNumberFormat="1" applyFont="1" applyFill="1" applyBorder="1" applyAlignment="1">
      <alignment horizontal="center" vertical="center"/>
    </xf>
    <xf numFmtId="2" fontId="4" fillId="4" borderId="1" xfId="0" applyNumberFormat="1" applyFont="1" applyFill="1" applyBorder="1" applyAlignment="1">
      <alignment horizontal="center" vertical="center"/>
    </xf>
    <xf numFmtId="0" fontId="4" fillId="4" borderId="0" xfId="0" applyFont="1" applyFill="1" applyBorder="1" applyAlignment="1">
      <alignment horizontal="center" vertical="center"/>
    </xf>
    <xf numFmtId="43" fontId="4" fillId="0" borderId="1" xfId="0" applyNumberFormat="1" applyFont="1" applyBorder="1" applyAlignment="1">
      <alignment vertical="center" wrapText="1"/>
    </xf>
    <xf numFmtId="0" fontId="4" fillId="4" borderId="0" xfId="0" applyFont="1" applyFill="1"/>
    <xf numFmtId="165" fontId="9" fillId="4" borderId="1" xfId="2" applyNumberFormat="1" applyFont="1" applyFill="1" applyBorder="1" applyAlignment="1" applyProtection="1"/>
    <xf numFmtId="0" fontId="4" fillId="0" borderId="0" xfId="0" applyFont="1" applyBorder="1" applyAlignment="1">
      <alignment horizontal="center" vertical="center"/>
    </xf>
    <xf numFmtId="165" fontId="8" fillId="4" borderId="1" xfId="2" applyNumberFormat="1" applyFont="1" applyFill="1" applyBorder="1" applyAlignment="1" applyProtection="1">
      <alignment horizontal="right" wrapText="1"/>
    </xf>
    <xf numFmtId="165" fontId="8" fillId="4" borderId="1" xfId="2" applyNumberFormat="1" applyFont="1" applyFill="1" applyBorder="1" applyAlignment="1" applyProtection="1">
      <alignment wrapText="1"/>
    </xf>
    <xf numFmtId="164" fontId="8" fillId="4" borderId="1" xfId="2" applyNumberFormat="1" applyFont="1" applyFill="1" applyBorder="1" applyAlignment="1" applyProtection="1">
      <alignment wrapText="1"/>
    </xf>
    <xf numFmtId="43" fontId="4" fillId="4" borderId="1" xfId="0" applyNumberFormat="1" applyFont="1" applyFill="1" applyBorder="1" applyAlignment="1">
      <alignment wrapText="1"/>
    </xf>
    <xf numFmtId="164" fontId="8" fillId="4" borderId="1" xfId="2" applyNumberFormat="1" applyFont="1" applyFill="1" applyBorder="1" applyAlignment="1" applyProtection="1">
      <alignment horizontal="center" vertical="center" wrapText="1"/>
    </xf>
    <xf numFmtId="43" fontId="4" fillId="4" borderId="1" xfId="1" applyFont="1" applyFill="1" applyBorder="1" applyAlignment="1">
      <alignment horizontal="center" wrapText="1"/>
    </xf>
    <xf numFmtId="43" fontId="4" fillId="0" borderId="1" xfId="0" applyNumberFormat="1" applyFont="1" applyBorder="1" applyAlignment="1">
      <alignment wrapText="1"/>
    </xf>
    <xf numFmtId="0" fontId="4" fillId="0" borderId="0" xfId="0" applyFont="1" applyAlignment="1">
      <alignment wrapText="1"/>
    </xf>
    <xf numFmtId="0" fontId="0" fillId="0" borderId="0" xfId="0" applyAlignment="1">
      <alignment wrapText="1"/>
    </xf>
    <xf numFmtId="165" fontId="9" fillId="4" borderId="1" xfId="2" applyNumberFormat="1" applyFont="1" applyFill="1" applyBorder="1" applyAlignment="1" applyProtection="1">
      <alignment wrapText="1"/>
    </xf>
    <xf numFmtId="0" fontId="4" fillId="3" borderId="2" xfId="0" applyFont="1" applyFill="1" applyBorder="1" applyAlignment="1">
      <alignment horizontal="center" vertical="center" wrapText="1"/>
    </xf>
    <xf numFmtId="0" fontId="8" fillId="6" borderId="2" xfId="2" applyNumberFormat="1" applyFont="1" applyFill="1" applyBorder="1" applyAlignment="1" applyProtection="1">
      <alignment horizontal="center" vertical="center" wrapText="1"/>
    </xf>
    <xf numFmtId="43" fontId="4" fillId="0" borderId="5" xfId="0" applyNumberFormat="1" applyFont="1" applyBorder="1" applyAlignment="1">
      <alignment vertical="center" wrapText="1"/>
    </xf>
    <xf numFmtId="2" fontId="4" fillId="0" borderId="7" xfId="0" applyNumberFormat="1" applyFont="1" applyBorder="1" applyAlignment="1">
      <alignment horizontal="center" vertical="center" wrapText="1"/>
    </xf>
    <xf numFmtId="43" fontId="4" fillId="0" borderId="0" xfId="0" applyNumberFormat="1" applyFont="1" applyBorder="1" applyAlignment="1">
      <alignment vertical="center" wrapText="1"/>
    </xf>
    <xf numFmtId="0" fontId="4" fillId="4" borderId="1" xfId="0" applyFont="1" applyFill="1" applyBorder="1" applyAlignment="1">
      <alignment horizontal="center" wrapText="1"/>
    </xf>
    <xf numFmtId="165" fontId="8" fillId="4" borderId="1" xfId="2" applyNumberFormat="1" applyFont="1" applyFill="1" applyBorder="1" applyAlignment="1" applyProtection="1">
      <alignment horizontal="right"/>
    </xf>
    <xf numFmtId="164" fontId="8" fillId="4" borderId="1" xfId="2" applyNumberFormat="1" applyFont="1" applyFill="1" applyBorder="1" applyAlignment="1" applyProtection="1"/>
    <xf numFmtId="0" fontId="4" fillId="4" borderId="1" xfId="0" applyFont="1" applyFill="1" applyBorder="1" applyAlignment="1">
      <alignment horizontal="center"/>
    </xf>
    <xf numFmtId="165" fontId="8" fillId="4" borderId="1" xfId="2" applyNumberFormat="1" applyFont="1" applyFill="1" applyBorder="1" applyAlignment="1" applyProtection="1"/>
    <xf numFmtId="0" fontId="4" fillId="3" borderId="2" xfId="0" applyFont="1" applyFill="1" applyBorder="1" applyAlignment="1">
      <alignment horizontal="center" vertical="center"/>
    </xf>
    <xf numFmtId="0" fontId="8" fillId="6" borderId="2" xfId="2" applyNumberFormat="1" applyFont="1" applyFill="1" applyBorder="1" applyAlignment="1" applyProtection="1">
      <alignment horizontal="center" vertical="center"/>
    </xf>
    <xf numFmtId="0" fontId="4" fillId="0" borderId="6" xfId="0" applyFont="1" applyBorder="1" applyAlignment="1">
      <alignment vertical="center"/>
    </xf>
    <xf numFmtId="2" fontId="4" fillId="0" borderId="7" xfId="0" applyNumberFormat="1" applyFont="1" applyBorder="1" applyAlignment="1">
      <alignment horizontal="center" vertical="center"/>
    </xf>
    <xf numFmtId="0" fontId="3" fillId="0" borderId="2" xfId="0" applyFont="1" applyBorder="1" applyAlignment="1"/>
    <xf numFmtId="0" fontId="3" fillId="0" borderId="3" xfId="0" applyFont="1" applyBorder="1" applyAlignment="1"/>
    <xf numFmtId="0" fontId="4" fillId="3" borderId="0" xfId="0" applyFont="1" applyFill="1" applyBorder="1" applyAlignment="1">
      <alignment horizontal="center" vertical="center"/>
    </xf>
    <xf numFmtId="0" fontId="4" fillId="4" borderId="0" xfId="0" applyNumberFormat="1" applyFont="1" applyFill="1" applyBorder="1" applyAlignment="1">
      <alignment horizontal="center" vertical="center"/>
    </xf>
    <xf numFmtId="43" fontId="4" fillId="0" borderId="0" xfId="0" applyNumberFormat="1" applyFont="1" applyBorder="1" applyAlignment="1">
      <alignment horizontal="center" vertical="center"/>
    </xf>
    <xf numFmtId="0" fontId="4" fillId="4" borderId="1" xfId="0" applyFont="1" applyFill="1" applyBorder="1" applyAlignment="1">
      <alignment horizontal="justify" vertical="top" wrapText="1"/>
    </xf>
    <xf numFmtId="0" fontId="4" fillId="4" borderId="2" xfId="0" applyFont="1" applyFill="1" applyBorder="1" applyAlignment="1">
      <alignment vertical="center" wrapText="1"/>
    </xf>
    <xf numFmtId="0" fontId="4" fillId="4" borderId="4" xfId="0" applyFont="1" applyFill="1" applyBorder="1" applyAlignment="1">
      <alignment vertical="center" wrapText="1"/>
    </xf>
    <xf numFmtId="0" fontId="3" fillId="0" borderId="2" xfId="0" applyFont="1" applyBorder="1" applyAlignment="1">
      <alignment vertical="top" wrapText="1"/>
    </xf>
    <xf numFmtId="0" fontId="3" fillId="0" borderId="3" xfId="0" applyFont="1" applyBorder="1" applyAlignment="1">
      <alignment vertical="top" wrapText="1"/>
    </xf>
    <xf numFmtId="0" fontId="8" fillId="4" borderId="1" xfId="2" applyFont="1" applyFill="1" applyBorder="1" applyAlignment="1">
      <alignment wrapText="1"/>
    </xf>
    <xf numFmtId="43" fontId="4" fillId="0" borderId="1" xfId="1" applyFont="1" applyBorder="1" applyAlignment="1">
      <alignment horizontal="center"/>
    </xf>
    <xf numFmtId="0" fontId="4" fillId="0" borderId="2" xfId="0" applyNumberFormat="1" applyFont="1" applyBorder="1" applyAlignment="1">
      <alignment horizontal="center" vertical="center"/>
    </xf>
    <xf numFmtId="43" fontId="4" fillId="0" borderId="2" xfId="0" applyNumberFormat="1" applyFont="1" applyBorder="1" applyAlignment="1">
      <alignment horizontal="center" vertical="center"/>
    </xf>
    <xf numFmtId="2" fontId="4" fillId="0" borderId="2" xfId="0" applyNumberFormat="1" applyFont="1" applyBorder="1" applyAlignment="1">
      <alignment horizontal="center" vertical="center"/>
    </xf>
    <xf numFmtId="0" fontId="6" fillId="0" borderId="0" xfId="0" applyFont="1"/>
    <xf numFmtId="43" fontId="4" fillId="4" borderId="1" xfId="0" applyNumberFormat="1" applyFont="1" applyFill="1" applyBorder="1" applyAlignment="1"/>
    <xf numFmtId="165" fontId="10" fillId="8" borderId="1" xfId="2" applyNumberFormat="1" applyFont="1" applyFill="1" applyBorder="1" applyAlignment="1" applyProtection="1">
      <alignment horizontal="left" vertical="center" wrapText="1"/>
    </xf>
    <xf numFmtId="0" fontId="4" fillId="8" borderId="1" xfId="0" applyFont="1" applyFill="1" applyBorder="1" applyAlignment="1">
      <alignment horizontal="center" vertical="center" wrapText="1"/>
    </xf>
    <xf numFmtId="43" fontId="4" fillId="8" borderId="1" xfId="1" applyFont="1" applyFill="1" applyBorder="1"/>
    <xf numFmtId="43" fontId="4" fillId="8" borderId="1" xfId="1" applyFont="1" applyFill="1" applyBorder="1" applyAlignment="1">
      <alignment horizontal="center"/>
    </xf>
    <xf numFmtId="43" fontId="4" fillId="8" borderId="1" xfId="0" applyNumberFormat="1" applyFont="1" applyFill="1" applyBorder="1"/>
    <xf numFmtId="43" fontId="4" fillId="0" borderId="0" xfId="1" applyFont="1" applyBorder="1" applyAlignment="1">
      <alignment horizontal="center" vertical="center"/>
    </xf>
    <xf numFmtId="0" fontId="4" fillId="4" borderId="1" xfId="0" applyFont="1" applyFill="1" applyBorder="1" applyAlignment="1">
      <alignment horizontal="right" wrapText="1"/>
    </xf>
    <xf numFmtId="165" fontId="9" fillId="8" borderId="1" xfId="2" applyNumberFormat="1" applyFont="1" applyFill="1" applyBorder="1" applyAlignment="1" applyProtection="1">
      <alignment wrapText="1"/>
    </xf>
    <xf numFmtId="165" fontId="9" fillId="8" borderId="1" xfId="2" applyNumberFormat="1" applyFont="1" applyFill="1" applyBorder="1" applyAlignment="1" applyProtection="1">
      <alignment horizontal="center" vertical="center" wrapText="1"/>
    </xf>
    <xf numFmtId="43" fontId="4" fillId="8" borderId="1" xfId="1" applyFont="1" applyFill="1" applyBorder="1" applyAlignment="1">
      <alignment horizontal="center" vertical="center"/>
    </xf>
    <xf numFmtId="43" fontId="4" fillId="8" borderId="1" xfId="0" applyNumberFormat="1" applyFont="1" applyFill="1" applyBorder="1" applyAlignment="1">
      <alignment horizontal="center" vertical="center"/>
    </xf>
    <xf numFmtId="0" fontId="4" fillId="4" borderId="1" xfId="0" applyFont="1" applyFill="1" applyBorder="1" applyAlignment="1">
      <alignment horizontal="left" wrapText="1"/>
    </xf>
    <xf numFmtId="0" fontId="0" fillId="4" borderId="1" xfId="0" applyFill="1" applyBorder="1" applyAlignment="1">
      <alignment wrapText="1"/>
    </xf>
    <xf numFmtId="0" fontId="3" fillId="4" borderId="1" xfId="0" applyFont="1" applyFill="1" applyBorder="1" applyAlignment="1">
      <alignment horizontal="center" wrapText="1"/>
    </xf>
    <xf numFmtId="0" fontId="3" fillId="0" borderId="1" xfId="0" applyFont="1" applyBorder="1" applyAlignment="1">
      <alignment horizontal="center" wrapText="1"/>
    </xf>
    <xf numFmtId="0" fontId="4" fillId="4" borderId="2" xfId="0" applyNumberFormat="1" applyFont="1" applyFill="1" applyBorder="1" applyAlignment="1">
      <alignment horizontal="center" vertical="center" wrapText="1"/>
    </xf>
    <xf numFmtId="43" fontId="3" fillId="0" borderId="1" xfId="0" applyNumberFormat="1" applyFont="1" applyBorder="1" applyAlignment="1">
      <alignment horizontal="center" vertical="center" wrapText="1"/>
    </xf>
    <xf numFmtId="43" fontId="3" fillId="0" borderId="0" xfId="1" applyFont="1" applyBorder="1" applyAlignment="1">
      <alignment horizontal="center" vertical="center" wrapText="1"/>
    </xf>
    <xf numFmtId="0" fontId="4" fillId="0" borderId="2" xfId="0" applyNumberFormat="1" applyFont="1" applyFill="1" applyBorder="1" applyAlignment="1">
      <alignment horizontal="center" vertical="center" wrapText="1"/>
    </xf>
    <xf numFmtId="0" fontId="3" fillId="0" borderId="1" xfId="0" applyFont="1" applyBorder="1" applyAlignment="1">
      <alignment horizontal="center" vertical="center" wrapText="1"/>
    </xf>
    <xf numFmtId="2" fontId="4" fillId="4" borderId="1" xfId="0" applyNumberFormat="1" applyFont="1" applyFill="1" applyBorder="1" applyAlignment="1">
      <alignment horizontal="center" wrapText="1"/>
    </xf>
    <xf numFmtId="43" fontId="4" fillId="0" borderId="0" xfId="0" applyNumberFormat="1" applyFont="1" applyAlignment="1">
      <alignment wrapText="1"/>
    </xf>
    <xf numFmtId="0" fontId="3" fillId="0" borderId="7" xfId="0" applyFont="1" applyBorder="1" applyAlignment="1">
      <alignment horizontal="center" vertical="center"/>
    </xf>
    <xf numFmtId="0" fontId="3" fillId="4" borderId="1" xfId="0" applyFont="1" applyFill="1" applyBorder="1" applyAlignment="1">
      <alignment horizontal="center"/>
    </xf>
    <xf numFmtId="0" fontId="4" fillId="4" borderId="2" xfId="0" applyNumberFormat="1" applyFont="1" applyFill="1" applyBorder="1" applyAlignment="1">
      <alignment horizontal="center" vertical="center"/>
    </xf>
    <xf numFmtId="0" fontId="4" fillId="0" borderId="2" xfId="0" applyNumberFormat="1" applyFont="1" applyFill="1" applyBorder="1" applyAlignment="1">
      <alignment horizontal="center" vertical="center"/>
    </xf>
    <xf numFmtId="0" fontId="4" fillId="0" borderId="1" xfId="0" applyFont="1" applyBorder="1"/>
    <xf numFmtId="43" fontId="4" fillId="3" borderId="2" xfId="0" applyNumberFormat="1" applyFont="1" applyFill="1" applyBorder="1" applyAlignment="1">
      <alignment horizontal="center" vertical="center"/>
    </xf>
    <xf numFmtId="0" fontId="3" fillId="4" borderId="10" xfId="0" applyFont="1" applyFill="1" applyBorder="1" applyAlignment="1">
      <alignment vertical="center" wrapText="1"/>
    </xf>
    <xf numFmtId="43" fontId="3" fillId="0" borderId="6" xfId="1" applyFont="1" applyBorder="1" applyAlignment="1">
      <alignment horizontal="center" vertical="center"/>
    </xf>
    <xf numFmtId="0" fontId="4" fillId="3" borderId="13" xfId="0" applyFont="1" applyFill="1" applyBorder="1" applyAlignment="1">
      <alignment horizontal="center" vertical="center"/>
    </xf>
    <xf numFmtId="0" fontId="4" fillId="4" borderId="13" xfId="0" applyNumberFormat="1" applyFont="1" applyFill="1" applyBorder="1" applyAlignment="1">
      <alignment horizontal="center" vertical="center"/>
    </xf>
    <xf numFmtId="43" fontId="3" fillId="0" borderId="1" xfId="1" applyFont="1" applyBorder="1" applyAlignment="1">
      <alignment horizontal="center" vertical="center" wrapText="1"/>
    </xf>
    <xf numFmtId="2" fontId="3" fillId="0" borderId="1" xfId="1" applyNumberFormat="1" applyFont="1" applyBorder="1" applyAlignment="1">
      <alignment horizontal="center" vertical="center" wrapText="1"/>
    </xf>
    <xf numFmtId="0" fontId="14" fillId="4" borderId="1" xfId="0" applyFont="1" applyFill="1" applyBorder="1"/>
    <xf numFmtId="0" fontId="14" fillId="4" borderId="1" xfId="0" applyFont="1" applyFill="1" applyBorder="1" applyAlignment="1">
      <alignment horizontal="center"/>
    </xf>
    <xf numFmtId="0" fontId="14" fillId="0" borderId="2" xfId="0" applyNumberFormat="1" applyFont="1" applyBorder="1" applyAlignment="1">
      <alignment horizontal="center"/>
    </xf>
    <xf numFmtId="0" fontId="14" fillId="4" borderId="1" xfId="0" applyFont="1" applyFill="1" applyBorder="1" applyAlignment="1">
      <alignment wrapText="1"/>
    </xf>
    <xf numFmtId="0" fontId="9" fillId="4" borderId="2" xfId="2" applyFont="1" applyFill="1" applyBorder="1" applyAlignment="1">
      <alignment wrapText="1"/>
    </xf>
    <xf numFmtId="0" fontId="9" fillId="4" borderId="4" xfId="2" applyFont="1" applyFill="1" applyBorder="1" applyAlignment="1">
      <alignment wrapText="1"/>
    </xf>
    <xf numFmtId="0" fontId="4" fillId="3" borderId="3" xfId="0" applyFont="1" applyFill="1" applyBorder="1" applyAlignment="1">
      <alignment horizontal="center" vertical="center"/>
    </xf>
    <xf numFmtId="0" fontId="9" fillId="6" borderId="3" xfId="2" applyNumberFormat="1" applyFont="1" applyFill="1" applyBorder="1" applyAlignment="1">
      <alignment wrapText="1"/>
    </xf>
    <xf numFmtId="0" fontId="0" fillId="4" borderId="1" xfId="0" applyFill="1" applyBorder="1"/>
    <xf numFmtId="0" fontId="0" fillId="4" borderId="1" xfId="0" applyFill="1" applyBorder="1" applyAlignment="1">
      <alignment horizontal="center"/>
    </xf>
    <xf numFmtId="0" fontId="0" fillId="0" borderId="2" xfId="0" applyNumberFormat="1" applyBorder="1" applyAlignment="1">
      <alignment horizontal="center"/>
    </xf>
    <xf numFmtId="0" fontId="15" fillId="4" borderId="1" xfId="0" applyFont="1" applyFill="1" applyBorder="1" applyAlignment="1">
      <alignment horizontal="left" wrapText="1"/>
    </xf>
    <xf numFmtId="164" fontId="16" fillId="9" borderId="1" xfId="2" applyNumberFormat="1" applyFont="1" applyFill="1" applyBorder="1" applyAlignment="1" applyProtection="1"/>
    <xf numFmtId="0" fontId="3" fillId="4" borderId="6" xfId="0" applyFont="1" applyFill="1" applyBorder="1" applyAlignment="1">
      <alignment horizontal="center"/>
    </xf>
    <xf numFmtId="43" fontId="17" fillId="4" borderId="6" xfId="1" applyFont="1" applyFill="1" applyBorder="1" applyAlignment="1">
      <alignment horizontal="center" vertical="center"/>
    </xf>
    <xf numFmtId="0" fontId="0" fillId="4" borderId="1" xfId="0" applyFill="1" applyBorder="1" applyAlignment="1">
      <alignment horizontal="left" wrapText="1"/>
    </xf>
    <xf numFmtId="43" fontId="4" fillId="4" borderId="6" xfId="1" applyFont="1" applyFill="1" applyBorder="1" applyAlignment="1">
      <alignment horizontal="center" vertical="center"/>
    </xf>
    <xf numFmtId="165" fontId="18" fillId="4" borderId="1" xfId="2" applyNumberFormat="1" applyFont="1" applyFill="1" applyBorder="1" applyAlignment="1" applyProtection="1">
      <alignment horizontal="center" vertical="center"/>
    </xf>
    <xf numFmtId="43" fontId="4" fillId="0" borderId="0" xfId="1" applyFont="1"/>
    <xf numFmtId="0" fontId="3" fillId="0" borderId="6" xfId="0" applyFont="1" applyBorder="1" applyAlignment="1">
      <alignment horizontal="center" vertical="center"/>
    </xf>
    <xf numFmtId="43" fontId="0" fillId="4" borderId="1" xfId="1" applyFont="1" applyFill="1" applyBorder="1" applyAlignment="1">
      <alignment wrapText="1"/>
    </xf>
    <xf numFmtId="43" fontId="4" fillId="4" borderId="6" xfId="1" applyFont="1" applyFill="1" applyBorder="1" applyAlignment="1">
      <alignment horizontal="center"/>
    </xf>
    <xf numFmtId="0" fontId="3" fillId="8" borderId="1" xfId="0" applyFont="1" applyFill="1" applyBorder="1" applyAlignment="1">
      <alignment horizontal="center" vertical="center" wrapText="1"/>
    </xf>
    <xf numFmtId="0" fontId="8" fillId="8" borderId="1" xfId="2" applyFont="1" applyFill="1" applyBorder="1" applyAlignment="1">
      <alignment vertical="center" wrapText="1"/>
    </xf>
    <xf numFmtId="0" fontId="4" fillId="8" borderId="1" xfId="0" applyFont="1" applyFill="1" applyBorder="1" applyAlignment="1">
      <alignment vertical="center"/>
    </xf>
    <xf numFmtId="165" fontId="9" fillId="8" borderId="1" xfId="2" applyNumberFormat="1" applyFont="1" applyFill="1" applyBorder="1" applyAlignment="1" applyProtection="1">
      <alignment vertical="center" wrapText="1"/>
    </xf>
    <xf numFmtId="43" fontId="3" fillId="8" borderId="6" xfId="1" applyFont="1" applyFill="1" applyBorder="1" applyAlignment="1">
      <alignment horizontal="center" vertical="center"/>
    </xf>
    <xf numFmtId="164" fontId="8" fillId="8" borderId="1" xfId="2" applyNumberFormat="1" applyFont="1" applyFill="1" applyBorder="1" applyAlignment="1" applyProtection="1">
      <alignment vertical="center"/>
    </xf>
    <xf numFmtId="43" fontId="20" fillId="0" borderId="1" xfId="1" applyFont="1" applyBorder="1" applyAlignment="1">
      <alignment horizontal="center" vertical="center"/>
    </xf>
    <xf numFmtId="0" fontId="20" fillId="0" borderId="1" xfId="0" applyFont="1" applyBorder="1" applyAlignment="1">
      <alignment horizontal="center" vertical="center" wrapText="1"/>
    </xf>
    <xf numFmtId="0" fontId="14" fillId="8" borderId="1" xfId="0" applyFont="1" applyFill="1" applyBorder="1" applyAlignment="1">
      <alignment horizontal="center" vertical="center"/>
    </xf>
    <xf numFmtId="9" fontId="20" fillId="8" borderId="1" xfId="0" applyNumberFormat="1" applyFont="1" applyFill="1" applyBorder="1" applyAlignment="1">
      <alignment horizontal="center" vertical="center" wrapText="1"/>
    </xf>
    <xf numFmtId="43" fontId="20" fillId="8" borderId="1" xfId="1" applyFont="1" applyFill="1" applyBorder="1" applyAlignment="1">
      <alignment horizontal="center" vertical="center"/>
    </xf>
    <xf numFmtId="43" fontId="20" fillId="8" borderId="1" xfId="1" applyFont="1" applyFill="1" applyBorder="1" applyAlignment="1">
      <alignment horizontal="center" vertical="center" wrapText="1"/>
    </xf>
    <xf numFmtId="0" fontId="14" fillId="0" borderId="0" xfId="0" applyFont="1" applyAlignment="1">
      <alignment horizontal="center" vertical="center"/>
    </xf>
    <xf numFmtId="0" fontId="0" fillId="0" borderId="0" xfId="0" applyAlignment="1">
      <alignment horizontal="center" vertical="center"/>
    </xf>
    <xf numFmtId="43" fontId="20" fillId="4" borderId="1" xfId="1" applyFont="1" applyFill="1" applyBorder="1" applyAlignment="1">
      <alignment horizontal="center" vertical="center" wrapText="1"/>
    </xf>
    <xf numFmtId="43" fontId="20" fillId="4" borderId="1" xfId="1" applyFont="1" applyFill="1" applyBorder="1" applyAlignment="1">
      <alignment horizontal="center" vertical="center"/>
    </xf>
    <xf numFmtId="0" fontId="20" fillId="4" borderId="1" xfId="0" applyFont="1" applyFill="1" applyBorder="1" applyAlignment="1">
      <alignment horizontal="center" vertical="center" wrapText="1"/>
    </xf>
    <xf numFmtId="43" fontId="14" fillId="8" borderId="1" xfId="0" applyNumberFormat="1" applyFont="1" applyFill="1" applyBorder="1" applyAlignment="1">
      <alignment horizontal="center" vertical="center"/>
    </xf>
    <xf numFmtId="0" fontId="20" fillId="0" borderId="1" xfId="0" applyFont="1" applyBorder="1" applyAlignment="1">
      <alignment horizontal="center" vertical="center"/>
    </xf>
    <xf numFmtId="0" fontId="20" fillId="0" borderId="5" xfId="0" applyFont="1" applyBorder="1" applyAlignment="1">
      <alignment vertical="center" wrapText="1"/>
    </xf>
    <xf numFmtId="0" fontId="14" fillId="0" borderId="1" xfId="0" applyFont="1" applyBorder="1" applyAlignment="1">
      <alignment horizontal="center" vertical="center"/>
    </xf>
    <xf numFmtId="43" fontId="3" fillId="0" borderId="1" xfId="0" applyNumberFormat="1" applyFont="1" applyBorder="1" applyAlignment="1">
      <alignment vertical="center"/>
    </xf>
    <xf numFmtId="0" fontId="4" fillId="4" borderId="1" xfId="0" applyFont="1" applyFill="1" applyBorder="1" applyAlignment="1">
      <alignment vertical="center"/>
    </xf>
    <xf numFmtId="0" fontId="4" fillId="3" borderId="2" xfId="0" applyFont="1" applyFill="1" applyBorder="1" applyAlignment="1">
      <alignment vertical="center"/>
    </xf>
    <xf numFmtId="0" fontId="4" fillId="4" borderId="2" xfId="0" applyNumberFormat="1" applyFont="1" applyFill="1" applyBorder="1" applyAlignment="1">
      <alignment vertical="center"/>
    </xf>
    <xf numFmtId="2" fontId="3" fillId="0" borderId="1" xfId="0" applyNumberFormat="1" applyFont="1" applyBorder="1" applyAlignment="1">
      <alignment horizontal="center" vertical="center"/>
    </xf>
    <xf numFmtId="0" fontId="3" fillId="0" borderId="0" xfId="0" applyFont="1" applyAlignment="1">
      <alignment horizontal="center" vertical="center"/>
    </xf>
    <xf numFmtId="0" fontId="4" fillId="4" borderId="0" xfId="0" applyFont="1" applyFill="1" applyAlignment="1">
      <alignment wrapText="1"/>
    </xf>
    <xf numFmtId="0" fontId="4" fillId="4" borderId="0" xfId="0" applyFont="1" applyFill="1" applyBorder="1"/>
    <xf numFmtId="0" fontId="4" fillId="4" borderId="0" xfId="0" applyFont="1" applyFill="1" applyAlignment="1">
      <alignment vertical="center"/>
    </xf>
    <xf numFmtId="0" fontId="4" fillId="3" borderId="0" xfId="0" applyFont="1" applyFill="1" applyAlignment="1">
      <alignment vertical="center"/>
    </xf>
    <xf numFmtId="0" fontId="4" fillId="0" borderId="0" xfId="0" applyNumberFormat="1" applyFont="1"/>
    <xf numFmtId="2" fontId="4" fillId="0" borderId="0" xfId="0" applyNumberFormat="1" applyFont="1" applyAlignment="1">
      <alignment horizontal="center" vertical="center"/>
    </xf>
    <xf numFmtId="0" fontId="22" fillId="4" borderId="0" xfId="0" applyFont="1" applyFill="1" applyAlignment="1">
      <alignment vertical="center"/>
    </xf>
    <xf numFmtId="0" fontId="22" fillId="0" borderId="0" xfId="0" applyFont="1" applyAlignment="1">
      <alignment vertical="center"/>
    </xf>
    <xf numFmtId="43" fontId="23" fillId="0" borderId="0" xfId="0" applyNumberFormat="1" applyFont="1" applyAlignment="1">
      <alignment vertical="center"/>
    </xf>
    <xf numFmtId="0" fontId="1" fillId="0" borderId="5" xfId="0" applyFont="1" applyBorder="1" applyAlignment="1">
      <alignment horizontal="center" wrapText="1"/>
    </xf>
    <xf numFmtId="0" fontId="1" fillId="0" borderId="6" xfId="0" applyFont="1" applyBorder="1" applyAlignment="1">
      <alignment horizontal="center" wrapText="1"/>
    </xf>
    <xf numFmtId="0" fontId="1" fillId="0" borderId="5" xfId="0" applyFont="1" applyBorder="1" applyAlignment="1">
      <alignment horizontal="center" vertical="center" wrapText="1"/>
    </xf>
    <xf numFmtId="0" fontId="1" fillId="0" borderId="7" xfId="0" applyFont="1" applyBorder="1" applyAlignment="1">
      <alignment horizontal="center" vertical="center" wrapText="1"/>
    </xf>
    <xf numFmtId="0" fontId="1" fillId="0" borderId="6" xfId="0" applyFont="1" applyBorder="1" applyAlignment="1">
      <alignment horizontal="center" vertical="center" wrapText="1"/>
    </xf>
    <xf numFmtId="0" fontId="0" fillId="0" borderId="5" xfId="0" applyBorder="1" applyAlignment="1">
      <alignment horizontal="center" vertical="top" wrapText="1"/>
    </xf>
    <xf numFmtId="0" fontId="0" fillId="0" borderId="7" xfId="0" applyBorder="1" applyAlignment="1">
      <alignment horizontal="center" vertical="top" wrapText="1"/>
    </xf>
    <xf numFmtId="0" fontId="0" fillId="0" borderId="6" xfId="0" applyBorder="1" applyAlignment="1">
      <alignment horizontal="center" vertical="top" wrapText="1"/>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0" borderId="6" xfId="0" applyBorder="1" applyAlignment="1">
      <alignment horizontal="center" vertical="center" wrapText="1"/>
    </xf>
    <xf numFmtId="0" fontId="1" fillId="0" borderId="1" xfId="0" applyFont="1" applyBorder="1" applyAlignment="1">
      <alignment horizontal="center" vertical="top" wrapText="1"/>
    </xf>
    <xf numFmtId="0" fontId="1" fillId="0" borderId="5" xfId="0" applyFont="1" applyBorder="1" applyAlignment="1">
      <alignment horizontal="center" vertical="top" wrapText="1"/>
    </xf>
    <xf numFmtId="0" fontId="1" fillId="0" borderId="6" xfId="0" applyFont="1" applyBorder="1" applyAlignment="1">
      <alignment horizontal="center" vertical="top" wrapText="1"/>
    </xf>
    <xf numFmtId="0" fontId="1" fillId="0" borderId="7" xfId="0" applyFont="1" applyBorder="1" applyAlignment="1">
      <alignment horizontal="center" vertical="center"/>
    </xf>
    <xf numFmtId="0" fontId="1" fillId="0" borderId="6" xfId="0" applyFont="1" applyBorder="1" applyAlignment="1">
      <alignment horizontal="center" vertical="center"/>
    </xf>
    <xf numFmtId="0" fontId="0" fillId="0" borderId="5" xfId="0" applyBorder="1" applyAlignment="1">
      <alignment horizontal="center"/>
    </xf>
    <xf numFmtId="0" fontId="0" fillId="0" borderId="7" xfId="0" applyBorder="1" applyAlignment="1">
      <alignment horizontal="center"/>
    </xf>
    <xf numFmtId="0" fontId="0" fillId="0" borderId="6" xfId="0" applyBorder="1" applyAlignment="1">
      <alignment horizontal="center"/>
    </xf>
    <xf numFmtId="0" fontId="1" fillId="0" borderId="2" xfId="0" applyFont="1" applyBorder="1" applyAlignment="1">
      <alignment horizontal="center" vertical="top" wrapText="1"/>
    </xf>
    <xf numFmtId="0" fontId="1" fillId="0" borderId="3" xfId="0" applyFont="1" applyBorder="1" applyAlignment="1">
      <alignment horizontal="center" vertical="top" wrapText="1"/>
    </xf>
    <xf numFmtId="0" fontId="1" fillId="0" borderId="4" xfId="0" applyFont="1" applyBorder="1" applyAlignment="1">
      <alignment horizontal="center" vertical="top" wrapText="1"/>
    </xf>
    <xf numFmtId="0" fontId="20" fillId="8" borderId="2" xfId="0" applyFont="1" applyFill="1" applyBorder="1" applyAlignment="1">
      <alignment horizontal="center" vertical="center" wrapText="1"/>
    </xf>
    <xf numFmtId="0" fontId="20" fillId="8" borderId="4" xfId="0" applyFont="1" applyFill="1" applyBorder="1" applyAlignment="1">
      <alignment horizontal="center" vertical="center" wrapText="1"/>
    </xf>
    <xf numFmtId="0" fontId="3" fillId="0" borderId="1" xfId="0" applyFont="1" applyBorder="1" applyAlignment="1">
      <alignment horizontal="center"/>
    </xf>
    <xf numFmtId="0" fontId="3" fillId="4" borderId="1" xfId="0" applyFont="1" applyFill="1" applyBorder="1" applyAlignment="1">
      <alignment horizontal="center"/>
    </xf>
    <xf numFmtId="0" fontId="20" fillId="0" borderId="5" xfId="0" applyFont="1" applyBorder="1" applyAlignment="1">
      <alignment horizontal="center" vertical="center"/>
    </xf>
    <xf numFmtId="0" fontId="20" fillId="0" borderId="6" xfId="0" applyFont="1" applyBorder="1" applyAlignment="1">
      <alignment horizontal="center" vertical="center"/>
    </xf>
    <xf numFmtId="0" fontId="20" fillId="0" borderId="5" xfId="0" applyFont="1" applyBorder="1" applyAlignment="1">
      <alignment horizontal="center" vertical="center" wrapText="1"/>
    </xf>
    <xf numFmtId="0" fontId="20" fillId="0" borderId="6" xfId="0" applyFont="1" applyBorder="1" applyAlignment="1">
      <alignment horizontal="center" vertical="center" wrapText="1"/>
    </xf>
    <xf numFmtId="0" fontId="14" fillId="4" borderId="5" xfId="0" applyFont="1" applyFill="1" applyBorder="1" applyAlignment="1">
      <alignment horizontal="center" vertical="center"/>
    </xf>
    <xf numFmtId="0" fontId="14" fillId="4" borderId="6" xfId="0" applyFont="1" applyFill="1" applyBorder="1" applyAlignment="1">
      <alignment horizontal="center" vertical="center"/>
    </xf>
    <xf numFmtId="43" fontId="21" fillId="0" borderId="5" xfId="1" applyFont="1" applyBorder="1" applyAlignment="1">
      <alignment horizontal="center" vertical="center"/>
    </xf>
    <xf numFmtId="43" fontId="21" fillId="0" borderId="6" xfId="1" applyFont="1" applyBorder="1" applyAlignment="1">
      <alignment horizontal="center" vertical="center"/>
    </xf>
    <xf numFmtId="43" fontId="3" fillId="8" borderId="5" xfId="1" applyFont="1" applyFill="1" applyBorder="1" applyAlignment="1">
      <alignment horizontal="center" vertical="center"/>
    </xf>
    <xf numFmtId="43" fontId="3" fillId="8" borderId="7" xfId="1" applyFont="1" applyFill="1" applyBorder="1" applyAlignment="1">
      <alignment horizontal="center" vertical="center"/>
    </xf>
    <xf numFmtId="43" fontId="3" fillId="8" borderId="6" xfId="1" applyFont="1" applyFill="1" applyBorder="1" applyAlignment="1">
      <alignment horizontal="center" vertical="center"/>
    </xf>
    <xf numFmtId="0" fontId="14" fillId="0" borderId="5" xfId="0" applyFont="1" applyBorder="1" applyAlignment="1">
      <alignment horizontal="center" vertical="center"/>
    </xf>
    <xf numFmtId="0" fontId="14" fillId="0" borderId="6" xfId="0" applyFont="1" applyBorder="1" applyAlignment="1">
      <alignment horizontal="center" vertical="center"/>
    </xf>
    <xf numFmtId="43" fontId="20" fillId="0" borderId="5" xfId="1" applyFont="1" applyBorder="1" applyAlignment="1">
      <alignment horizontal="center" vertical="center"/>
    </xf>
    <xf numFmtId="43" fontId="20" fillId="0" borderId="6" xfId="1" applyFont="1" applyBorder="1" applyAlignment="1">
      <alignment horizontal="center" vertical="center"/>
    </xf>
    <xf numFmtId="43" fontId="4" fillId="4" borderId="5" xfId="1" applyFont="1" applyFill="1" applyBorder="1" applyAlignment="1">
      <alignment horizontal="center" vertical="center"/>
    </xf>
    <xf numFmtId="43" fontId="4" fillId="4" borderId="7" xfId="1" applyFont="1" applyFill="1" applyBorder="1" applyAlignment="1">
      <alignment horizontal="center" vertical="center"/>
    </xf>
    <xf numFmtId="43" fontId="4" fillId="4" borderId="6" xfId="1" applyFont="1" applyFill="1" applyBorder="1" applyAlignment="1">
      <alignment horizontal="center" vertical="center"/>
    </xf>
    <xf numFmtId="0" fontId="4" fillId="8" borderId="9" xfId="0" applyFont="1" applyFill="1" applyBorder="1" applyAlignment="1">
      <alignment horizontal="center" vertical="center" wrapText="1"/>
    </xf>
    <xf numFmtId="0" fontId="4" fillId="8" borderId="10" xfId="0" applyFont="1" applyFill="1" applyBorder="1" applyAlignment="1">
      <alignment horizontal="center" vertical="center" wrapText="1"/>
    </xf>
    <xf numFmtId="0" fontId="4" fillId="8" borderId="11" xfId="0" applyFont="1" applyFill="1" applyBorder="1" applyAlignment="1">
      <alignment horizontal="center" vertical="center" wrapText="1"/>
    </xf>
    <xf numFmtId="0" fontId="4" fillId="8" borderId="12" xfId="0" applyFont="1" applyFill="1" applyBorder="1" applyAlignment="1">
      <alignment horizontal="center" vertical="center" wrapText="1"/>
    </xf>
    <xf numFmtId="0" fontId="4" fillId="8" borderId="13" xfId="0" applyFont="1" applyFill="1" applyBorder="1" applyAlignment="1">
      <alignment horizontal="center" vertical="center" wrapText="1"/>
    </xf>
    <xf numFmtId="0" fontId="4" fillId="8" borderId="14" xfId="0" applyFont="1" applyFill="1" applyBorder="1" applyAlignment="1">
      <alignment horizontal="center" vertical="center" wrapText="1"/>
    </xf>
    <xf numFmtId="165" fontId="9" fillId="8" borderId="3" xfId="2" applyNumberFormat="1" applyFont="1" applyFill="1" applyBorder="1" applyAlignment="1" applyProtection="1">
      <alignment horizontal="left" vertical="center" wrapText="1"/>
    </xf>
    <xf numFmtId="165" fontId="9" fillId="8" borderId="4" xfId="2" applyNumberFormat="1" applyFont="1" applyFill="1" applyBorder="1" applyAlignment="1" applyProtection="1">
      <alignment horizontal="left" vertical="center" wrapText="1"/>
    </xf>
    <xf numFmtId="43" fontId="3" fillId="0" borderId="5" xfId="1" applyFont="1" applyBorder="1" applyAlignment="1">
      <alignment horizontal="center" vertical="center"/>
    </xf>
    <xf numFmtId="43" fontId="3" fillId="0" borderId="7" xfId="1" applyFont="1" applyBorder="1" applyAlignment="1">
      <alignment horizontal="center" vertical="center"/>
    </xf>
    <xf numFmtId="43" fontId="3" fillId="0" borderId="6" xfId="1" applyFont="1" applyBorder="1" applyAlignment="1">
      <alignment horizontal="center" vertical="center"/>
    </xf>
    <xf numFmtId="0" fontId="3" fillId="4" borderId="9" xfId="0" applyFont="1" applyFill="1" applyBorder="1" applyAlignment="1">
      <alignment horizontal="center" vertical="center" wrapText="1"/>
    </xf>
    <xf numFmtId="0" fontId="3" fillId="4" borderId="10"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12" xfId="0" applyFont="1" applyFill="1" applyBorder="1" applyAlignment="1">
      <alignment horizontal="center" vertical="center" wrapText="1"/>
    </xf>
    <xf numFmtId="0" fontId="3" fillId="4" borderId="13"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0" borderId="2" xfId="0" applyFont="1"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3" fillId="0" borderId="2" xfId="0" applyFont="1" applyBorder="1" applyAlignment="1">
      <alignment horizontal="center" wrapText="1"/>
    </xf>
    <xf numFmtId="0" fontId="3" fillId="0" borderId="3" xfId="0" applyFont="1" applyBorder="1" applyAlignment="1">
      <alignment horizontal="center" wrapText="1"/>
    </xf>
    <xf numFmtId="43" fontId="3" fillId="0" borderId="1" xfId="0" applyNumberFormat="1" applyFont="1" applyBorder="1" applyAlignment="1">
      <alignment horizontal="center" vertical="center" wrapText="1"/>
    </xf>
    <xf numFmtId="2" fontId="3" fillId="0" borderId="1" xfId="1" applyNumberFormat="1" applyFont="1" applyBorder="1" applyAlignment="1">
      <alignment horizontal="center" vertical="center" wrapText="1"/>
    </xf>
    <xf numFmtId="0" fontId="5" fillId="7"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43" fontId="19" fillId="4" borderId="5" xfId="1" applyFont="1" applyFill="1" applyBorder="1" applyAlignment="1">
      <alignment horizontal="center" vertical="center"/>
    </xf>
    <xf numFmtId="43" fontId="19" fillId="4" borderId="7" xfId="1" applyFont="1" applyFill="1" applyBorder="1" applyAlignment="1">
      <alignment horizontal="center" vertical="center"/>
    </xf>
    <xf numFmtId="43" fontId="19" fillId="4" borderId="6" xfId="1" applyFont="1" applyFill="1" applyBorder="1" applyAlignment="1">
      <alignment horizontal="center" vertical="center"/>
    </xf>
    <xf numFmtId="43" fontId="3" fillId="0" borderId="1" xfId="1" applyFont="1" applyBorder="1" applyAlignment="1">
      <alignment horizontal="center" vertical="center" wrapText="1"/>
    </xf>
    <xf numFmtId="0" fontId="3" fillId="0" borderId="7" xfId="0" applyFont="1" applyBorder="1" applyAlignment="1">
      <alignment horizontal="center" vertical="center" wrapText="1"/>
    </xf>
    <xf numFmtId="0" fontId="3" fillId="0" borderId="1" xfId="0" applyFont="1" applyBorder="1" applyAlignment="1">
      <alignment horizontal="center" vertical="center" wrapText="1"/>
    </xf>
    <xf numFmtId="0" fontId="3" fillId="0" borderId="6" xfId="0" applyFont="1" applyBorder="1" applyAlignment="1">
      <alignment horizontal="center" vertical="center"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9" fillId="6" borderId="2" xfId="2" applyFont="1" applyFill="1" applyBorder="1" applyAlignment="1">
      <alignment horizontal="center" wrapText="1"/>
    </xf>
    <xf numFmtId="0" fontId="9" fillId="6" borderId="3" xfId="2" applyFont="1" applyFill="1" applyBorder="1" applyAlignment="1">
      <alignment horizontal="center" wrapText="1"/>
    </xf>
    <xf numFmtId="0" fontId="3" fillId="0" borderId="5" xfId="0" applyFont="1" applyBorder="1" applyAlignment="1">
      <alignment horizontal="center" vertical="center"/>
    </xf>
    <xf numFmtId="0" fontId="3" fillId="0" borderId="7" xfId="0" applyFont="1" applyBorder="1" applyAlignment="1">
      <alignment horizontal="center" vertical="center"/>
    </xf>
    <xf numFmtId="0" fontId="3" fillId="0" borderId="6" xfId="0" applyFont="1" applyBorder="1" applyAlignment="1">
      <alignment horizontal="center" vertical="center"/>
    </xf>
    <xf numFmtId="0" fontId="3" fillId="4" borderId="5" xfId="0" applyFont="1" applyFill="1" applyBorder="1" applyAlignment="1">
      <alignment horizontal="center"/>
    </xf>
    <xf numFmtId="0" fontId="3" fillId="4" borderId="7" xfId="0" applyFont="1" applyFill="1" applyBorder="1" applyAlignment="1">
      <alignment horizontal="center"/>
    </xf>
    <xf numFmtId="0" fontId="3" fillId="4" borderId="6" xfId="0" applyFont="1" applyFill="1" applyBorder="1" applyAlignment="1">
      <alignment horizontal="center"/>
    </xf>
    <xf numFmtId="43" fontId="3" fillId="4" borderId="5" xfId="1" applyFont="1" applyFill="1" applyBorder="1" applyAlignment="1">
      <alignment horizontal="center" vertical="center"/>
    </xf>
    <xf numFmtId="43" fontId="3" fillId="4" borderId="7" xfId="1" applyFont="1" applyFill="1" applyBorder="1" applyAlignment="1">
      <alignment horizontal="center" vertical="center"/>
    </xf>
    <xf numFmtId="43" fontId="3" fillId="4" borderId="6" xfId="1" applyFont="1" applyFill="1" applyBorder="1" applyAlignment="1">
      <alignment horizontal="center" vertical="center"/>
    </xf>
    <xf numFmtId="0" fontId="9" fillId="4" borderId="2" xfId="2" applyFont="1" applyFill="1" applyBorder="1" applyAlignment="1">
      <alignment horizontal="left" wrapText="1"/>
    </xf>
    <xf numFmtId="0" fontId="9" fillId="4" borderId="4" xfId="2" applyFont="1" applyFill="1" applyBorder="1" applyAlignment="1">
      <alignment horizontal="left" wrapText="1"/>
    </xf>
    <xf numFmtId="43" fontId="4" fillId="4" borderId="1" xfId="0" applyNumberFormat="1" applyFont="1" applyFill="1" applyBorder="1" applyAlignment="1">
      <alignment horizontal="center" vertical="center"/>
    </xf>
    <xf numFmtId="0" fontId="4" fillId="4" borderId="1" xfId="0" applyFont="1" applyFill="1" applyBorder="1" applyAlignment="1">
      <alignment horizontal="center" vertical="center"/>
    </xf>
    <xf numFmtId="43" fontId="4" fillId="0" borderId="1" xfId="0" applyNumberFormat="1" applyFont="1" applyBorder="1" applyAlignment="1">
      <alignment horizontal="center" vertical="center"/>
    </xf>
    <xf numFmtId="0" fontId="4" fillId="0" borderId="1" xfId="0" applyFont="1" applyBorder="1" applyAlignment="1">
      <alignment horizontal="center" vertical="center"/>
    </xf>
    <xf numFmtId="2" fontId="4" fillId="0" borderId="1" xfId="0" applyNumberFormat="1" applyFont="1" applyBorder="1" applyAlignment="1">
      <alignment horizontal="center" vertical="center"/>
    </xf>
    <xf numFmtId="0" fontId="8" fillId="4" borderId="1" xfId="0" applyFont="1" applyFill="1" applyBorder="1" applyAlignment="1">
      <alignment horizontal="left" wrapText="1"/>
    </xf>
    <xf numFmtId="165" fontId="9" fillId="4" borderId="3" xfId="2" applyNumberFormat="1" applyFont="1" applyFill="1" applyBorder="1" applyAlignment="1" applyProtection="1">
      <alignment horizontal="left" wrapText="1"/>
    </xf>
    <xf numFmtId="165" fontId="9" fillId="4" borderId="4" xfId="2" applyNumberFormat="1" applyFont="1" applyFill="1" applyBorder="1" applyAlignment="1" applyProtection="1">
      <alignment horizontal="left" wrapText="1"/>
    </xf>
    <xf numFmtId="0" fontId="3" fillId="0" borderId="5" xfId="0" applyFont="1" applyBorder="1" applyAlignment="1">
      <alignment horizontal="center" vertical="center" wrapText="1"/>
    </xf>
    <xf numFmtId="43" fontId="4" fillId="4" borderId="5" xfId="0" applyNumberFormat="1" applyFont="1" applyFill="1" applyBorder="1" applyAlignment="1">
      <alignment horizontal="center" vertical="center"/>
    </xf>
    <xf numFmtId="43" fontId="4" fillId="4" borderId="7" xfId="0" applyNumberFormat="1" applyFont="1" applyFill="1" applyBorder="1" applyAlignment="1">
      <alignment horizontal="center" vertical="center"/>
    </xf>
    <xf numFmtId="43" fontId="3" fillId="0" borderId="5" xfId="1" applyFont="1" applyBorder="1" applyAlignment="1">
      <alignment horizontal="center" vertical="center" wrapText="1"/>
    </xf>
    <xf numFmtId="43" fontId="3" fillId="0" borderId="7" xfId="1" applyFont="1" applyBorder="1" applyAlignment="1">
      <alignment horizontal="center" vertical="center" wrapText="1"/>
    </xf>
    <xf numFmtId="43" fontId="3" fillId="0" borderId="6" xfId="1" applyFont="1" applyBorder="1" applyAlignment="1">
      <alignment horizontal="center" vertical="center" wrapText="1"/>
    </xf>
    <xf numFmtId="0" fontId="3" fillId="4" borderId="9" xfId="0" applyFont="1" applyFill="1" applyBorder="1" applyAlignment="1">
      <alignment horizontal="center" wrapText="1"/>
    </xf>
    <xf numFmtId="0" fontId="3" fillId="4" borderId="10" xfId="0" applyFont="1" applyFill="1" applyBorder="1" applyAlignment="1">
      <alignment horizontal="center" wrapText="1"/>
    </xf>
    <xf numFmtId="0" fontId="3" fillId="4" borderId="11" xfId="0" applyFont="1" applyFill="1" applyBorder="1" applyAlignment="1">
      <alignment horizontal="center" wrapText="1"/>
    </xf>
    <xf numFmtId="0" fontId="3" fillId="4" borderId="12" xfId="0" applyFont="1" applyFill="1" applyBorder="1" applyAlignment="1">
      <alignment horizontal="center" wrapText="1"/>
    </xf>
    <xf numFmtId="0" fontId="3" fillId="4" borderId="13" xfId="0" applyFont="1" applyFill="1" applyBorder="1" applyAlignment="1">
      <alignment horizontal="center" wrapText="1"/>
    </xf>
    <xf numFmtId="0" fontId="3" fillId="4" borderId="14" xfId="0" applyFont="1" applyFill="1" applyBorder="1" applyAlignment="1">
      <alignment horizontal="center" wrapText="1"/>
    </xf>
    <xf numFmtId="0" fontId="4" fillId="4" borderId="9" xfId="0" applyFont="1" applyFill="1" applyBorder="1" applyAlignment="1">
      <alignment horizontal="center" wrapText="1"/>
    </xf>
    <xf numFmtId="0" fontId="4" fillId="4" borderId="10" xfId="0" applyFont="1" applyFill="1" applyBorder="1" applyAlignment="1">
      <alignment horizontal="center" wrapText="1"/>
    </xf>
    <xf numFmtId="0" fontId="4" fillId="4" borderId="11" xfId="0" applyFont="1" applyFill="1" applyBorder="1" applyAlignment="1">
      <alignment horizontal="center" wrapText="1"/>
    </xf>
    <xf numFmtId="0" fontId="4" fillId="4" borderId="12" xfId="0" applyFont="1" applyFill="1" applyBorder="1" applyAlignment="1">
      <alignment horizontal="center" wrapText="1"/>
    </xf>
    <xf numFmtId="0" fontId="4" fillId="4" borderId="13" xfId="0" applyFont="1" applyFill="1" applyBorder="1" applyAlignment="1">
      <alignment horizontal="center" wrapText="1"/>
    </xf>
    <xf numFmtId="0" fontId="4" fillId="4" borderId="14" xfId="0" applyFont="1" applyFill="1" applyBorder="1" applyAlignment="1">
      <alignment horizontal="center" wrapText="1"/>
    </xf>
    <xf numFmtId="43" fontId="4" fillId="0" borderId="1" xfId="1" applyFont="1" applyBorder="1" applyAlignment="1">
      <alignment horizontal="center" vertical="center"/>
    </xf>
    <xf numFmtId="2" fontId="4" fillId="0" borderId="1" xfId="1" applyNumberFormat="1" applyFont="1" applyBorder="1" applyAlignment="1">
      <alignment horizontal="center" vertical="center"/>
    </xf>
    <xf numFmtId="0" fontId="4" fillId="8" borderId="2" xfId="0" applyFont="1" applyFill="1" applyBorder="1" applyAlignment="1">
      <alignment wrapText="1"/>
    </xf>
    <xf numFmtId="0" fontId="4" fillId="8" borderId="4" xfId="0" applyFont="1" applyFill="1" applyBorder="1" applyAlignment="1">
      <alignment wrapText="1"/>
    </xf>
    <xf numFmtId="0" fontId="4" fillId="8" borderId="2" xfId="0" applyFont="1" applyFill="1" applyBorder="1" applyAlignment="1">
      <alignment horizontal="center" vertical="center" wrapText="1"/>
    </xf>
    <xf numFmtId="0" fontId="4" fillId="8" borderId="4" xfId="0" applyFont="1" applyFill="1" applyBorder="1" applyAlignment="1">
      <alignment horizontal="center" vertical="center" wrapText="1"/>
    </xf>
    <xf numFmtId="43" fontId="4" fillId="4" borderId="5" xfId="1" applyFont="1" applyFill="1" applyBorder="1" applyAlignment="1">
      <alignment horizontal="center"/>
    </xf>
    <xf numFmtId="43" fontId="4" fillId="4" borderId="7" xfId="1" applyFont="1" applyFill="1" applyBorder="1" applyAlignment="1">
      <alignment horizontal="center"/>
    </xf>
    <xf numFmtId="43" fontId="4" fillId="4" borderId="6" xfId="1" applyFont="1" applyFill="1" applyBorder="1" applyAlignment="1">
      <alignment horizontal="center"/>
    </xf>
    <xf numFmtId="43" fontId="4" fillId="4" borderId="1" xfId="0" applyNumberFormat="1" applyFont="1" applyFill="1" applyBorder="1" applyAlignment="1">
      <alignment horizontal="center"/>
    </xf>
    <xf numFmtId="0" fontId="4" fillId="4" borderId="1" xfId="0" applyFont="1" applyFill="1" applyBorder="1" applyAlignment="1">
      <alignment horizontal="center"/>
    </xf>
    <xf numFmtId="0" fontId="4" fillId="4" borderId="1" xfId="0" applyFont="1" applyFill="1" applyBorder="1" applyAlignment="1">
      <alignment horizontal="left" wrapText="1"/>
    </xf>
    <xf numFmtId="0" fontId="4" fillId="3" borderId="5"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6" xfId="0" applyFont="1" applyFill="1" applyBorder="1" applyAlignment="1">
      <alignment horizontal="center" vertical="center"/>
    </xf>
    <xf numFmtId="0" fontId="4" fillId="4" borderId="1" xfId="0" applyFont="1" applyFill="1" applyBorder="1" applyAlignment="1">
      <alignment horizontal="center" vertical="center" wrapText="1"/>
    </xf>
    <xf numFmtId="0" fontId="4" fillId="0" borderId="1" xfId="0" applyNumberFormat="1" applyFont="1" applyBorder="1" applyAlignment="1">
      <alignment horizontal="center" vertical="center"/>
    </xf>
    <xf numFmtId="43" fontId="4" fillId="4" borderId="5" xfId="0" applyNumberFormat="1" applyFont="1" applyFill="1" applyBorder="1" applyAlignment="1">
      <alignment horizontal="center"/>
    </xf>
    <xf numFmtId="43" fontId="4" fillId="4" borderId="7" xfId="0" applyNumberFormat="1" applyFont="1" applyFill="1" applyBorder="1" applyAlignment="1">
      <alignment horizontal="center"/>
    </xf>
    <xf numFmtId="43" fontId="4" fillId="4" borderId="6" xfId="0" applyNumberFormat="1" applyFont="1" applyFill="1" applyBorder="1" applyAlignment="1">
      <alignment horizontal="center"/>
    </xf>
    <xf numFmtId="43" fontId="4" fillId="3" borderId="5" xfId="0" applyNumberFormat="1" applyFont="1" applyFill="1" applyBorder="1" applyAlignment="1">
      <alignment horizontal="center" vertical="center"/>
    </xf>
    <xf numFmtId="43" fontId="4" fillId="3" borderId="7" xfId="0" applyNumberFormat="1" applyFont="1" applyFill="1" applyBorder="1" applyAlignment="1">
      <alignment horizontal="center" vertical="center"/>
    </xf>
    <xf numFmtId="43" fontId="4" fillId="3" borderId="6" xfId="0" applyNumberFormat="1" applyFont="1" applyFill="1" applyBorder="1" applyAlignment="1">
      <alignment horizontal="center" vertical="center"/>
    </xf>
    <xf numFmtId="0" fontId="4" fillId="4" borderId="1" xfId="0" applyFont="1" applyFill="1" applyBorder="1" applyAlignment="1">
      <alignment horizontal="left"/>
    </xf>
    <xf numFmtId="43" fontId="6" fillId="4" borderId="1" xfId="0" applyNumberFormat="1" applyFont="1" applyFill="1" applyBorder="1" applyAlignment="1">
      <alignment horizontal="center"/>
    </xf>
    <xf numFmtId="0" fontId="6" fillId="4" borderId="1" xfId="0" applyFont="1" applyFill="1" applyBorder="1" applyAlignment="1">
      <alignment horizontal="center"/>
    </xf>
    <xf numFmtId="43" fontId="4" fillId="3" borderId="1" xfId="0" applyNumberFormat="1" applyFont="1" applyFill="1" applyBorder="1" applyAlignment="1">
      <alignment horizontal="center" vertical="center"/>
    </xf>
    <xf numFmtId="0" fontId="4" fillId="3" borderId="1" xfId="0" applyFont="1" applyFill="1" applyBorder="1" applyAlignment="1">
      <alignment horizontal="center" vertical="center"/>
    </xf>
    <xf numFmtId="43" fontId="4" fillId="0" borderId="1" xfId="0" applyNumberFormat="1" applyFont="1" applyBorder="1" applyAlignment="1">
      <alignment horizontal="center" vertical="center" wrapText="1"/>
    </xf>
    <xf numFmtId="0" fontId="4" fillId="0" borderId="1" xfId="0" applyFont="1" applyBorder="1" applyAlignment="1">
      <alignment horizontal="center" vertical="center" wrapText="1"/>
    </xf>
    <xf numFmtId="2" fontId="4" fillId="0" borderId="1" xfId="0" applyNumberFormat="1" applyFont="1" applyBorder="1" applyAlignment="1">
      <alignment horizontal="center" vertical="center" wrapText="1"/>
    </xf>
    <xf numFmtId="43" fontId="4" fillId="3" borderId="1" xfId="0" applyNumberFormat="1" applyFont="1" applyFill="1" applyBorder="1" applyAlignment="1">
      <alignment horizontal="center" vertical="center" wrapText="1"/>
    </xf>
    <xf numFmtId="0" fontId="4" fillId="3" borderId="1" xfId="0" applyFont="1" applyFill="1" applyBorder="1" applyAlignment="1">
      <alignment horizontal="center" vertical="center" wrapText="1"/>
    </xf>
    <xf numFmtId="43" fontId="4" fillId="7" borderId="1" xfId="0" applyNumberFormat="1" applyFont="1" applyFill="1" applyBorder="1" applyAlignment="1">
      <alignment horizontal="center" vertical="center"/>
    </xf>
    <xf numFmtId="0" fontId="4" fillId="7" borderId="1" xfId="0" applyFont="1" applyFill="1" applyBorder="1" applyAlignment="1">
      <alignment horizontal="center" vertical="center"/>
    </xf>
    <xf numFmtId="43" fontId="4" fillId="4" borderId="1" xfId="0" applyNumberFormat="1" applyFont="1" applyFill="1" applyBorder="1" applyAlignment="1">
      <alignment horizontal="center" wrapText="1"/>
    </xf>
    <xf numFmtId="0" fontId="4" fillId="4" borderId="1" xfId="0" applyFont="1" applyFill="1" applyBorder="1" applyAlignment="1">
      <alignment horizontal="center" wrapText="1"/>
    </xf>
    <xf numFmtId="0" fontId="4" fillId="0" borderId="11" xfId="0" applyFont="1" applyBorder="1" applyAlignment="1">
      <alignment horizontal="center" vertical="center"/>
    </xf>
    <xf numFmtId="0" fontId="5" fillId="4" borderId="5" xfId="0" applyFont="1" applyFill="1" applyBorder="1" applyAlignment="1">
      <alignment horizontal="center" vertical="center" wrapText="1"/>
    </xf>
    <xf numFmtId="0" fontId="5" fillId="4" borderId="6" xfId="0" applyFont="1" applyFill="1" applyBorder="1" applyAlignment="1">
      <alignment horizontal="center" vertical="center" wrapText="1"/>
    </xf>
    <xf numFmtId="1" fontId="5" fillId="4" borderId="5" xfId="0" applyNumberFormat="1" applyFont="1" applyFill="1" applyBorder="1" applyAlignment="1">
      <alignment horizontal="center" vertical="center" wrapText="1"/>
    </xf>
    <xf numFmtId="1" fontId="5" fillId="4" borderId="7" xfId="0" applyNumberFormat="1" applyFont="1" applyFill="1" applyBorder="1" applyAlignment="1">
      <alignment horizontal="center" vertical="center" wrapText="1"/>
    </xf>
    <xf numFmtId="1" fontId="5" fillId="4" borderId="6" xfId="0" applyNumberFormat="1" applyFont="1" applyFill="1" applyBorder="1" applyAlignment="1">
      <alignment horizontal="center" vertical="center" wrapText="1"/>
    </xf>
    <xf numFmtId="0" fontId="3" fillId="3" borderId="1" xfId="0" applyNumberFormat="1" applyFont="1" applyFill="1" applyBorder="1" applyAlignment="1">
      <alignment horizontal="center" vertical="center" wrapText="1"/>
    </xf>
    <xf numFmtId="0" fontId="3" fillId="5" borderId="1" xfId="0" applyNumberFormat="1" applyFont="1" applyFill="1" applyBorder="1" applyAlignment="1">
      <alignment horizontal="center" vertical="center" wrapText="1"/>
    </xf>
    <xf numFmtId="0" fontId="5" fillId="5" borderId="1" xfId="0" applyFont="1" applyFill="1" applyBorder="1" applyAlignment="1">
      <alignment horizontal="center" vertical="center" wrapText="1"/>
    </xf>
    <xf numFmtId="0" fontId="5" fillId="5" borderId="7" xfId="0" applyFont="1" applyFill="1" applyBorder="1" applyAlignment="1">
      <alignment horizontal="center" vertical="center" wrapText="1"/>
    </xf>
    <xf numFmtId="0" fontId="5" fillId="5" borderId="6" xfId="0" applyFont="1" applyFill="1" applyBorder="1" applyAlignment="1">
      <alignment horizontal="center" vertical="center" wrapText="1"/>
    </xf>
    <xf numFmtId="1" fontId="3" fillId="4" borderId="1" xfId="0" applyNumberFormat="1" applyFont="1" applyFill="1" applyBorder="1" applyAlignment="1">
      <alignment horizontal="center" vertical="center" wrapText="1"/>
    </xf>
    <xf numFmtId="0" fontId="3" fillId="4" borderId="1" xfId="0" applyFont="1" applyFill="1" applyBorder="1" applyAlignment="1">
      <alignment horizontal="center" vertical="center" wrapText="1"/>
    </xf>
    <xf numFmtId="1" fontId="5" fillId="4" borderId="1" xfId="0" applyNumberFormat="1" applyFont="1" applyFill="1" applyBorder="1" applyAlignment="1">
      <alignment horizontal="center" vertical="center" wrapText="1"/>
    </xf>
    <xf numFmtId="0" fontId="3" fillId="2" borderId="8" xfId="0" applyFont="1" applyFill="1" applyBorder="1" applyAlignment="1">
      <alignment horizontal="center" vertical="center"/>
    </xf>
    <xf numFmtId="0" fontId="5" fillId="4" borderId="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4" borderId="1" xfId="0" applyFont="1" applyFill="1" applyBorder="1" applyAlignment="1">
      <alignment horizontal="center" vertical="center"/>
    </xf>
    <xf numFmtId="0" fontId="6" fillId="0" borderId="1" xfId="0" applyFont="1" applyBorder="1" applyAlignment="1">
      <alignment horizontal="center" vertical="center"/>
    </xf>
  </cellXfs>
  <cellStyles count="3">
    <cellStyle name="Comma" xfId="1" builtinId="3"/>
    <cellStyle name="Normal" xfId="0" builtinId="0"/>
    <cellStyle name="Normal 2" xfId="2" xr:uid="{FDC72385-9A83-4AA6-931D-6E0A2581443A}"/>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D2:R90"/>
  <sheetViews>
    <sheetView tabSelected="1" view="pageBreakPreview" topLeftCell="D7" zoomScale="60" zoomScaleNormal="70" workbookViewId="0">
      <selection activeCell="I10" sqref="I10:I19"/>
    </sheetView>
  </sheetViews>
  <sheetFormatPr defaultRowHeight="15" x14ac:dyDescent="0.25"/>
  <cols>
    <col min="1" max="3" width="0" hidden="1" customWidth="1"/>
    <col min="5" max="5" width="13.28515625" customWidth="1"/>
    <col min="6" max="6" width="12.85546875" customWidth="1"/>
    <col min="8" max="8" width="12.85546875" customWidth="1"/>
    <col min="9" max="9" width="13.85546875" customWidth="1"/>
    <col min="10" max="10" width="15.5703125" customWidth="1"/>
    <col min="11" max="11" width="14.28515625" customWidth="1"/>
    <col min="12" max="12" width="13.42578125" customWidth="1"/>
    <col min="13" max="13" width="15.42578125" customWidth="1"/>
    <col min="14" max="14" width="15" customWidth="1"/>
    <col min="15" max="15" width="13.28515625" customWidth="1"/>
    <col min="16" max="16" width="14.140625" customWidth="1"/>
    <col min="17" max="17" width="14.7109375" customWidth="1"/>
    <col min="18" max="18" width="13.140625" customWidth="1"/>
  </cols>
  <sheetData>
    <row r="2" spans="4:13" x14ac:dyDescent="0.25">
      <c r="D2" s="6" t="s">
        <v>19</v>
      </c>
    </row>
    <row r="4" spans="4:13" x14ac:dyDescent="0.25">
      <c r="D4" s="6" t="s">
        <v>0</v>
      </c>
    </row>
    <row r="6" spans="4:13" x14ac:dyDescent="0.25">
      <c r="D6" s="6" t="s">
        <v>22</v>
      </c>
    </row>
    <row r="7" spans="4:13" ht="17.25" customHeight="1" x14ac:dyDescent="0.25">
      <c r="D7" s="209" t="s">
        <v>1</v>
      </c>
      <c r="E7" s="209" t="s">
        <v>2</v>
      </c>
      <c r="F7" s="209" t="s">
        <v>3</v>
      </c>
      <c r="G7" s="208" t="s">
        <v>20</v>
      </c>
      <c r="H7" s="208"/>
      <c r="I7" s="208"/>
      <c r="J7" s="208"/>
      <c r="K7" s="208"/>
      <c r="L7" s="208"/>
      <c r="M7" s="208"/>
    </row>
    <row r="8" spans="4:13" ht="64.5" customHeight="1" x14ac:dyDescent="0.25">
      <c r="D8" s="210"/>
      <c r="E8" s="210"/>
      <c r="F8" s="210"/>
      <c r="G8" s="5" t="s">
        <v>4</v>
      </c>
      <c r="H8" s="5" t="s">
        <v>21</v>
      </c>
      <c r="I8" s="5" t="s">
        <v>37</v>
      </c>
      <c r="J8" s="3" t="s">
        <v>6</v>
      </c>
      <c r="K8" s="3" t="s">
        <v>7</v>
      </c>
      <c r="L8" s="3" t="s">
        <v>39</v>
      </c>
      <c r="M8" s="3" t="s">
        <v>13</v>
      </c>
    </row>
    <row r="9" spans="4:13" x14ac:dyDescent="0.25">
      <c r="D9" s="5" t="s">
        <v>9</v>
      </c>
      <c r="E9" s="5" t="s">
        <v>10</v>
      </c>
      <c r="F9" s="5" t="s">
        <v>11</v>
      </c>
      <c r="G9" s="5" t="s">
        <v>12</v>
      </c>
      <c r="H9" s="5" t="s">
        <v>14</v>
      </c>
      <c r="I9" s="5" t="s">
        <v>41</v>
      </c>
      <c r="J9" s="5" t="s">
        <v>42</v>
      </c>
      <c r="K9" s="5" t="s">
        <v>43</v>
      </c>
      <c r="L9" s="5" t="s">
        <v>44</v>
      </c>
      <c r="M9" s="3" t="s">
        <v>45</v>
      </c>
    </row>
    <row r="10" spans="4:13" x14ac:dyDescent="0.25">
      <c r="D10" s="202">
        <v>1</v>
      </c>
      <c r="E10" s="205">
        <v>100</v>
      </c>
      <c r="F10" s="205">
        <v>90</v>
      </c>
      <c r="G10" s="2">
        <v>1</v>
      </c>
      <c r="H10" s="2"/>
      <c r="I10" s="205">
        <v>9</v>
      </c>
      <c r="J10" s="202"/>
      <c r="K10" s="202"/>
      <c r="L10" s="202"/>
      <c r="M10" s="213"/>
    </row>
    <row r="11" spans="4:13" x14ac:dyDescent="0.25">
      <c r="D11" s="203"/>
      <c r="E11" s="206"/>
      <c r="F11" s="206"/>
      <c r="G11" s="2">
        <v>2</v>
      </c>
      <c r="H11" s="2"/>
      <c r="I11" s="206"/>
      <c r="J11" s="203"/>
      <c r="K11" s="203"/>
      <c r="L11" s="203"/>
      <c r="M11" s="214"/>
    </row>
    <row r="12" spans="4:13" x14ac:dyDescent="0.25">
      <c r="D12" s="203"/>
      <c r="E12" s="206"/>
      <c r="F12" s="206"/>
      <c r="G12" s="2">
        <v>3</v>
      </c>
      <c r="H12" s="2"/>
      <c r="I12" s="206"/>
      <c r="J12" s="203"/>
      <c r="K12" s="203"/>
      <c r="L12" s="203"/>
      <c r="M12" s="214"/>
    </row>
    <row r="13" spans="4:13" x14ac:dyDescent="0.25">
      <c r="D13" s="203"/>
      <c r="E13" s="206"/>
      <c r="F13" s="206"/>
      <c r="G13" s="2">
        <v>4</v>
      </c>
      <c r="H13" s="2"/>
      <c r="I13" s="206"/>
      <c r="J13" s="203"/>
      <c r="K13" s="203"/>
      <c r="L13" s="203"/>
      <c r="M13" s="214"/>
    </row>
    <row r="14" spans="4:13" x14ac:dyDescent="0.25">
      <c r="D14" s="203"/>
      <c r="E14" s="206"/>
      <c r="F14" s="206"/>
      <c r="G14" s="2">
        <v>5</v>
      </c>
      <c r="H14" s="2"/>
      <c r="I14" s="206"/>
      <c r="J14" s="203"/>
      <c r="K14" s="203"/>
      <c r="L14" s="203"/>
      <c r="M14" s="214"/>
    </row>
    <row r="15" spans="4:13" x14ac:dyDescent="0.25">
      <c r="D15" s="203"/>
      <c r="E15" s="206"/>
      <c r="F15" s="206"/>
      <c r="G15" s="2">
        <v>6</v>
      </c>
      <c r="H15" s="2"/>
      <c r="I15" s="206"/>
      <c r="J15" s="203"/>
      <c r="K15" s="203"/>
      <c r="L15" s="203"/>
      <c r="M15" s="214"/>
    </row>
    <row r="16" spans="4:13" x14ac:dyDescent="0.25">
      <c r="D16" s="203"/>
      <c r="E16" s="206"/>
      <c r="F16" s="206"/>
      <c r="G16" s="2">
        <v>7</v>
      </c>
      <c r="H16" s="2"/>
      <c r="I16" s="206"/>
      <c r="J16" s="203"/>
      <c r="K16" s="203"/>
      <c r="L16" s="203"/>
      <c r="M16" s="214"/>
    </row>
    <row r="17" spans="4:18" x14ac:dyDescent="0.25">
      <c r="D17" s="203"/>
      <c r="E17" s="206"/>
      <c r="F17" s="206"/>
      <c r="G17" s="2">
        <v>8</v>
      </c>
      <c r="H17" s="2"/>
      <c r="I17" s="206"/>
      <c r="J17" s="203"/>
      <c r="K17" s="203"/>
      <c r="L17" s="203"/>
      <c r="M17" s="214"/>
    </row>
    <row r="18" spans="4:18" x14ac:dyDescent="0.25">
      <c r="D18" s="203"/>
      <c r="E18" s="206"/>
      <c r="F18" s="206"/>
      <c r="G18" s="2">
        <v>9</v>
      </c>
      <c r="H18" s="2"/>
      <c r="I18" s="206"/>
      <c r="J18" s="203"/>
      <c r="K18" s="203"/>
      <c r="L18" s="203"/>
      <c r="M18" s="214"/>
    </row>
    <row r="19" spans="4:18" x14ac:dyDescent="0.25">
      <c r="D19" s="204"/>
      <c r="E19" s="207"/>
      <c r="F19" s="207"/>
      <c r="G19" s="2">
        <v>10</v>
      </c>
      <c r="H19" s="2"/>
      <c r="I19" s="207"/>
      <c r="J19" s="204"/>
      <c r="K19" s="204"/>
      <c r="L19" s="204"/>
      <c r="M19" s="215"/>
    </row>
    <row r="20" spans="4:18" x14ac:dyDescent="0.25">
      <c r="D20" s="2" t="s">
        <v>8</v>
      </c>
      <c r="E20" s="2">
        <f t="shared" ref="E20:I20" si="0">SUM(E10:E19)</f>
        <v>100</v>
      </c>
      <c r="F20" s="2">
        <f t="shared" si="0"/>
        <v>90</v>
      </c>
      <c r="G20" s="2"/>
      <c r="H20" s="2">
        <f t="shared" si="0"/>
        <v>0</v>
      </c>
      <c r="I20" s="2">
        <f t="shared" si="0"/>
        <v>9</v>
      </c>
      <c r="J20" s="2">
        <f t="shared" ref="J20:M20" si="1">SUM(J10:J19)</f>
        <v>0</v>
      </c>
      <c r="K20" s="2">
        <f t="shared" si="1"/>
        <v>0</v>
      </c>
      <c r="L20" s="2">
        <f t="shared" si="1"/>
        <v>0</v>
      </c>
      <c r="M20" s="2">
        <f t="shared" si="1"/>
        <v>0</v>
      </c>
    </row>
    <row r="21" spans="4:18" x14ac:dyDescent="0.25">
      <c r="D21" s="10"/>
      <c r="E21" s="10"/>
      <c r="F21" s="10"/>
      <c r="G21" s="10"/>
      <c r="H21" s="10"/>
      <c r="I21" s="10"/>
      <c r="J21" s="10"/>
      <c r="K21" s="10"/>
      <c r="L21" s="10"/>
      <c r="M21" s="10"/>
    </row>
    <row r="23" spans="4:18" ht="15" customHeight="1" x14ac:dyDescent="0.25">
      <c r="D23" s="209" t="s">
        <v>1</v>
      </c>
      <c r="E23" s="209" t="s">
        <v>2</v>
      </c>
      <c r="F23" s="209" t="s">
        <v>3</v>
      </c>
      <c r="G23" s="216" t="s">
        <v>50</v>
      </c>
      <c r="H23" s="217"/>
      <c r="I23" s="217"/>
      <c r="J23" s="217"/>
      <c r="K23" s="217"/>
      <c r="L23" s="217"/>
      <c r="M23" s="217"/>
      <c r="N23" s="217"/>
      <c r="O23" s="218"/>
      <c r="P23" s="1"/>
      <c r="Q23" s="1"/>
    </row>
    <row r="24" spans="4:18" ht="45" x14ac:dyDescent="0.25">
      <c r="D24" s="210"/>
      <c r="E24" s="210"/>
      <c r="F24" s="210"/>
      <c r="G24" s="5" t="s">
        <v>4</v>
      </c>
      <c r="H24" s="5" t="s">
        <v>21</v>
      </c>
      <c r="I24" s="5" t="s">
        <v>38</v>
      </c>
      <c r="J24" s="5" t="s">
        <v>49</v>
      </c>
      <c r="K24" s="5" t="s">
        <v>26</v>
      </c>
      <c r="L24" s="5" t="s">
        <v>27</v>
      </c>
      <c r="M24" s="5" t="s">
        <v>28</v>
      </c>
      <c r="N24" s="5" t="s">
        <v>29</v>
      </c>
      <c r="O24" s="3" t="s">
        <v>47</v>
      </c>
      <c r="P24" s="3" t="s">
        <v>48</v>
      </c>
      <c r="Q24" s="3" t="s">
        <v>39</v>
      </c>
      <c r="R24" s="3" t="s">
        <v>13</v>
      </c>
    </row>
    <row r="25" spans="4:18" x14ac:dyDescent="0.25">
      <c r="D25" s="5" t="s">
        <v>9</v>
      </c>
      <c r="E25" s="5" t="s">
        <v>10</v>
      </c>
      <c r="F25" s="5" t="s">
        <v>11</v>
      </c>
      <c r="G25" s="5" t="s">
        <v>12</v>
      </c>
      <c r="H25" s="5" t="s">
        <v>14</v>
      </c>
      <c r="I25" s="5" t="s">
        <v>40</v>
      </c>
      <c r="J25" s="5"/>
      <c r="K25" s="5"/>
      <c r="L25" s="5"/>
      <c r="M25" s="5"/>
      <c r="N25" s="5"/>
      <c r="O25" s="5" t="s">
        <v>42</v>
      </c>
      <c r="P25" s="5" t="s">
        <v>43</v>
      </c>
      <c r="Q25" s="5" t="s">
        <v>44</v>
      </c>
      <c r="R25" s="3" t="s">
        <v>45</v>
      </c>
    </row>
    <row r="26" spans="4:18" x14ac:dyDescent="0.25">
      <c r="D26" s="202">
        <v>1</v>
      </c>
      <c r="E26" s="205">
        <v>100</v>
      </c>
      <c r="F26" s="205">
        <v>90</v>
      </c>
      <c r="G26" s="2">
        <v>1</v>
      </c>
      <c r="H26" s="2">
        <v>10</v>
      </c>
      <c r="I26" s="2">
        <f t="shared" ref="I26:I32" si="2">H26*0.2*0.9</f>
        <v>1.8</v>
      </c>
      <c r="J26" s="2"/>
      <c r="K26" s="2"/>
      <c r="L26" s="2"/>
      <c r="M26" s="2"/>
      <c r="N26" s="2"/>
      <c r="O26" s="2"/>
      <c r="P26" s="2"/>
      <c r="Q26" s="2"/>
      <c r="R26" s="1"/>
    </row>
    <row r="27" spans="4:18" x14ac:dyDescent="0.25">
      <c r="D27" s="203"/>
      <c r="E27" s="206"/>
      <c r="F27" s="206"/>
      <c r="G27" s="2">
        <v>2</v>
      </c>
      <c r="H27" s="2">
        <v>10</v>
      </c>
      <c r="I27" s="2">
        <f t="shared" si="2"/>
        <v>1.8</v>
      </c>
      <c r="J27" s="2"/>
      <c r="K27" s="2"/>
      <c r="L27" s="2"/>
      <c r="M27" s="2"/>
      <c r="N27" s="2"/>
      <c r="O27" s="2"/>
      <c r="P27" s="2"/>
      <c r="Q27" s="2"/>
      <c r="R27" s="1"/>
    </row>
    <row r="28" spans="4:18" x14ac:dyDescent="0.25">
      <c r="D28" s="203"/>
      <c r="E28" s="206"/>
      <c r="F28" s="206"/>
      <c r="G28" s="2">
        <v>3</v>
      </c>
      <c r="H28" s="2">
        <v>20</v>
      </c>
      <c r="I28" s="2">
        <f t="shared" si="2"/>
        <v>3.6</v>
      </c>
      <c r="J28" s="2"/>
      <c r="K28" s="2"/>
      <c r="L28" s="2"/>
      <c r="M28" s="2"/>
      <c r="N28" s="2"/>
      <c r="O28" s="2"/>
      <c r="P28" s="2"/>
      <c r="Q28" s="2"/>
      <c r="R28" s="1"/>
    </row>
    <row r="29" spans="4:18" x14ac:dyDescent="0.25">
      <c r="D29" s="203"/>
      <c r="E29" s="206"/>
      <c r="F29" s="206"/>
      <c r="G29" s="2">
        <v>4</v>
      </c>
      <c r="H29" s="2">
        <v>30</v>
      </c>
      <c r="I29" s="2">
        <f t="shared" si="2"/>
        <v>5.4</v>
      </c>
      <c r="J29" s="2"/>
      <c r="K29" s="2"/>
      <c r="L29" s="2"/>
      <c r="M29" s="2"/>
      <c r="N29" s="2"/>
      <c r="O29" s="2"/>
      <c r="P29" s="2"/>
      <c r="Q29" s="2"/>
      <c r="R29" s="1"/>
    </row>
    <row r="30" spans="4:18" x14ac:dyDescent="0.25">
      <c r="D30" s="203"/>
      <c r="E30" s="206"/>
      <c r="F30" s="206"/>
      <c r="G30" s="2">
        <v>5</v>
      </c>
      <c r="H30" s="2">
        <v>5</v>
      </c>
      <c r="I30" s="2">
        <f t="shared" si="2"/>
        <v>0.9</v>
      </c>
      <c r="J30" s="2"/>
      <c r="K30" s="2"/>
      <c r="L30" s="2"/>
      <c r="M30" s="2"/>
      <c r="N30" s="2"/>
      <c r="O30" s="2"/>
      <c r="P30" s="2"/>
      <c r="Q30" s="2"/>
      <c r="R30" s="1"/>
    </row>
    <row r="31" spans="4:18" x14ac:dyDescent="0.25">
      <c r="D31" s="203"/>
      <c r="E31" s="206"/>
      <c r="F31" s="206"/>
      <c r="G31" s="2">
        <v>6</v>
      </c>
      <c r="H31" s="2">
        <v>15</v>
      </c>
      <c r="I31" s="2">
        <f t="shared" si="2"/>
        <v>2.7</v>
      </c>
      <c r="J31" s="2"/>
      <c r="K31" s="2"/>
      <c r="L31" s="2"/>
      <c r="M31" s="2"/>
      <c r="N31" s="2"/>
      <c r="O31" s="2"/>
      <c r="P31" s="2"/>
      <c r="Q31" s="2"/>
      <c r="R31" s="1"/>
    </row>
    <row r="32" spans="4:18" x14ac:dyDescent="0.25">
      <c r="D32" s="203"/>
      <c r="E32" s="206"/>
      <c r="F32" s="206"/>
      <c r="G32" s="2">
        <v>7</v>
      </c>
      <c r="H32" s="2">
        <v>10</v>
      </c>
      <c r="I32" s="2">
        <f t="shared" si="2"/>
        <v>1.8</v>
      </c>
      <c r="J32" s="2"/>
      <c r="K32" s="2"/>
      <c r="L32" s="2"/>
      <c r="M32" s="2"/>
      <c r="N32" s="2"/>
      <c r="O32" s="2"/>
      <c r="P32" s="2"/>
      <c r="Q32" s="2"/>
      <c r="R32" s="1"/>
    </row>
    <row r="33" spans="4:18" x14ac:dyDescent="0.25">
      <c r="D33" s="203"/>
      <c r="E33" s="206"/>
      <c r="F33" s="206"/>
      <c r="G33" s="2">
        <v>8</v>
      </c>
      <c r="H33" s="2"/>
      <c r="I33" s="2"/>
      <c r="J33" s="2"/>
      <c r="K33" s="2"/>
      <c r="L33" s="2"/>
      <c r="M33" s="2"/>
      <c r="N33" s="2"/>
      <c r="O33" s="2"/>
      <c r="P33" s="2"/>
      <c r="Q33" s="2"/>
      <c r="R33" s="1"/>
    </row>
    <row r="34" spans="4:18" x14ac:dyDescent="0.25">
      <c r="D34" s="203"/>
      <c r="E34" s="206"/>
      <c r="F34" s="206"/>
      <c r="G34" s="2">
        <v>9</v>
      </c>
      <c r="H34" s="2"/>
      <c r="I34" s="2"/>
      <c r="J34" s="2"/>
      <c r="K34" s="2"/>
      <c r="L34" s="2"/>
      <c r="M34" s="2"/>
      <c r="N34" s="2"/>
      <c r="O34" s="2"/>
      <c r="P34" s="2"/>
      <c r="Q34" s="2"/>
      <c r="R34" s="1"/>
    </row>
    <row r="35" spans="4:18" x14ac:dyDescent="0.25">
      <c r="D35" s="204"/>
      <c r="E35" s="207"/>
      <c r="F35" s="207"/>
      <c r="G35" s="2">
        <v>10</v>
      </c>
      <c r="H35" s="2"/>
      <c r="I35" s="2"/>
      <c r="J35" s="2"/>
      <c r="K35" s="2"/>
      <c r="L35" s="2"/>
      <c r="M35" s="2"/>
      <c r="N35" s="2"/>
      <c r="O35" s="2"/>
      <c r="P35" s="2"/>
      <c r="Q35" s="2"/>
      <c r="R35" s="1"/>
    </row>
    <row r="36" spans="4:18" x14ac:dyDescent="0.25">
      <c r="D36" s="2" t="s">
        <v>8</v>
      </c>
      <c r="E36" s="2">
        <f t="shared" ref="E36" si="3">SUM(E26:E35)</f>
        <v>100</v>
      </c>
      <c r="F36" s="2">
        <f t="shared" ref="F36" si="4">SUM(F26:F35)</f>
        <v>90</v>
      </c>
      <c r="G36" s="2"/>
      <c r="H36" s="2">
        <f t="shared" ref="H36" si="5">SUM(H26:H35)</f>
        <v>100</v>
      </c>
      <c r="I36" s="2">
        <f>SUM(I26:I35)</f>
        <v>18.000000000000004</v>
      </c>
      <c r="J36" s="2">
        <f t="shared" ref="J36:R36" si="6">SUM(J26:J35)</f>
        <v>0</v>
      </c>
      <c r="K36" s="2">
        <f t="shared" si="6"/>
        <v>0</v>
      </c>
      <c r="L36" s="2">
        <f t="shared" si="6"/>
        <v>0</v>
      </c>
      <c r="M36" s="2">
        <f t="shared" si="6"/>
        <v>0</v>
      </c>
      <c r="N36" s="2">
        <f t="shared" si="6"/>
        <v>0</v>
      </c>
      <c r="O36" s="2">
        <f t="shared" si="6"/>
        <v>0</v>
      </c>
      <c r="P36" s="2">
        <f t="shared" si="6"/>
        <v>0</v>
      </c>
      <c r="Q36" s="2">
        <f t="shared" si="6"/>
        <v>0</v>
      </c>
      <c r="R36" s="2">
        <f t="shared" si="6"/>
        <v>0</v>
      </c>
    </row>
    <row r="39" spans="4:18" ht="15" customHeight="1" x14ac:dyDescent="0.25">
      <c r="D39" s="209" t="s">
        <v>1</v>
      </c>
      <c r="E39" s="209" t="s">
        <v>2</v>
      </c>
      <c r="F39" s="209" t="s">
        <v>3</v>
      </c>
      <c r="G39" s="216" t="s">
        <v>51</v>
      </c>
      <c r="H39" s="217"/>
      <c r="I39" s="217"/>
      <c r="J39" s="217"/>
      <c r="K39" s="217"/>
      <c r="L39" s="217"/>
      <c r="M39" s="217"/>
      <c r="N39" s="217"/>
      <c r="O39" s="218"/>
      <c r="P39" s="1"/>
      <c r="Q39" s="1"/>
      <c r="R39" s="1"/>
    </row>
    <row r="40" spans="4:18" ht="45" x14ac:dyDescent="0.25">
      <c r="D40" s="210"/>
      <c r="E40" s="210"/>
      <c r="F40" s="210"/>
      <c r="G40" s="5" t="s">
        <v>4</v>
      </c>
      <c r="H40" s="5" t="s">
        <v>21</v>
      </c>
      <c r="I40" s="5" t="s">
        <v>38</v>
      </c>
      <c r="J40" s="5" t="s">
        <v>49</v>
      </c>
      <c r="K40" s="5" t="s">
        <v>26</v>
      </c>
      <c r="L40" s="5" t="s">
        <v>27</v>
      </c>
      <c r="M40" s="5" t="s">
        <v>28</v>
      </c>
      <c r="N40" s="5" t="s">
        <v>29</v>
      </c>
      <c r="O40" s="3" t="s">
        <v>47</v>
      </c>
      <c r="P40" s="3" t="s">
        <v>48</v>
      </c>
      <c r="Q40" s="3" t="s">
        <v>39</v>
      </c>
      <c r="R40" s="3" t="s">
        <v>13</v>
      </c>
    </row>
    <row r="41" spans="4:18" x14ac:dyDescent="0.25">
      <c r="D41" s="5" t="s">
        <v>9</v>
      </c>
      <c r="E41" s="5" t="s">
        <v>10</v>
      </c>
      <c r="F41" s="5" t="s">
        <v>11</v>
      </c>
      <c r="G41" s="5" t="s">
        <v>12</v>
      </c>
      <c r="H41" s="5" t="s">
        <v>14</v>
      </c>
      <c r="I41" s="5" t="s">
        <v>52</v>
      </c>
      <c r="J41" s="5"/>
      <c r="K41" s="5"/>
      <c r="L41" s="5"/>
      <c r="M41" s="5"/>
      <c r="N41" s="5"/>
      <c r="O41" s="5" t="s">
        <v>42</v>
      </c>
      <c r="P41" s="5" t="s">
        <v>43</v>
      </c>
      <c r="Q41" s="5" t="s">
        <v>44</v>
      </c>
      <c r="R41" s="3" t="s">
        <v>45</v>
      </c>
    </row>
    <row r="42" spans="4:18" x14ac:dyDescent="0.25">
      <c r="D42" s="202">
        <v>1</v>
      </c>
      <c r="E42" s="205">
        <v>100</v>
      </c>
      <c r="F42" s="205">
        <v>90</v>
      </c>
      <c r="G42" s="2">
        <v>1</v>
      </c>
      <c r="H42" s="2">
        <v>10</v>
      </c>
      <c r="I42" s="2">
        <f>H42*0.6*0.9</f>
        <v>5.4</v>
      </c>
      <c r="J42" s="2"/>
      <c r="K42" s="2"/>
      <c r="L42" s="2"/>
      <c r="M42" s="2"/>
      <c r="N42" s="2"/>
      <c r="O42" s="2"/>
      <c r="P42" s="2"/>
      <c r="Q42" s="2">
        <f>I42-O42</f>
        <v>5.4</v>
      </c>
      <c r="R42" s="1"/>
    </row>
    <row r="43" spans="4:18" x14ac:dyDescent="0.25">
      <c r="D43" s="203"/>
      <c r="E43" s="206"/>
      <c r="F43" s="206"/>
      <c r="G43" s="2">
        <v>2</v>
      </c>
      <c r="H43" s="2">
        <v>10</v>
      </c>
      <c r="I43" s="2">
        <f t="shared" ref="I43:I48" si="7">H43*0.6*0.9</f>
        <v>5.4</v>
      </c>
      <c r="J43" s="2"/>
      <c r="K43" s="2"/>
      <c r="L43" s="2"/>
      <c r="M43" s="2"/>
      <c r="N43" s="2"/>
      <c r="O43" s="2"/>
      <c r="P43" s="2"/>
      <c r="Q43" s="2">
        <f t="shared" ref="Q43:Q51" si="8">I43-O43</f>
        <v>5.4</v>
      </c>
      <c r="R43" s="1"/>
    </row>
    <row r="44" spans="4:18" x14ac:dyDescent="0.25">
      <c r="D44" s="203"/>
      <c r="E44" s="206"/>
      <c r="F44" s="206"/>
      <c r="G44" s="2">
        <v>3</v>
      </c>
      <c r="H44" s="2">
        <v>20</v>
      </c>
      <c r="I44" s="2">
        <f t="shared" si="7"/>
        <v>10.8</v>
      </c>
      <c r="J44" s="2"/>
      <c r="K44" s="2"/>
      <c r="L44" s="2"/>
      <c r="M44" s="2"/>
      <c r="N44" s="2"/>
      <c r="O44" s="2"/>
      <c r="P44" s="2"/>
      <c r="Q44" s="2">
        <f t="shared" si="8"/>
        <v>10.8</v>
      </c>
      <c r="R44" s="1"/>
    </row>
    <row r="45" spans="4:18" x14ac:dyDescent="0.25">
      <c r="D45" s="203"/>
      <c r="E45" s="206"/>
      <c r="F45" s="206"/>
      <c r="G45" s="2">
        <v>4</v>
      </c>
      <c r="H45" s="2">
        <v>30</v>
      </c>
      <c r="I45" s="2">
        <f t="shared" si="7"/>
        <v>16.2</v>
      </c>
      <c r="J45" s="2"/>
      <c r="K45" s="2"/>
      <c r="L45" s="2"/>
      <c r="M45" s="2"/>
      <c r="N45" s="2"/>
      <c r="O45" s="2"/>
      <c r="P45" s="2"/>
      <c r="Q45" s="2">
        <f t="shared" si="8"/>
        <v>16.2</v>
      </c>
      <c r="R45" s="1"/>
    </row>
    <row r="46" spans="4:18" x14ac:dyDescent="0.25">
      <c r="D46" s="203"/>
      <c r="E46" s="206"/>
      <c r="F46" s="206"/>
      <c r="G46" s="2">
        <v>5</v>
      </c>
      <c r="H46" s="2">
        <v>5</v>
      </c>
      <c r="I46" s="2">
        <f t="shared" si="7"/>
        <v>2.7</v>
      </c>
      <c r="J46" s="2"/>
      <c r="K46" s="2"/>
      <c r="L46" s="2"/>
      <c r="M46" s="2"/>
      <c r="N46" s="2"/>
      <c r="O46" s="2"/>
      <c r="P46" s="2"/>
      <c r="Q46" s="2">
        <f t="shared" si="8"/>
        <v>2.7</v>
      </c>
      <c r="R46" s="1"/>
    </row>
    <row r="47" spans="4:18" x14ac:dyDescent="0.25">
      <c r="D47" s="203"/>
      <c r="E47" s="206"/>
      <c r="F47" s="206"/>
      <c r="G47" s="2">
        <v>6</v>
      </c>
      <c r="H47" s="2">
        <v>15</v>
      </c>
      <c r="I47" s="2">
        <f t="shared" si="7"/>
        <v>8.1</v>
      </c>
      <c r="J47" s="2"/>
      <c r="K47" s="2"/>
      <c r="L47" s="2"/>
      <c r="M47" s="2"/>
      <c r="N47" s="2"/>
      <c r="O47" s="2"/>
      <c r="P47" s="2"/>
      <c r="Q47" s="2">
        <f t="shared" si="8"/>
        <v>8.1</v>
      </c>
      <c r="R47" s="1"/>
    </row>
    <row r="48" spans="4:18" x14ac:dyDescent="0.25">
      <c r="D48" s="203"/>
      <c r="E48" s="206"/>
      <c r="F48" s="206"/>
      <c r="G48" s="2">
        <v>7</v>
      </c>
      <c r="H48" s="2">
        <v>10</v>
      </c>
      <c r="I48" s="2">
        <f t="shared" si="7"/>
        <v>5.4</v>
      </c>
      <c r="J48" s="2"/>
      <c r="K48" s="2"/>
      <c r="L48" s="2"/>
      <c r="M48" s="2"/>
      <c r="N48" s="2"/>
      <c r="O48" s="2"/>
      <c r="P48" s="2"/>
      <c r="Q48" s="2">
        <f t="shared" si="8"/>
        <v>5.4</v>
      </c>
      <c r="R48" s="1"/>
    </row>
    <row r="49" spans="4:18" x14ac:dyDescent="0.25">
      <c r="D49" s="203"/>
      <c r="E49" s="206"/>
      <c r="F49" s="206"/>
      <c r="G49" s="2">
        <v>8</v>
      </c>
      <c r="H49" s="2"/>
      <c r="I49" s="2"/>
      <c r="J49" s="2"/>
      <c r="K49" s="2"/>
      <c r="L49" s="2"/>
      <c r="M49" s="2"/>
      <c r="N49" s="2"/>
      <c r="O49" s="2"/>
      <c r="P49" s="2"/>
      <c r="Q49" s="2">
        <f t="shared" si="8"/>
        <v>0</v>
      </c>
      <c r="R49" s="1"/>
    </row>
    <row r="50" spans="4:18" x14ac:dyDescent="0.25">
      <c r="D50" s="203"/>
      <c r="E50" s="206"/>
      <c r="F50" s="206"/>
      <c r="G50" s="2">
        <v>9</v>
      </c>
      <c r="H50" s="2"/>
      <c r="I50" s="2"/>
      <c r="J50" s="2"/>
      <c r="K50" s="2"/>
      <c r="L50" s="2"/>
      <c r="M50" s="2"/>
      <c r="N50" s="2"/>
      <c r="O50" s="2"/>
      <c r="P50" s="2"/>
      <c r="Q50" s="2">
        <f t="shared" si="8"/>
        <v>0</v>
      </c>
      <c r="R50" s="1"/>
    </row>
    <row r="51" spans="4:18" x14ac:dyDescent="0.25">
      <c r="D51" s="204"/>
      <c r="E51" s="207"/>
      <c r="F51" s="207"/>
      <c r="G51" s="2">
        <v>10</v>
      </c>
      <c r="H51" s="2"/>
      <c r="I51" s="2"/>
      <c r="J51" s="2"/>
      <c r="K51" s="2"/>
      <c r="L51" s="2"/>
      <c r="M51" s="2"/>
      <c r="N51" s="2"/>
      <c r="O51" s="2"/>
      <c r="P51" s="2"/>
      <c r="Q51" s="2">
        <f t="shared" si="8"/>
        <v>0</v>
      </c>
      <c r="R51" s="1"/>
    </row>
    <row r="52" spans="4:18" x14ac:dyDescent="0.25">
      <c r="D52" s="2" t="s">
        <v>8</v>
      </c>
      <c r="E52" s="2">
        <f t="shared" ref="E52" si="9">SUM(E42:E51)</f>
        <v>100</v>
      </c>
      <c r="F52" s="2">
        <f t="shared" ref="F52" si="10">SUM(F42:F51)</f>
        <v>90</v>
      </c>
      <c r="G52" s="2"/>
      <c r="H52" s="2">
        <f t="shared" ref="H52" si="11">SUM(H42:H51)</f>
        <v>100</v>
      </c>
      <c r="I52" s="2">
        <f>SUM(I42:I51)</f>
        <v>54</v>
      </c>
      <c r="J52" s="2">
        <f t="shared" ref="J52" si="12">SUM(J42:J51)</f>
        <v>0</v>
      </c>
      <c r="K52" s="2">
        <f t="shared" ref="K52" si="13">SUM(K42:K51)</f>
        <v>0</v>
      </c>
      <c r="L52" s="2">
        <f t="shared" ref="L52" si="14">SUM(L42:L51)</f>
        <v>0</v>
      </c>
      <c r="M52" s="2">
        <f t="shared" ref="M52" si="15">SUM(M42:M51)</f>
        <v>0</v>
      </c>
      <c r="N52" s="2">
        <f t="shared" ref="N52" si="16">SUM(N42:N51)</f>
        <v>0</v>
      </c>
      <c r="O52" s="2">
        <f t="shared" ref="O52" si="17">SUM(O42:O51)</f>
        <v>0</v>
      </c>
      <c r="P52" s="2">
        <f t="shared" ref="P52" si="18">SUM(P42:P51)</f>
        <v>0</v>
      </c>
      <c r="Q52" s="2">
        <f t="shared" ref="Q52" si="19">SUM(Q42:Q51)</f>
        <v>54</v>
      </c>
      <c r="R52" s="2">
        <f t="shared" ref="R52" si="20">SUM(R42:R51)</f>
        <v>0</v>
      </c>
    </row>
    <row r="55" spans="4:18" x14ac:dyDescent="0.25">
      <c r="D55" s="209" t="s">
        <v>1</v>
      </c>
      <c r="E55" s="209" t="s">
        <v>2</v>
      </c>
      <c r="F55" s="209" t="s">
        <v>3</v>
      </c>
      <c r="G55" s="216" t="s">
        <v>51</v>
      </c>
      <c r="H55" s="217"/>
      <c r="I55" s="217"/>
      <c r="J55" s="217"/>
      <c r="K55" s="217"/>
      <c r="L55" s="217"/>
      <c r="M55" s="217"/>
      <c r="N55" s="217"/>
      <c r="O55" s="218"/>
      <c r="P55" s="1"/>
      <c r="Q55" s="1"/>
      <c r="R55" s="1"/>
    </row>
    <row r="56" spans="4:18" ht="45" x14ac:dyDescent="0.25">
      <c r="D56" s="210"/>
      <c r="E56" s="210"/>
      <c r="F56" s="210"/>
      <c r="G56" s="5" t="s">
        <v>4</v>
      </c>
      <c r="H56" s="5" t="s">
        <v>21</v>
      </c>
      <c r="I56" s="5" t="s">
        <v>53</v>
      </c>
      <c r="J56" s="5" t="s">
        <v>49</v>
      </c>
      <c r="K56" s="5" t="s">
        <v>26</v>
      </c>
      <c r="L56" s="5" t="s">
        <v>27</v>
      </c>
      <c r="M56" s="5" t="s">
        <v>28</v>
      </c>
      <c r="N56" s="5" t="s">
        <v>29</v>
      </c>
      <c r="O56" s="3" t="s">
        <v>47</v>
      </c>
      <c r="P56" s="3" t="s">
        <v>48</v>
      </c>
      <c r="Q56" s="3" t="s">
        <v>39</v>
      </c>
      <c r="R56" s="3" t="s">
        <v>13</v>
      </c>
    </row>
    <row r="57" spans="4:18" x14ac:dyDescent="0.25">
      <c r="D57" s="5" t="s">
        <v>9</v>
      </c>
      <c r="E57" s="5" t="s">
        <v>10</v>
      </c>
      <c r="F57" s="5" t="s">
        <v>11</v>
      </c>
      <c r="G57" s="5" t="s">
        <v>12</v>
      </c>
      <c r="H57" s="5" t="s">
        <v>14</v>
      </c>
      <c r="I57" s="5" t="s">
        <v>52</v>
      </c>
      <c r="J57" s="5"/>
      <c r="K57" s="5"/>
      <c r="L57" s="5"/>
      <c r="M57" s="5"/>
      <c r="N57" s="5"/>
      <c r="O57" s="5" t="s">
        <v>42</v>
      </c>
      <c r="P57" s="5" t="s">
        <v>43</v>
      </c>
      <c r="Q57" s="5" t="s">
        <v>44</v>
      </c>
      <c r="R57" s="3" t="s">
        <v>45</v>
      </c>
    </row>
    <row r="58" spans="4:18" x14ac:dyDescent="0.25">
      <c r="D58" s="202">
        <v>1</v>
      </c>
      <c r="E58" s="205">
        <v>100</v>
      </c>
      <c r="F58" s="205">
        <v>90</v>
      </c>
      <c r="G58" s="2">
        <v>1</v>
      </c>
      <c r="H58" s="2">
        <v>10</v>
      </c>
      <c r="I58" s="2">
        <f>H58*0.6*0.9</f>
        <v>5.4</v>
      </c>
      <c r="J58" s="2"/>
      <c r="K58" s="2"/>
      <c r="L58" s="2"/>
      <c r="M58" s="2"/>
      <c r="N58" s="2"/>
      <c r="O58" s="2"/>
      <c r="P58" s="2"/>
      <c r="Q58" s="2"/>
      <c r="R58" s="1"/>
    </row>
    <row r="59" spans="4:18" x14ac:dyDescent="0.25">
      <c r="D59" s="203"/>
      <c r="E59" s="206"/>
      <c r="F59" s="206"/>
      <c r="G59" s="2">
        <v>2</v>
      </c>
      <c r="H59" s="2">
        <v>10</v>
      </c>
      <c r="I59" s="2">
        <f t="shared" ref="I59:I64" si="21">H59*0.6*0.9</f>
        <v>5.4</v>
      </c>
      <c r="J59" s="2"/>
      <c r="K59" s="2"/>
      <c r="L59" s="2"/>
      <c r="M59" s="2"/>
      <c r="N59" s="2"/>
      <c r="O59" s="2"/>
      <c r="P59" s="2"/>
      <c r="Q59" s="2"/>
      <c r="R59" s="1"/>
    </row>
    <row r="60" spans="4:18" x14ac:dyDescent="0.25">
      <c r="D60" s="203"/>
      <c r="E60" s="206"/>
      <c r="F60" s="206"/>
      <c r="G60" s="2">
        <v>3</v>
      </c>
      <c r="H60" s="2">
        <v>20</v>
      </c>
      <c r="I60" s="2">
        <f t="shared" si="21"/>
        <v>10.8</v>
      </c>
      <c r="J60" s="2"/>
      <c r="K60" s="2"/>
      <c r="L60" s="2"/>
      <c r="M60" s="2"/>
      <c r="N60" s="2"/>
      <c r="O60" s="2"/>
      <c r="P60" s="2"/>
      <c r="Q60" s="2"/>
      <c r="R60" s="1"/>
    </row>
    <row r="61" spans="4:18" x14ac:dyDescent="0.25">
      <c r="D61" s="203"/>
      <c r="E61" s="206"/>
      <c r="F61" s="206"/>
      <c r="G61" s="2">
        <v>4</v>
      </c>
      <c r="H61" s="2">
        <v>30</v>
      </c>
      <c r="I61" s="2">
        <f t="shared" si="21"/>
        <v>16.2</v>
      </c>
      <c r="J61" s="2"/>
      <c r="K61" s="2"/>
      <c r="L61" s="2"/>
      <c r="M61" s="2"/>
      <c r="N61" s="2"/>
      <c r="O61" s="2"/>
      <c r="P61" s="2"/>
      <c r="Q61" s="2"/>
      <c r="R61" s="1"/>
    </row>
    <row r="62" spans="4:18" x14ac:dyDescent="0.25">
      <c r="D62" s="203"/>
      <c r="E62" s="206"/>
      <c r="F62" s="206"/>
      <c r="G62" s="2">
        <v>5</v>
      </c>
      <c r="H62" s="2">
        <v>5</v>
      </c>
      <c r="I62" s="2">
        <f t="shared" si="21"/>
        <v>2.7</v>
      </c>
      <c r="J62" s="2"/>
      <c r="K62" s="2"/>
      <c r="L62" s="2"/>
      <c r="M62" s="2"/>
      <c r="N62" s="2"/>
      <c r="O62" s="2"/>
      <c r="P62" s="2"/>
      <c r="Q62" s="2"/>
      <c r="R62" s="1"/>
    </row>
    <row r="63" spans="4:18" x14ac:dyDescent="0.25">
      <c r="D63" s="203"/>
      <c r="E63" s="206"/>
      <c r="F63" s="206"/>
      <c r="G63" s="2">
        <v>6</v>
      </c>
      <c r="H63" s="2">
        <v>15</v>
      </c>
      <c r="I63" s="2">
        <f t="shared" si="21"/>
        <v>8.1</v>
      </c>
      <c r="J63" s="2"/>
      <c r="K63" s="2"/>
      <c r="L63" s="2"/>
      <c r="M63" s="2"/>
      <c r="N63" s="2"/>
      <c r="O63" s="2"/>
      <c r="P63" s="2"/>
      <c r="Q63" s="2"/>
      <c r="R63" s="1"/>
    </row>
    <row r="64" spans="4:18" x14ac:dyDescent="0.25">
      <c r="D64" s="203"/>
      <c r="E64" s="206"/>
      <c r="F64" s="206"/>
      <c r="G64" s="2">
        <v>7</v>
      </c>
      <c r="H64" s="2">
        <v>10</v>
      </c>
      <c r="I64" s="2">
        <f t="shared" si="21"/>
        <v>5.4</v>
      </c>
      <c r="J64" s="2"/>
      <c r="K64" s="2"/>
      <c r="L64" s="2"/>
      <c r="M64" s="2"/>
      <c r="N64" s="2"/>
      <c r="O64" s="2"/>
      <c r="P64" s="2"/>
      <c r="Q64" s="2"/>
      <c r="R64" s="1"/>
    </row>
    <row r="65" spans="4:18" x14ac:dyDescent="0.25">
      <c r="D65" s="203"/>
      <c r="E65" s="206"/>
      <c r="F65" s="206"/>
      <c r="G65" s="2">
        <v>8</v>
      </c>
      <c r="H65" s="2"/>
      <c r="I65" s="2"/>
      <c r="J65" s="2"/>
      <c r="K65" s="2"/>
      <c r="L65" s="2"/>
      <c r="M65" s="2"/>
      <c r="N65" s="2"/>
      <c r="O65" s="2"/>
      <c r="P65" s="2"/>
      <c r="Q65" s="2"/>
      <c r="R65" s="1"/>
    </row>
    <row r="66" spans="4:18" x14ac:dyDescent="0.25">
      <c r="D66" s="203"/>
      <c r="E66" s="206"/>
      <c r="F66" s="206"/>
      <c r="G66" s="2">
        <v>9</v>
      </c>
      <c r="H66" s="2"/>
      <c r="I66" s="2"/>
      <c r="J66" s="2"/>
      <c r="K66" s="2"/>
      <c r="L66" s="2"/>
      <c r="M66" s="2"/>
      <c r="N66" s="2"/>
      <c r="O66" s="2"/>
      <c r="P66" s="2"/>
      <c r="Q66" s="2"/>
      <c r="R66" s="1"/>
    </row>
    <row r="67" spans="4:18" x14ac:dyDescent="0.25">
      <c r="D67" s="204"/>
      <c r="E67" s="207"/>
      <c r="F67" s="207"/>
      <c r="G67" s="2">
        <v>10</v>
      </c>
      <c r="H67" s="2"/>
      <c r="I67" s="2"/>
      <c r="J67" s="2"/>
      <c r="K67" s="2"/>
      <c r="L67" s="2"/>
      <c r="M67" s="2"/>
      <c r="N67" s="2"/>
      <c r="O67" s="2"/>
      <c r="P67" s="2"/>
      <c r="Q67" s="2"/>
      <c r="R67" s="1"/>
    </row>
    <row r="68" spans="4:18" x14ac:dyDescent="0.25">
      <c r="D68" s="2" t="s">
        <v>8</v>
      </c>
      <c r="E68" s="2">
        <f t="shared" ref="E68" si="22">SUM(E58:E67)</f>
        <v>100</v>
      </c>
      <c r="F68" s="2">
        <f t="shared" ref="F68" si="23">SUM(F58:F67)</f>
        <v>90</v>
      </c>
      <c r="G68" s="2"/>
      <c r="H68" s="2">
        <f t="shared" ref="H68" si="24">SUM(H58:H67)</f>
        <v>100</v>
      </c>
      <c r="I68" s="2">
        <f>SUM(I58:I67)</f>
        <v>54</v>
      </c>
      <c r="J68" s="2">
        <f t="shared" ref="J68" si="25">SUM(J58:J67)</f>
        <v>0</v>
      </c>
      <c r="K68" s="2">
        <f t="shared" ref="K68" si="26">SUM(K58:K67)</f>
        <v>0</v>
      </c>
      <c r="L68" s="2">
        <f t="shared" ref="L68" si="27">SUM(L58:L67)</f>
        <v>0</v>
      </c>
      <c r="M68" s="2">
        <f t="shared" ref="M68" si="28">SUM(M58:M67)</f>
        <v>0</v>
      </c>
      <c r="N68" s="2">
        <f t="shared" ref="N68" si="29">SUM(N58:N67)</f>
        <v>0</v>
      </c>
      <c r="O68" s="2">
        <f t="shared" ref="O68" si="30">SUM(O58:O67)</f>
        <v>0</v>
      </c>
      <c r="P68" s="2">
        <f t="shared" ref="P68" si="31">SUM(P58:P67)</f>
        <v>0</v>
      </c>
      <c r="Q68" s="2">
        <f t="shared" ref="Q68" si="32">SUM(Q58:Q67)</f>
        <v>0</v>
      </c>
      <c r="R68" s="2">
        <f t="shared" ref="R68" si="33">SUM(R58:R67)</f>
        <v>0</v>
      </c>
    </row>
    <row r="71" spans="4:18" x14ac:dyDescent="0.25">
      <c r="D71" s="6" t="s">
        <v>23</v>
      </c>
    </row>
    <row r="72" spans="4:18" ht="15" customHeight="1" x14ac:dyDescent="0.25">
      <c r="D72" s="209" t="s">
        <v>1</v>
      </c>
      <c r="E72" s="209" t="s">
        <v>2</v>
      </c>
      <c r="F72" s="209" t="s">
        <v>3</v>
      </c>
      <c r="G72" s="208" t="s">
        <v>24</v>
      </c>
      <c r="H72" s="208"/>
      <c r="I72" s="208"/>
      <c r="J72" s="208"/>
      <c r="K72" s="208"/>
      <c r="L72" s="208"/>
      <c r="M72" s="197"/>
    </row>
    <row r="73" spans="4:18" ht="35.25" customHeight="1" x14ac:dyDescent="0.25">
      <c r="D73" s="210"/>
      <c r="E73" s="210"/>
      <c r="F73" s="210"/>
      <c r="G73" s="5" t="s">
        <v>30</v>
      </c>
      <c r="H73" s="5" t="s">
        <v>31</v>
      </c>
      <c r="I73" s="5" t="s">
        <v>5</v>
      </c>
      <c r="J73" s="5" t="s">
        <v>6</v>
      </c>
      <c r="K73" s="4" t="s">
        <v>7</v>
      </c>
      <c r="L73" s="4" t="s">
        <v>32</v>
      </c>
      <c r="M73" s="198"/>
    </row>
    <row r="74" spans="4:18" x14ac:dyDescent="0.25">
      <c r="D74" s="5" t="s">
        <v>9</v>
      </c>
      <c r="E74" s="5" t="s">
        <v>10</v>
      </c>
      <c r="F74" s="5" t="s">
        <v>11</v>
      </c>
      <c r="G74" s="5" t="s">
        <v>12</v>
      </c>
      <c r="H74" s="5" t="s">
        <v>14</v>
      </c>
      <c r="I74" s="5" t="s">
        <v>15</v>
      </c>
      <c r="J74" s="5" t="s">
        <v>16</v>
      </c>
      <c r="K74" s="5" t="s">
        <v>17</v>
      </c>
      <c r="L74" s="5" t="s">
        <v>46</v>
      </c>
      <c r="M74" s="3" t="s">
        <v>18</v>
      </c>
    </row>
    <row r="75" spans="4:18" ht="53.25" customHeight="1" x14ac:dyDescent="0.25">
      <c r="D75" s="213"/>
      <c r="E75" s="213"/>
      <c r="F75" s="213"/>
      <c r="G75" s="8" t="s">
        <v>36</v>
      </c>
      <c r="H75" s="7" t="s">
        <v>25</v>
      </c>
      <c r="I75" s="9">
        <f>I20</f>
        <v>9</v>
      </c>
      <c r="J75" s="9">
        <v>10</v>
      </c>
      <c r="K75" s="9">
        <v>10</v>
      </c>
      <c r="L75" s="9">
        <f>I75-K75</f>
        <v>-1</v>
      </c>
      <c r="M75" s="9"/>
    </row>
    <row r="76" spans="4:18" x14ac:dyDescent="0.25">
      <c r="D76" s="214"/>
      <c r="E76" s="214"/>
      <c r="F76" s="214"/>
      <c r="G76" s="199" t="s">
        <v>33</v>
      </c>
      <c r="H76" s="7" t="s">
        <v>25</v>
      </c>
      <c r="I76" s="9" t="e">
        <f>#REF!+#REF!</f>
        <v>#REF!</v>
      </c>
      <c r="J76" s="9"/>
      <c r="K76" s="9"/>
      <c r="L76" s="9"/>
      <c r="M76" s="9"/>
    </row>
    <row r="77" spans="4:18" x14ac:dyDescent="0.25">
      <c r="D77" s="214"/>
      <c r="E77" s="214"/>
      <c r="F77" s="214"/>
      <c r="G77" s="200"/>
      <c r="H77" s="7" t="s">
        <v>26</v>
      </c>
      <c r="I77" s="9" t="e">
        <f>#REF!</f>
        <v>#REF!</v>
      </c>
      <c r="J77" s="9"/>
      <c r="K77" s="9"/>
      <c r="L77" s="9"/>
      <c r="M77" s="9"/>
    </row>
    <row r="78" spans="4:18" x14ac:dyDescent="0.25">
      <c r="D78" s="214"/>
      <c r="E78" s="214"/>
      <c r="F78" s="214"/>
      <c r="G78" s="200"/>
      <c r="H78" s="7" t="s">
        <v>27</v>
      </c>
      <c r="I78" s="9"/>
      <c r="J78" s="9"/>
      <c r="K78" s="9"/>
      <c r="L78" s="9"/>
      <c r="M78" s="9"/>
    </row>
    <row r="79" spans="4:18" x14ac:dyDescent="0.25">
      <c r="D79" s="214"/>
      <c r="E79" s="214"/>
      <c r="F79" s="214"/>
      <c r="G79" s="200"/>
      <c r="H79" s="7" t="s">
        <v>28</v>
      </c>
      <c r="I79" s="9"/>
      <c r="J79" s="9"/>
      <c r="K79" s="9"/>
      <c r="L79" s="9"/>
      <c r="M79" s="9"/>
    </row>
    <row r="80" spans="4:18" x14ac:dyDescent="0.25">
      <c r="D80" s="214"/>
      <c r="E80" s="214"/>
      <c r="F80" s="214"/>
      <c r="G80" s="201"/>
      <c r="H80" s="7" t="s">
        <v>29</v>
      </c>
      <c r="I80" s="9"/>
      <c r="J80" s="9"/>
      <c r="K80" s="9"/>
      <c r="L80" s="9"/>
      <c r="M80" s="9"/>
    </row>
    <row r="81" spans="4:13" x14ac:dyDescent="0.25">
      <c r="D81" s="214"/>
      <c r="E81" s="214"/>
      <c r="F81" s="214"/>
      <c r="G81" s="199" t="s">
        <v>34</v>
      </c>
      <c r="H81" s="7" t="s">
        <v>25</v>
      </c>
      <c r="I81" s="9"/>
      <c r="J81" s="9"/>
      <c r="K81" s="9"/>
      <c r="L81" s="9"/>
      <c r="M81" s="9"/>
    </row>
    <row r="82" spans="4:13" x14ac:dyDescent="0.25">
      <c r="D82" s="214"/>
      <c r="E82" s="214"/>
      <c r="F82" s="214"/>
      <c r="G82" s="211"/>
      <c r="H82" s="7" t="s">
        <v>26</v>
      </c>
      <c r="I82" s="9"/>
      <c r="J82" s="9"/>
      <c r="K82" s="9"/>
      <c r="L82" s="9"/>
      <c r="M82" s="9"/>
    </row>
    <row r="83" spans="4:13" x14ac:dyDescent="0.25">
      <c r="D83" s="214"/>
      <c r="E83" s="214"/>
      <c r="F83" s="214"/>
      <c r="G83" s="211"/>
      <c r="H83" s="7" t="s">
        <v>27</v>
      </c>
      <c r="I83" s="9"/>
      <c r="J83" s="9"/>
      <c r="K83" s="9"/>
      <c r="L83" s="9"/>
      <c r="M83" s="9"/>
    </row>
    <row r="84" spans="4:13" x14ac:dyDescent="0.25">
      <c r="D84" s="214"/>
      <c r="E84" s="214"/>
      <c r="F84" s="214"/>
      <c r="G84" s="211"/>
      <c r="H84" s="7" t="s">
        <v>28</v>
      </c>
      <c r="I84" s="9"/>
      <c r="J84" s="9"/>
      <c r="K84" s="9"/>
      <c r="L84" s="9"/>
      <c r="M84" s="9"/>
    </row>
    <row r="85" spans="4:13" x14ac:dyDescent="0.25">
      <c r="D85" s="214"/>
      <c r="E85" s="214"/>
      <c r="F85" s="214"/>
      <c r="G85" s="212"/>
      <c r="H85" s="7" t="s">
        <v>29</v>
      </c>
      <c r="I85" s="9"/>
      <c r="J85" s="9"/>
      <c r="K85" s="9"/>
      <c r="L85" s="9"/>
      <c r="M85" s="9"/>
    </row>
    <row r="86" spans="4:13" x14ac:dyDescent="0.25">
      <c r="D86" s="214"/>
      <c r="E86" s="214"/>
      <c r="F86" s="214"/>
      <c r="G86" s="199" t="s">
        <v>35</v>
      </c>
      <c r="H86" s="7" t="s">
        <v>25</v>
      </c>
      <c r="I86" s="9"/>
      <c r="J86" s="9"/>
      <c r="K86" s="9"/>
      <c r="L86" s="9"/>
      <c r="M86" s="9"/>
    </row>
    <row r="87" spans="4:13" x14ac:dyDescent="0.25">
      <c r="D87" s="214"/>
      <c r="E87" s="214"/>
      <c r="F87" s="214"/>
      <c r="G87" s="211"/>
      <c r="H87" s="7" t="s">
        <v>26</v>
      </c>
      <c r="I87" s="9"/>
      <c r="J87" s="9"/>
      <c r="K87" s="9"/>
      <c r="L87" s="9"/>
      <c r="M87" s="9"/>
    </row>
    <row r="88" spans="4:13" x14ac:dyDescent="0.25">
      <c r="D88" s="214"/>
      <c r="E88" s="214"/>
      <c r="F88" s="214"/>
      <c r="G88" s="211"/>
      <c r="H88" s="7" t="s">
        <v>27</v>
      </c>
      <c r="I88" s="9"/>
      <c r="J88" s="9"/>
      <c r="K88" s="9"/>
      <c r="L88" s="9"/>
      <c r="M88" s="9"/>
    </row>
    <row r="89" spans="4:13" x14ac:dyDescent="0.25">
      <c r="D89" s="214"/>
      <c r="E89" s="214"/>
      <c r="F89" s="214"/>
      <c r="G89" s="211"/>
      <c r="H89" s="7" t="s">
        <v>28</v>
      </c>
      <c r="I89" s="9"/>
      <c r="J89" s="9"/>
      <c r="K89" s="9"/>
      <c r="L89" s="9"/>
      <c r="M89" s="9"/>
    </row>
    <row r="90" spans="4:13" x14ac:dyDescent="0.25">
      <c r="D90" s="215"/>
      <c r="E90" s="215"/>
      <c r="F90" s="215"/>
      <c r="G90" s="212"/>
      <c r="H90" s="7" t="s">
        <v>29</v>
      </c>
      <c r="I90" s="9"/>
      <c r="J90" s="9"/>
      <c r="K90" s="9"/>
      <c r="L90" s="9"/>
      <c r="M90" s="9"/>
    </row>
  </sheetData>
  <mergeCells count="44">
    <mergeCell ref="D55:D56"/>
    <mergeCell ref="E55:E56"/>
    <mergeCell ref="F55:F56"/>
    <mergeCell ref="G55:O55"/>
    <mergeCell ref="D39:D40"/>
    <mergeCell ref="E39:E40"/>
    <mergeCell ref="F39:F40"/>
    <mergeCell ref="D42:D51"/>
    <mergeCell ref="E42:E51"/>
    <mergeCell ref="F42:F51"/>
    <mergeCell ref="G81:G85"/>
    <mergeCell ref="G86:G90"/>
    <mergeCell ref="D75:D90"/>
    <mergeCell ref="E75:E90"/>
    <mergeCell ref="F75:F90"/>
    <mergeCell ref="G7:M7"/>
    <mergeCell ref="I10:I19"/>
    <mergeCell ref="D23:D24"/>
    <mergeCell ref="E23:E24"/>
    <mergeCell ref="F23:F24"/>
    <mergeCell ref="D7:D8"/>
    <mergeCell ref="E7:E8"/>
    <mergeCell ref="F7:F8"/>
    <mergeCell ref="L10:L19"/>
    <mergeCell ref="J10:J19"/>
    <mergeCell ref="K10:K19"/>
    <mergeCell ref="G23:O23"/>
    <mergeCell ref="M10:M19"/>
    <mergeCell ref="M72:M73"/>
    <mergeCell ref="G76:G80"/>
    <mergeCell ref="D10:D19"/>
    <mergeCell ref="E10:E19"/>
    <mergeCell ref="F10:F19"/>
    <mergeCell ref="D72:D73"/>
    <mergeCell ref="E72:E73"/>
    <mergeCell ref="F72:F73"/>
    <mergeCell ref="G72:L72"/>
    <mergeCell ref="D26:D35"/>
    <mergeCell ref="E26:E35"/>
    <mergeCell ref="F26:F35"/>
    <mergeCell ref="D58:D67"/>
    <mergeCell ref="E58:E67"/>
    <mergeCell ref="F58:F67"/>
    <mergeCell ref="G39:O39"/>
  </mergeCells>
  <printOptions horizontalCentered="1"/>
  <pageMargins left="0.11811023622047245" right="0.11811023622047245" top="0.15748031496062992" bottom="0.19685039370078741" header="0.31496062992125984" footer="0.31496062992125984"/>
  <pageSetup scale="65" orientation="landscape"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D4" sqref="D4"/>
    </sheetView>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DF38F-471B-46FE-94E7-6647EB99BEDA}">
  <dimension ref="A1:AM282"/>
  <sheetViews>
    <sheetView topLeftCell="A194" zoomScale="60" zoomScaleNormal="60" workbookViewId="0">
      <selection activeCell="O276" sqref="O276"/>
    </sheetView>
  </sheetViews>
  <sheetFormatPr defaultRowHeight="16.5" x14ac:dyDescent="0.3"/>
  <cols>
    <col min="1" max="1" width="6.85546875" style="187" customWidth="1"/>
    <col min="2" max="2" width="7.140625" style="61" customWidth="1"/>
    <col min="3" max="3" width="16.42578125" style="188" customWidth="1"/>
    <col min="4" max="4" width="10.7109375" style="61" customWidth="1"/>
    <col min="5" max="5" width="16.28515625" style="189" bestFit="1" customWidth="1"/>
    <col min="6" max="6" width="17.42578125" style="61" customWidth="1"/>
    <col min="7" max="7" width="23.85546875" style="61" customWidth="1"/>
    <col min="8" max="8" width="24.85546875" style="61" customWidth="1"/>
    <col min="9" max="9" width="34.42578125" style="61" customWidth="1"/>
    <col min="10" max="10" width="39.140625" style="61" customWidth="1"/>
    <col min="11" max="11" width="9.140625" style="61" customWidth="1"/>
    <col min="12" max="12" width="16.7109375" style="61" customWidth="1"/>
    <col min="13" max="13" width="17.140625" style="61" customWidth="1"/>
    <col min="14" max="14" width="20.85546875" style="15" bestFit="1" customWidth="1"/>
    <col min="15" max="15" width="22" style="15" bestFit="1" customWidth="1"/>
    <col min="16" max="16" width="19.140625" style="190" hidden="1" customWidth="1"/>
    <col min="17" max="17" width="15.42578125" style="191" hidden="1" customWidth="1"/>
    <col min="18" max="18" width="17.28515625" style="192" hidden="1" customWidth="1"/>
    <col min="19" max="19" width="28.7109375" style="22" hidden="1" customWidth="1"/>
    <col min="20" max="20" width="19.42578125" style="22" hidden="1" customWidth="1"/>
    <col min="21" max="21" width="26.5703125" style="22" hidden="1" customWidth="1"/>
    <col min="22" max="22" width="19.140625" style="22" hidden="1" customWidth="1"/>
    <col min="23" max="23" width="19.85546875" style="22" hidden="1" customWidth="1"/>
    <col min="24" max="24" width="26.5703125" style="193" hidden="1" customWidth="1"/>
    <col min="25" max="25" width="26.5703125" style="22" hidden="1" customWidth="1"/>
    <col min="26" max="27" width="40.7109375" style="15" hidden="1" customWidth="1"/>
    <col min="28" max="30" width="9.140625" style="15" hidden="1" customWidth="1"/>
    <col min="31" max="31" width="14.7109375" style="15" hidden="1" customWidth="1"/>
    <col min="32" max="32" width="9.140625" style="15" hidden="1" customWidth="1"/>
    <col min="33" max="34" width="11.140625" style="15" hidden="1" customWidth="1"/>
    <col min="35" max="35" width="23" style="15" customWidth="1"/>
    <col min="36" max="37" width="16.5703125" style="15" bestFit="1" customWidth="1"/>
    <col min="38" max="38" width="14.140625" style="15" bestFit="1" customWidth="1"/>
    <col min="39" max="39" width="16.85546875" style="15" bestFit="1" customWidth="1"/>
    <col min="40" max="16384" width="9.140625" style="15"/>
  </cols>
  <sheetData>
    <row r="1" spans="1:35" ht="49.5" customHeight="1" x14ac:dyDescent="0.3">
      <c r="A1" s="367" t="s">
        <v>54</v>
      </c>
      <c r="B1" s="367"/>
      <c r="C1" s="367"/>
      <c r="D1" s="367"/>
      <c r="E1" s="367"/>
      <c r="F1" s="367"/>
      <c r="G1" s="367"/>
      <c r="H1" s="367"/>
      <c r="I1" s="367"/>
      <c r="J1" s="367"/>
      <c r="K1" s="367"/>
      <c r="L1" s="367"/>
      <c r="M1" s="367"/>
      <c r="N1" s="367"/>
      <c r="O1" s="367"/>
      <c r="P1" s="367"/>
      <c r="Q1" s="11"/>
      <c r="R1" s="12"/>
      <c r="S1" s="13"/>
      <c r="T1" s="13"/>
      <c r="U1" s="13"/>
      <c r="V1" s="13"/>
      <c r="W1" s="13"/>
      <c r="X1" s="14"/>
      <c r="Y1" s="13"/>
    </row>
    <row r="2" spans="1:35" s="21" customFormat="1" ht="41.25" customHeight="1" x14ac:dyDescent="0.25">
      <c r="A2" s="16"/>
      <c r="B2" s="368" t="s">
        <v>55</v>
      </c>
      <c r="C2" s="369"/>
      <c r="D2" s="369"/>
      <c r="E2" s="369"/>
      <c r="F2" s="369"/>
      <c r="G2" s="370"/>
      <c r="H2" s="266" t="s">
        <v>56</v>
      </c>
      <c r="I2" s="266"/>
      <c r="J2" s="266"/>
      <c r="K2" s="266"/>
      <c r="L2" s="266"/>
      <c r="M2" s="266"/>
      <c r="N2" s="266"/>
      <c r="O2" s="266"/>
      <c r="P2" s="266"/>
      <c r="Q2" s="17"/>
      <c r="R2" s="18"/>
      <c r="S2" s="19"/>
      <c r="T2" s="19"/>
      <c r="U2" s="19"/>
      <c r="V2" s="19"/>
      <c r="W2" s="19"/>
      <c r="X2" s="20">
        <f>S7-V7-W7</f>
        <v>16374187.5</v>
      </c>
      <c r="Y2" s="19"/>
    </row>
    <row r="3" spans="1:35" s="22" customFormat="1" ht="27.75" customHeight="1" x14ac:dyDescent="0.25">
      <c r="A3" s="266" t="s">
        <v>57</v>
      </c>
      <c r="B3" s="266" t="s">
        <v>58</v>
      </c>
      <c r="C3" s="266" t="s">
        <v>59</v>
      </c>
      <c r="D3" s="366" t="s">
        <v>60</v>
      </c>
      <c r="E3" s="366" t="s">
        <v>61</v>
      </c>
      <c r="F3" s="266" t="s">
        <v>62</v>
      </c>
      <c r="G3" s="371" t="s">
        <v>63</v>
      </c>
      <c r="H3" s="266" t="s">
        <v>64</v>
      </c>
      <c r="I3" s="266"/>
      <c r="J3" s="266" t="s">
        <v>65</v>
      </c>
      <c r="K3" s="364" t="s">
        <v>66</v>
      </c>
      <c r="L3" s="365" t="s">
        <v>67</v>
      </c>
      <c r="M3" s="365"/>
      <c r="N3" s="366" t="s">
        <v>68</v>
      </c>
      <c r="O3" s="366"/>
      <c r="P3" s="356" t="s">
        <v>69</v>
      </c>
      <c r="Q3" s="359" t="s">
        <v>70</v>
      </c>
      <c r="R3" s="360" t="s">
        <v>71</v>
      </c>
      <c r="S3" s="361" t="s">
        <v>72</v>
      </c>
      <c r="T3" s="361"/>
      <c r="U3" s="361"/>
      <c r="V3" s="361" t="s">
        <v>73</v>
      </c>
      <c r="W3" s="361"/>
      <c r="X3" s="361"/>
      <c r="Y3" s="362" t="s">
        <v>74</v>
      </c>
      <c r="Z3" s="353" t="s">
        <v>75</v>
      </c>
      <c r="AI3" s="372" t="s">
        <v>323</v>
      </c>
    </row>
    <row r="4" spans="1:35" s="22" customFormat="1" ht="30" customHeight="1" x14ac:dyDescent="0.25">
      <c r="A4" s="266"/>
      <c r="B4" s="266"/>
      <c r="C4" s="266"/>
      <c r="D4" s="366"/>
      <c r="E4" s="366"/>
      <c r="F4" s="266"/>
      <c r="G4" s="371"/>
      <c r="H4" s="266"/>
      <c r="I4" s="266"/>
      <c r="J4" s="266"/>
      <c r="K4" s="364"/>
      <c r="L4" s="365"/>
      <c r="M4" s="365"/>
      <c r="N4" s="366"/>
      <c r="O4" s="366"/>
      <c r="P4" s="357"/>
      <c r="Q4" s="359"/>
      <c r="R4" s="360"/>
      <c r="S4" s="361"/>
      <c r="T4" s="361"/>
      <c r="U4" s="361"/>
      <c r="V4" s="361"/>
      <c r="W4" s="361"/>
      <c r="X4" s="361"/>
      <c r="Y4" s="363"/>
      <c r="Z4" s="353"/>
      <c r="AI4" s="372"/>
    </row>
    <row r="5" spans="1:35" ht="35.25" customHeight="1" x14ac:dyDescent="0.3">
      <c r="A5" s="266"/>
      <c r="B5" s="266"/>
      <c r="C5" s="266"/>
      <c r="D5" s="366"/>
      <c r="E5" s="366"/>
      <c r="F5" s="266"/>
      <c r="G5" s="371"/>
      <c r="H5" s="266"/>
      <c r="I5" s="266"/>
      <c r="J5" s="266"/>
      <c r="K5" s="364"/>
      <c r="L5" s="23" t="s">
        <v>76</v>
      </c>
      <c r="M5" s="23" t="s">
        <v>322</v>
      </c>
      <c r="N5" s="23" t="s">
        <v>76</v>
      </c>
      <c r="O5" s="23" t="s">
        <v>322</v>
      </c>
      <c r="P5" s="358"/>
      <c r="Q5" s="359"/>
      <c r="R5" s="360"/>
      <c r="S5" s="25" t="s">
        <v>76</v>
      </c>
      <c r="T5" s="25" t="s">
        <v>77</v>
      </c>
      <c r="U5" s="26" t="s">
        <v>78</v>
      </c>
      <c r="V5" s="25" t="s">
        <v>79</v>
      </c>
      <c r="W5" s="25" t="s">
        <v>80</v>
      </c>
      <c r="X5" s="27" t="s">
        <v>81</v>
      </c>
      <c r="Y5" s="26" t="s">
        <v>81</v>
      </c>
      <c r="AI5" s="372"/>
    </row>
    <row r="6" spans="1:35" ht="15" customHeight="1" x14ac:dyDescent="0.3">
      <c r="A6" s="28" t="s">
        <v>82</v>
      </c>
      <c r="B6" s="29"/>
      <c r="C6" s="29"/>
      <c r="D6" s="29"/>
      <c r="E6" s="29"/>
      <c r="F6" s="29"/>
      <c r="G6" s="30"/>
      <c r="H6" s="28" t="s">
        <v>82</v>
      </c>
      <c r="I6" s="29"/>
      <c r="J6" s="29"/>
      <c r="K6" s="29"/>
      <c r="L6" s="29"/>
      <c r="M6" s="29"/>
      <c r="N6" s="29"/>
      <c r="O6" s="29"/>
      <c r="P6" s="29"/>
      <c r="Q6" s="29"/>
      <c r="R6" s="29"/>
      <c r="S6" s="29"/>
      <c r="T6" s="29"/>
      <c r="U6" s="29"/>
      <c r="V6" s="29"/>
      <c r="W6" s="29"/>
      <c r="X6" s="30"/>
      <c r="Y6" s="19"/>
      <c r="AI6" s="131"/>
    </row>
    <row r="7" spans="1:35" ht="69" customHeight="1" x14ac:dyDescent="0.3">
      <c r="A7" s="354">
        <v>1</v>
      </c>
      <c r="B7" s="31">
        <v>1.01</v>
      </c>
      <c r="C7" s="32" t="s">
        <v>83</v>
      </c>
      <c r="D7" s="31">
        <v>18</v>
      </c>
      <c r="E7" s="33">
        <v>1912226.5682945917</v>
      </c>
      <c r="F7" s="34">
        <f>D7*E7</f>
        <v>34420078.229302652</v>
      </c>
      <c r="G7" s="325">
        <f>F7+F8</f>
        <v>70587558.205105528</v>
      </c>
      <c r="H7" s="327" t="s">
        <v>84</v>
      </c>
      <c r="I7" s="327"/>
      <c r="J7" s="32" t="s">
        <v>85</v>
      </c>
      <c r="K7" s="35">
        <v>19</v>
      </c>
      <c r="L7" s="36">
        <v>1898588.5526315791</v>
      </c>
      <c r="M7" s="37">
        <v>1812795.5263157894</v>
      </c>
      <c r="N7" s="38">
        <f>ROUND(L7*K7,0)</f>
        <v>36073183</v>
      </c>
      <c r="O7" s="38">
        <f>M7*K7</f>
        <v>34443115</v>
      </c>
      <c r="P7" s="290">
        <f>G7</f>
        <v>70587558.205105528</v>
      </c>
      <c r="Q7" s="40">
        <v>19</v>
      </c>
      <c r="R7" s="41">
        <v>10</v>
      </c>
      <c r="S7" s="42">
        <v>18281490</v>
      </c>
      <c r="T7" s="42">
        <v>827690</v>
      </c>
      <c r="U7" s="42">
        <f>S7-T7</f>
        <v>17453800</v>
      </c>
      <c r="V7" s="42">
        <v>993228</v>
      </c>
      <c r="W7" s="42">
        <v>914074.5</v>
      </c>
      <c r="X7" s="43">
        <v>16374187.5</v>
      </c>
      <c r="Y7" s="43">
        <v>16374186</v>
      </c>
      <c r="AE7" s="44" t="e">
        <f>#REF!+#REF!+#REF!+#REF!+#REF!+#REF!+#REF!</f>
        <v>#REF!</v>
      </c>
      <c r="AI7" s="54">
        <f>D7-K7</f>
        <v>-1</v>
      </c>
    </row>
    <row r="8" spans="1:35" ht="49.5" customHeight="1" x14ac:dyDescent="0.3">
      <c r="A8" s="355"/>
      <c r="B8" s="31">
        <v>1.02</v>
      </c>
      <c r="C8" s="32" t="s">
        <v>86</v>
      </c>
      <c r="D8" s="31">
        <v>18</v>
      </c>
      <c r="E8" s="33">
        <v>2009304.4431001598</v>
      </c>
      <c r="F8" s="34">
        <f>D8*E8</f>
        <v>36167479.975802876</v>
      </c>
      <c r="G8" s="325"/>
      <c r="H8" s="327" t="s">
        <v>87</v>
      </c>
      <c r="I8" s="327"/>
      <c r="J8" s="32" t="s">
        <v>88</v>
      </c>
      <c r="K8" s="35">
        <v>17</v>
      </c>
      <c r="L8" s="36">
        <v>1932316.4705882354</v>
      </c>
      <c r="M8" s="37">
        <v>1845764.705882353</v>
      </c>
      <c r="N8" s="38">
        <f>L8*K8</f>
        <v>32849380.000000004</v>
      </c>
      <c r="O8" s="38">
        <f t="shared" ref="O8:O12" si="0">M8*K8</f>
        <v>31378000</v>
      </c>
      <c r="P8" s="291"/>
      <c r="Q8" s="40">
        <v>17</v>
      </c>
      <c r="R8" s="41">
        <v>7</v>
      </c>
      <c r="S8" s="42">
        <v>12991950</v>
      </c>
      <c r="T8" s="42">
        <v>582950</v>
      </c>
      <c r="U8" s="42">
        <f>S8-T8</f>
        <v>12409000</v>
      </c>
      <c r="V8" s="45">
        <v>699540</v>
      </c>
      <c r="W8" s="42">
        <v>649597.5</v>
      </c>
      <c r="X8" s="43">
        <v>11642812.5</v>
      </c>
      <c r="Y8" s="43">
        <v>11642811</v>
      </c>
      <c r="Z8" s="15" t="s">
        <v>89</v>
      </c>
      <c r="AI8" s="54">
        <f t="shared" ref="AI8:AI71" si="1">D8-K8</f>
        <v>1</v>
      </c>
    </row>
    <row r="9" spans="1:35" ht="16.5" customHeight="1" x14ac:dyDescent="0.3">
      <c r="A9" s="28" t="s">
        <v>90</v>
      </c>
      <c r="B9" s="29"/>
      <c r="C9" s="29"/>
      <c r="D9" s="29"/>
      <c r="E9" s="29"/>
      <c r="F9" s="29"/>
      <c r="G9" s="30"/>
      <c r="H9" s="28" t="s">
        <v>91</v>
      </c>
      <c r="I9" s="29"/>
      <c r="J9" s="29"/>
      <c r="K9" s="29"/>
      <c r="L9" s="29"/>
      <c r="M9" s="29"/>
      <c r="N9" s="29"/>
      <c r="O9" s="29"/>
      <c r="P9" s="29"/>
      <c r="Q9" s="29"/>
      <c r="R9" s="29"/>
      <c r="S9" s="29"/>
      <c r="T9" s="29"/>
      <c r="U9" s="29"/>
      <c r="V9" s="29"/>
      <c r="W9" s="29"/>
      <c r="X9" s="30"/>
      <c r="Y9" s="19"/>
      <c r="AI9" s="54">
        <f t="shared" si="1"/>
        <v>0</v>
      </c>
    </row>
    <row r="10" spans="1:35" ht="33" customHeight="1" x14ac:dyDescent="0.3">
      <c r="A10" s="298">
        <v>2</v>
      </c>
      <c r="B10" s="31">
        <v>1.03</v>
      </c>
      <c r="C10" s="32" t="s">
        <v>92</v>
      </c>
      <c r="D10" s="31">
        <v>119</v>
      </c>
      <c r="E10" s="46">
        <v>1058678.1795733119</v>
      </c>
      <c r="F10" s="34">
        <f>D10*E10</f>
        <v>125982703.36922412</v>
      </c>
      <c r="G10" s="325">
        <f>F10</f>
        <v>125982703.36922412</v>
      </c>
      <c r="H10" s="327" t="s">
        <v>93</v>
      </c>
      <c r="I10" s="327"/>
      <c r="J10" s="32" t="s">
        <v>94</v>
      </c>
      <c r="K10" s="47">
        <v>41</v>
      </c>
      <c r="L10" s="46">
        <v>799390.2439024389</v>
      </c>
      <c r="M10" s="48">
        <v>763424.14634146332</v>
      </c>
      <c r="N10" s="38">
        <f>L10*K10</f>
        <v>32774999.999999996</v>
      </c>
      <c r="O10" s="38">
        <f t="shared" si="0"/>
        <v>31300389.999999996</v>
      </c>
      <c r="P10" s="290">
        <f>G10</f>
        <v>125982703.36922412</v>
      </c>
      <c r="Q10" s="40">
        <v>41</v>
      </c>
      <c r="R10" s="49">
        <v>41</v>
      </c>
      <c r="S10" s="50">
        <v>31314710</v>
      </c>
      <c r="T10" s="39">
        <v>1413510</v>
      </c>
      <c r="U10" s="51">
        <f>S10-T10</f>
        <v>29901200</v>
      </c>
      <c r="V10" s="45">
        <v>1696212</v>
      </c>
      <c r="W10" s="39">
        <v>1565735.5</v>
      </c>
      <c r="X10" s="52">
        <v>28052763</v>
      </c>
      <c r="Y10" s="53">
        <v>28052757</v>
      </c>
      <c r="AI10" s="54">
        <f t="shared" si="1"/>
        <v>78</v>
      </c>
    </row>
    <row r="11" spans="1:35" ht="33.75" customHeight="1" x14ac:dyDescent="0.3">
      <c r="A11" s="271"/>
      <c r="B11" s="31"/>
      <c r="C11" s="32"/>
      <c r="D11" s="31"/>
      <c r="E11" s="31"/>
      <c r="F11" s="31"/>
      <c r="G11" s="325"/>
      <c r="H11" s="327" t="s">
        <v>95</v>
      </c>
      <c r="I11" s="327"/>
      <c r="J11" s="32" t="s">
        <v>96</v>
      </c>
      <c r="K11" s="47">
        <v>41</v>
      </c>
      <c r="L11" s="46">
        <v>808201.70731707313</v>
      </c>
      <c r="M11" s="48">
        <v>771754.63414634147</v>
      </c>
      <c r="N11" s="38">
        <f>L11*K11</f>
        <v>33136270</v>
      </c>
      <c r="O11" s="38">
        <f t="shared" si="0"/>
        <v>31641940</v>
      </c>
      <c r="P11" s="291"/>
      <c r="Q11" s="40">
        <v>41</v>
      </c>
      <c r="R11" s="49">
        <v>41</v>
      </c>
      <c r="S11" s="50">
        <v>31592330</v>
      </c>
      <c r="T11" s="39">
        <v>1462030</v>
      </c>
      <c r="U11" s="51">
        <f>S11-T11</f>
        <v>30130300</v>
      </c>
      <c r="V11" s="45">
        <v>1715676</v>
      </c>
      <c r="W11" s="39">
        <v>1579616.5</v>
      </c>
      <c r="X11" s="52">
        <v>28297037.5</v>
      </c>
      <c r="Y11" s="50">
        <v>28297032</v>
      </c>
      <c r="Z11" s="50"/>
      <c r="AI11" s="54">
        <f t="shared" si="1"/>
        <v>-41</v>
      </c>
    </row>
    <row r="12" spans="1:35" ht="31.5" customHeight="1" x14ac:dyDescent="0.3">
      <c r="A12" s="273"/>
      <c r="B12" s="31"/>
      <c r="C12" s="32"/>
      <c r="D12" s="31"/>
      <c r="E12" s="31"/>
      <c r="F12" s="31"/>
      <c r="G12" s="325"/>
      <c r="H12" s="327" t="s">
        <v>97</v>
      </c>
      <c r="I12" s="327"/>
      <c r="J12" s="32" t="s">
        <v>98</v>
      </c>
      <c r="K12" s="47">
        <v>37</v>
      </c>
      <c r="L12" s="46">
        <v>801807.83783783799</v>
      </c>
      <c r="M12" s="48">
        <v>765913.51351351361</v>
      </c>
      <c r="N12" s="38">
        <f>L12*K12</f>
        <v>29666890.000000004</v>
      </c>
      <c r="O12" s="38">
        <f t="shared" si="0"/>
        <v>28338800.000000004</v>
      </c>
      <c r="P12" s="291"/>
      <c r="Q12" s="40">
        <v>37</v>
      </c>
      <c r="R12" s="49">
        <v>37</v>
      </c>
      <c r="S12" s="50">
        <v>27511590</v>
      </c>
      <c r="T12" s="39">
        <v>1235790</v>
      </c>
      <c r="U12" s="51">
        <f>S12-T12</f>
        <v>26275800</v>
      </c>
      <c r="V12" s="45">
        <v>1482948</v>
      </c>
      <c r="W12" s="39">
        <v>1375579.5</v>
      </c>
      <c r="X12" s="52">
        <v>24653062.5</v>
      </c>
      <c r="Y12" s="50">
        <v>24653058</v>
      </c>
      <c r="AI12" s="54">
        <f t="shared" si="1"/>
        <v>-37</v>
      </c>
    </row>
    <row r="13" spans="1:35" ht="14.25" customHeight="1" x14ac:dyDescent="0.3">
      <c r="A13" s="28" t="s">
        <v>99</v>
      </c>
      <c r="B13" s="29"/>
      <c r="C13" s="29"/>
      <c r="D13" s="29"/>
      <c r="E13" s="29"/>
      <c r="F13" s="29"/>
      <c r="G13" s="30"/>
      <c r="H13" s="28" t="s">
        <v>100</v>
      </c>
      <c r="I13" s="29"/>
      <c r="J13" s="29"/>
      <c r="K13" s="29"/>
      <c r="L13" s="29"/>
      <c r="M13" s="29"/>
      <c r="N13" s="29"/>
      <c r="O13" s="29"/>
      <c r="P13" s="55"/>
      <c r="Q13" s="56"/>
      <c r="R13" s="57"/>
      <c r="S13" s="55"/>
      <c r="T13" s="55"/>
      <c r="U13" s="55"/>
      <c r="V13" s="55"/>
      <c r="W13" s="55"/>
      <c r="X13" s="58"/>
      <c r="Y13" s="59"/>
      <c r="AI13" s="54">
        <f t="shared" si="1"/>
        <v>0</v>
      </c>
    </row>
    <row r="14" spans="1:35" ht="47.25" customHeight="1" x14ac:dyDescent="0.3">
      <c r="A14" s="279">
        <v>3</v>
      </c>
      <c r="B14" s="31">
        <v>1.04</v>
      </c>
      <c r="C14" s="32" t="s">
        <v>101</v>
      </c>
      <c r="D14" s="31">
        <v>21</v>
      </c>
      <c r="E14" s="46">
        <v>750410.32099052798</v>
      </c>
      <c r="F14" s="34">
        <f>E14*D14</f>
        <v>15758616.740801089</v>
      </c>
      <c r="G14" s="351">
        <f>F14+F15</f>
        <v>111988240.01770595</v>
      </c>
      <c r="H14" s="327" t="s">
        <v>102</v>
      </c>
      <c r="I14" s="327"/>
      <c r="J14" s="32" t="s">
        <v>103</v>
      </c>
      <c r="K14" s="47">
        <v>19</v>
      </c>
      <c r="L14" s="46">
        <v>691484.81578947371</v>
      </c>
      <c r="M14" s="48">
        <v>660148.23684210528</v>
      </c>
      <c r="N14" s="38">
        <f>L14*K14</f>
        <v>13138211.5</v>
      </c>
      <c r="O14" s="38">
        <f>M14*K14</f>
        <v>12542816.5</v>
      </c>
      <c r="P14" s="290">
        <f>G14</f>
        <v>111988240.01770595</v>
      </c>
      <c r="Q14" s="56">
        <v>19</v>
      </c>
      <c r="R14" s="49">
        <v>19</v>
      </c>
      <c r="S14" s="50">
        <v>12603210</v>
      </c>
      <c r="T14" s="39">
        <v>573010</v>
      </c>
      <c r="U14" s="60">
        <f>S14-T14</f>
        <v>12030200</v>
      </c>
      <c r="V14" s="22">
        <v>687612</v>
      </c>
      <c r="W14" s="22">
        <v>630160.5</v>
      </c>
      <c r="X14" s="52">
        <v>11285437.5</v>
      </c>
      <c r="Y14" s="52">
        <v>11285437</v>
      </c>
      <c r="AI14" s="54">
        <f t="shared" si="1"/>
        <v>2</v>
      </c>
    </row>
    <row r="15" spans="1:35" ht="57.75" customHeight="1" x14ac:dyDescent="0.3">
      <c r="A15" s="280"/>
      <c r="B15" s="31">
        <v>1.05</v>
      </c>
      <c r="C15" s="32" t="s">
        <v>104</v>
      </c>
      <c r="D15" s="31">
        <v>143</v>
      </c>
      <c r="E15" s="31">
        <v>672934.42850982409</v>
      </c>
      <c r="F15" s="46">
        <f>E15*D15</f>
        <v>96229623.276904851</v>
      </c>
      <c r="G15" s="352"/>
      <c r="H15" s="327" t="s">
        <v>105</v>
      </c>
      <c r="I15" s="327"/>
      <c r="J15" s="32" t="s">
        <v>106</v>
      </c>
      <c r="K15" s="47">
        <v>52</v>
      </c>
      <c r="L15" s="46">
        <v>439502.59615384613</v>
      </c>
      <c r="M15" s="48">
        <v>419517.40384615381</v>
      </c>
      <c r="N15" s="38">
        <f t="shared" ref="N15:N17" si="2">L15*K15</f>
        <v>22854135</v>
      </c>
      <c r="O15" s="38">
        <f t="shared" ref="O15:O17" si="3">M15*K15</f>
        <v>21814905</v>
      </c>
      <c r="P15" s="291"/>
      <c r="Q15" s="56">
        <v>52</v>
      </c>
      <c r="R15" s="49">
        <v>30</v>
      </c>
      <c r="S15" s="50">
        <v>12413220</v>
      </c>
      <c r="T15" s="50">
        <v>566820</v>
      </c>
      <c r="U15" s="60">
        <f>S15-T15</f>
        <v>11846400</v>
      </c>
      <c r="V15" s="22">
        <v>680184</v>
      </c>
      <c r="W15" s="39">
        <v>620661</v>
      </c>
      <c r="X15" s="52">
        <v>11112375</v>
      </c>
      <c r="Y15" s="52">
        <v>11112375</v>
      </c>
      <c r="AI15" s="54">
        <f t="shared" si="1"/>
        <v>91</v>
      </c>
    </row>
    <row r="16" spans="1:35" ht="45.75" customHeight="1" x14ac:dyDescent="0.3">
      <c r="A16" s="280"/>
      <c r="B16" s="31"/>
      <c r="C16" s="32"/>
      <c r="D16" s="31"/>
      <c r="E16" s="31"/>
      <c r="F16" s="31"/>
      <c r="G16" s="31"/>
      <c r="H16" s="327" t="s">
        <v>107</v>
      </c>
      <c r="I16" s="327"/>
      <c r="J16" s="32" t="s">
        <v>108</v>
      </c>
      <c r="K16" s="47">
        <v>47</v>
      </c>
      <c r="L16" s="46">
        <v>438019.36170212761</v>
      </c>
      <c r="M16" s="48">
        <v>418152.12765957444</v>
      </c>
      <c r="N16" s="38">
        <f t="shared" si="2"/>
        <v>20586909.999999996</v>
      </c>
      <c r="O16" s="38">
        <f t="shared" si="3"/>
        <v>19653150</v>
      </c>
      <c r="P16" s="291"/>
      <c r="Q16" s="56">
        <v>47</v>
      </c>
      <c r="R16" s="49">
        <v>27</v>
      </c>
      <c r="S16" s="50">
        <v>11153160</v>
      </c>
      <c r="T16" s="50">
        <v>507960</v>
      </c>
      <c r="U16" s="60">
        <f>S16-T16</f>
        <v>10645200</v>
      </c>
      <c r="V16" s="22">
        <v>609552</v>
      </c>
      <c r="W16" s="50">
        <v>557658</v>
      </c>
      <c r="X16" s="52">
        <v>9985950</v>
      </c>
      <c r="Y16" s="52">
        <v>9985950</v>
      </c>
      <c r="Z16" s="61"/>
      <c r="AI16" s="54">
        <f t="shared" si="1"/>
        <v>-47</v>
      </c>
    </row>
    <row r="17" spans="1:35" ht="47.25" customHeight="1" x14ac:dyDescent="0.3">
      <c r="A17" s="281"/>
      <c r="B17" s="31"/>
      <c r="C17" s="32"/>
      <c r="D17" s="31"/>
      <c r="E17" s="31"/>
      <c r="F17" s="31"/>
      <c r="G17" s="31"/>
      <c r="H17" s="327" t="s">
        <v>109</v>
      </c>
      <c r="I17" s="327"/>
      <c r="J17" s="32" t="s">
        <v>110</v>
      </c>
      <c r="K17" s="47">
        <v>44</v>
      </c>
      <c r="L17" s="46">
        <v>442187.84090909088</v>
      </c>
      <c r="M17" s="48">
        <v>422173.97727272724</v>
      </c>
      <c r="N17" s="38">
        <f t="shared" si="2"/>
        <v>19456265</v>
      </c>
      <c r="O17" s="38">
        <f t="shared" si="3"/>
        <v>18575655</v>
      </c>
      <c r="P17" s="291"/>
      <c r="Q17" s="56">
        <v>44</v>
      </c>
      <c r="R17" s="49">
        <v>44</v>
      </c>
      <c r="S17" s="50">
        <v>18405860</v>
      </c>
      <c r="T17" s="50">
        <v>836660</v>
      </c>
      <c r="U17" s="60">
        <f>S17-T17</f>
        <v>17569200</v>
      </c>
      <c r="V17" s="22">
        <v>1003992</v>
      </c>
      <c r="W17" s="50">
        <v>920293</v>
      </c>
      <c r="X17" s="52">
        <v>16481575</v>
      </c>
      <c r="Y17" s="52">
        <v>16481575</v>
      </c>
      <c r="AI17" s="54">
        <f t="shared" si="1"/>
        <v>-44</v>
      </c>
    </row>
    <row r="18" spans="1:35" ht="12.75" customHeight="1" x14ac:dyDescent="0.3">
      <c r="A18" s="28" t="s">
        <v>111</v>
      </c>
      <c r="B18" s="29"/>
      <c r="C18" s="29"/>
      <c r="D18" s="29"/>
      <c r="E18" s="29"/>
      <c r="F18" s="29"/>
      <c r="G18" s="30"/>
      <c r="H18" s="28" t="s">
        <v>111</v>
      </c>
      <c r="I18" s="29"/>
      <c r="J18" s="29"/>
      <c r="K18" s="29"/>
      <c r="L18" s="29"/>
      <c r="M18" s="29"/>
      <c r="N18" s="29"/>
      <c r="O18" s="29"/>
      <c r="P18" s="55"/>
      <c r="Q18" s="56"/>
      <c r="R18" s="57"/>
      <c r="S18" s="55"/>
      <c r="T18" s="55"/>
      <c r="U18" s="55"/>
      <c r="V18" s="55"/>
      <c r="W18" s="55"/>
      <c r="X18" s="58"/>
      <c r="Y18" s="59"/>
      <c r="AI18" s="54">
        <f t="shared" si="1"/>
        <v>0</v>
      </c>
    </row>
    <row r="19" spans="1:35" x14ac:dyDescent="0.3">
      <c r="A19" s="279">
        <v>4</v>
      </c>
      <c r="B19" s="31"/>
      <c r="C19" s="32"/>
      <c r="D19" s="31"/>
      <c r="E19" s="31"/>
      <c r="F19" s="31"/>
      <c r="G19" s="24"/>
      <c r="H19" s="339" t="s">
        <v>112</v>
      </c>
      <c r="I19" s="339"/>
      <c r="J19" s="62" t="s">
        <v>112</v>
      </c>
      <c r="K19" s="47"/>
      <c r="L19" s="46"/>
      <c r="M19" s="48"/>
      <c r="N19" s="38"/>
      <c r="O19" s="38"/>
      <c r="P19" s="55"/>
      <c r="Q19" s="56"/>
      <c r="R19" s="49"/>
      <c r="S19" s="24"/>
      <c r="T19" s="24"/>
      <c r="U19" s="54"/>
      <c r="V19" s="24"/>
      <c r="W19" s="24"/>
      <c r="X19" s="52"/>
      <c r="Y19" s="63"/>
      <c r="AI19" s="54">
        <f t="shared" si="1"/>
        <v>0</v>
      </c>
    </row>
    <row r="20" spans="1:35" s="71" customFormat="1" ht="36.75" customHeight="1" x14ac:dyDescent="0.3">
      <c r="A20" s="280"/>
      <c r="B20" s="64">
        <v>1.1599999999999999</v>
      </c>
      <c r="C20" s="65" t="s">
        <v>113</v>
      </c>
      <c r="D20" s="66">
        <v>60</v>
      </c>
      <c r="E20" s="36">
        <v>67172.628122848007</v>
      </c>
      <c r="F20" s="67">
        <f>E20*D20</f>
        <v>4030357.6873708805</v>
      </c>
      <c r="G20" s="351">
        <f>ROUND((F20+F21+F22+F23),0)</f>
        <v>21030552</v>
      </c>
      <c r="H20" s="327" t="s">
        <v>114</v>
      </c>
      <c r="I20" s="327"/>
      <c r="J20" s="65" t="s">
        <v>113</v>
      </c>
      <c r="K20" s="68">
        <v>24</v>
      </c>
      <c r="L20" s="36">
        <v>135885.625</v>
      </c>
      <c r="M20" s="69">
        <v>129829.375</v>
      </c>
      <c r="N20" s="70">
        <f>L20*K20</f>
        <v>3261255</v>
      </c>
      <c r="O20" s="70">
        <f>M20*K20</f>
        <v>3115905</v>
      </c>
      <c r="P20" s="290">
        <f>G20</f>
        <v>21030552</v>
      </c>
      <c r="Q20" s="347">
        <v>204</v>
      </c>
      <c r="R20" s="344">
        <v>132</v>
      </c>
      <c r="S20" s="344">
        <v>6973740</v>
      </c>
      <c r="T20" s="344">
        <v>311940</v>
      </c>
      <c r="U20" s="344">
        <f>S20-T20</f>
        <v>6661800</v>
      </c>
      <c r="V20" s="344">
        <v>374328</v>
      </c>
      <c r="W20" s="344">
        <v>348687</v>
      </c>
      <c r="X20" s="346">
        <v>6250725</v>
      </c>
      <c r="Y20" s="346">
        <v>6250725</v>
      </c>
      <c r="AI20" s="54">
        <f t="shared" si="1"/>
        <v>36</v>
      </c>
    </row>
    <row r="21" spans="1:35" s="71" customFormat="1" ht="36.75" customHeight="1" x14ac:dyDescent="0.3">
      <c r="A21" s="280"/>
      <c r="B21" s="64">
        <v>1.17</v>
      </c>
      <c r="C21" s="65" t="s">
        <v>115</v>
      </c>
      <c r="D21" s="66">
        <v>261</v>
      </c>
      <c r="E21" s="36">
        <v>52435.770245120002</v>
      </c>
      <c r="F21" s="67">
        <f t="shared" ref="F21:F23" si="4">E21*D21</f>
        <v>13685736.03397632</v>
      </c>
      <c r="G21" s="352"/>
      <c r="H21" s="327"/>
      <c r="I21" s="327"/>
      <c r="J21" s="65" t="s">
        <v>115</v>
      </c>
      <c r="K21" s="68">
        <v>102</v>
      </c>
      <c r="L21" s="36">
        <v>75105.955882352937</v>
      </c>
      <c r="M21" s="69">
        <v>71780.220588235286</v>
      </c>
      <c r="N21" s="70">
        <f t="shared" ref="N21:N22" si="5">L21*K21</f>
        <v>7660807.5</v>
      </c>
      <c r="O21" s="70">
        <f t="shared" ref="O21:O22" si="6">M21*K21</f>
        <v>7321582.4999999991</v>
      </c>
      <c r="P21" s="291"/>
      <c r="Q21" s="348"/>
      <c r="R21" s="345"/>
      <c r="S21" s="345"/>
      <c r="T21" s="345"/>
      <c r="U21" s="345"/>
      <c r="V21" s="345"/>
      <c r="W21" s="345"/>
      <c r="X21" s="346"/>
      <c r="Y21" s="346"/>
      <c r="Z21" s="72" t="s">
        <v>116</v>
      </c>
      <c r="AI21" s="54">
        <f t="shared" si="1"/>
        <v>159</v>
      </c>
    </row>
    <row r="22" spans="1:35" s="71" customFormat="1" ht="36.75" customHeight="1" x14ac:dyDescent="0.3">
      <c r="A22" s="280"/>
      <c r="B22" s="64">
        <v>1.18</v>
      </c>
      <c r="C22" s="65" t="s">
        <v>117</v>
      </c>
      <c r="D22" s="66">
        <v>39</v>
      </c>
      <c r="E22" s="36">
        <v>28345.623708576</v>
      </c>
      <c r="F22" s="67">
        <f t="shared" si="4"/>
        <v>1105479.324634464</v>
      </c>
      <c r="G22" s="352"/>
      <c r="H22" s="327"/>
      <c r="I22" s="327"/>
      <c r="J22" s="65" t="s">
        <v>118</v>
      </c>
      <c r="K22" s="68">
        <v>78</v>
      </c>
      <c r="L22" s="36">
        <v>23061.846153846149</v>
      </c>
      <c r="M22" s="69">
        <v>22096.461538461539</v>
      </c>
      <c r="N22" s="70">
        <f t="shared" si="5"/>
        <v>1798823.9999999995</v>
      </c>
      <c r="O22" s="70">
        <f t="shared" si="6"/>
        <v>1723524</v>
      </c>
      <c r="P22" s="291"/>
      <c r="Q22" s="348"/>
      <c r="R22" s="345"/>
      <c r="S22" s="345"/>
      <c r="T22" s="345"/>
      <c r="U22" s="345"/>
      <c r="V22" s="345"/>
      <c r="W22" s="345"/>
      <c r="X22" s="346"/>
      <c r="Y22" s="346"/>
      <c r="AI22" s="54">
        <f t="shared" si="1"/>
        <v>-39</v>
      </c>
    </row>
    <row r="23" spans="1:35" s="71" customFormat="1" ht="36.75" customHeight="1" x14ac:dyDescent="0.3">
      <c r="A23" s="280"/>
      <c r="B23" s="64">
        <v>1.19</v>
      </c>
      <c r="C23" s="65" t="s">
        <v>118</v>
      </c>
      <c r="D23" s="66">
        <v>237</v>
      </c>
      <c r="E23" s="36">
        <v>9320.5861552000006</v>
      </c>
      <c r="F23" s="67">
        <f t="shared" si="4"/>
        <v>2208978.9187824</v>
      </c>
      <c r="G23" s="352"/>
      <c r="H23" s="327" t="s">
        <v>119</v>
      </c>
      <c r="I23" s="327"/>
      <c r="J23" s="73" t="s">
        <v>119</v>
      </c>
      <c r="K23" s="68"/>
      <c r="L23" s="36"/>
      <c r="M23" s="69"/>
      <c r="N23" s="70"/>
      <c r="O23" s="70"/>
      <c r="P23" s="291"/>
      <c r="Q23" s="74"/>
      <c r="R23" s="75"/>
      <c r="S23" s="51"/>
      <c r="T23" s="51"/>
      <c r="U23" s="76"/>
      <c r="V23" s="51"/>
      <c r="W23" s="51"/>
      <c r="X23" s="77"/>
      <c r="Y23" s="78"/>
      <c r="AI23" s="54">
        <f t="shared" si="1"/>
        <v>237</v>
      </c>
    </row>
    <row r="24" spans="1:35" s="71" customFormat="1" ht="19.5" customHeight="1" x14ac:dyDescent="0.3">
      <c r="A24" s="280"/>
      <c r="B24" s="64"/>
      <c r="C24" s="65"/>
      <c r="D24" s="66"/>
      <c r="E24" s="36"/>
      <c r="F24" s="67"/>
      <c r="G24" s="79"/>
      <c r="H24" s="327" t="s">
        <v>120</v>
      </c>
      <c r="I24" s="327"/>
      <c r="J24" s="65" t="s">
        <v>113</v>
      </c>
      <c r="K24" s="68">
        <v>18</v>
      </c>
      <c r="L24" s="36">
        <v>142361.66666666666</v>
      </c>
      <c r="M24" s="69">
        <v>136028.33333333334</v>
      </c>
      <c r="N24" s="70">
        <f>L24*K24</f>
        <v>2562510</v>
      </c>
      <c r="O24" s="70">
        <f>M24*K24</f>
        <v>2448510</v>
      </c>
      <c r="P24" s="291"/>
      <c r="Q24" s="342">
        <v>192</v>
      </c>
      <c r="R24" s="292">
        <v>192</v>
      </c>
      <c r="S24" s="292">
        <v>8132730</v>
      </c>
      <c r="T24" s="349"/>
      <c r="U24" s="292">
        <f>S24-T24</f>
        <v>8132730</v>
      </c>
      <c r="V24" s="292">
        <v>427356</v>
      </c>
      <c r="W24" s="292">
        <v>406636.5</v>
      </c>
      <c r="X24" s="294">
        <f>ROUND(7298737.5,0)</f>
        <v>7298738</v>
      </c>
      <c r="Y24" s="294">
        <f>ROUND(7298737.5,0)</f>
        <v>7298738</v>
      </c>
      <c r="AI24" s="54">
        <f t="shared" si="1"/>
        <v>-18</v>
      </c>
    </row>
    <row r="25" spans="1:35" s="71" customFormat="1" ht="16.5" customHeight="1" x14ac:dyDescent="0.3">
      <c r="A25" s="280"/>
      <c r="B25" s="64"/>
      <c r="C25" s="65"/>
      <c r="D25" s="66"/>
      <c r="E25" s="36"/>
      <c r="F25" s="67"/>
      <c r="G25" s="79"/>
      <c r="H25" s="327"/>
      <c r="I25" s="327"/>
      <c r="J25" s="65" t="s">
        <v>115</v>
      </c>
      <c r="K25" s="68">
        <v>69</v>
      </c>
      <c r="L25" s="36">
        <v>77683.478260869568</v>
      </c>
      <c r="M25" s="69">
        <v>74287.826086956527</v>
      </c>
      <c r="N25" s="70">
        <f t="shared" ref="N25:N27" si="7">L25*K25</f>
        <v>5360160</v>
      </c>
      <c r="O25" s="70">
        <f t="shared" ref="O25:O27" si="8">M25*K25</f>
        <v>5125860</v>
      </c>
      <c r="P25" s="291"/>
      <c r="Q25" s="343"/>
      <c r="R25" s="293"/>
      <c r="S25" s="293"/>
      <c r="T25" s="350"/>
      <c r="U25" s="293"/>
      <c r="V25" s="293"/>
      <c r="W25" s="293"/>
      <c r="X25" s="294"/>
      <c r="Y25" s="294"/>
      <c r="AI25" s="54">
        <f t="shared" si="1"/>
        <v>-69</v>
      </c>
    </row>
    <row r="26" spans="1:35" x14ac:dyDescent="0.3">
      <c r="A26" s="280"/>
      <c r="B26" s="80"/>
      <c r="C26" s="65"/>
      <c r="D26" s="81"/>
      <c r="E26" s="46"/>
      <c r="F26" s="34"/>
      <c r="G26" s="82"/>
      <c r="H26" s="327"/>
      <c r="I26" s="327"/>
      <c r="J26" s="83" t="s">
        <v>117</v>
      </c>
      <c r="K26" s="47">
        <v>39</v>
      </c>
      <c r="L26" s="46">
        <v>39704.038461538461</v>
      </c>
      <c r="M26" s="48">
        <v>38032.884615384617</v>
      </c>
      <c r="N26" s="38">
        <f t="shared" si="7"/>
        <v>1548457.5</v>
      </c>
      <c r="O26" s="38">
        <f t="shared" si="8"/>
        <v>1483282.5</v>
      </c>
      <c r="P26" s="291"/>
      <c r="Q26" s="343"/>
      <c r="R26" s="293"/>
      <c r="S26" s="293"/>
      <c r="T26" s="350"/>
      <c r="U26" s="293"/>
      <c r="V26" s="293"/>
      <c r="W26" s="293"/>
      <c r="X26" s="294"/>
      <c r="Y26" s="294"/>
      <c r="AI26" s="54">
        <f t="shared" si="1"/>
        <v>-39</v>
      </c>
    </row>
    <row r="27" spans="1:35" x14ac:dyDescent="0.3">
      <c r="A27" s="280"/>
      <c r="B27" s="80"/>
      <c r="C27" s="65"/>
      <c r="D27" s="81"/>
      <c r="E27" s="46"/>
      <c r="F27" s="34"/>
      <c r="G27" s="82"/>
      <c r="H27" s="327"/>
      <c r="I27" s="327"/>
      <c r="J27" s="83" t="s">
        <v>118</v>
      </c>
      <c r="K27" s="47">
        <v>66</v>
      </c>
      <c r="L27" s="46">
        <v>24149.999999999996</v>
      </c>
      <c r="M27" s="48">
        <v>23138.181818181816</v>
      </c>
      <c r="N27" s="38">
        <f t="shared" si="7"/>
        <v>1593899.9999999998</v>
      </c>
      <c r="O27" s="38">
        <f t="shared" si="8"/>
        <v>1527119.9999999998</v>
      </c>
      <c r="P27" s="291"/>
      <c r="Q27" s="343"/>
      <c r="R27" s="293"/>
      <c r="S27" s="293"/>
      <c r="T27" s="350"/>
      <c r="U27" s="293"/>
      <c r="V27" s="293"/>
      <c r="W27" s="293"/>
      <c r="X27" s="294"/>
      <c r="Y27" s="294"/>
      <c r="AI27" s="54">
        <f t="shared" si="1"/>
        <v>-66</v>
      </c>
    </row>
    <row r="28" spans="1:35" x14ac:dyDescent="0.3">
      <c r="A28" s="280"/>
      <c r="B28" s="80"/>
      <c r="C28" s="65"/>
      <c r="D28" s="81"/>
      <c r="E28" s="46"/>
      <c r="F28" s="34"/>
      <c r="G28" s="82"/>
      <c r="H28" s="339" t="s">
        <v>121</v>
      </c>
      <c r="I28" s="339"/>
      <c r="J28" s="62" t="s">
        <v>121</v>
      </c>
      <c r="K28" s="47"/>
      <c r="L28" s="46"/>
      <c r="M28" s="48"/>
      <c r="N28" s="38"/>
      <c r="O28" s="38"/>
      <c r="P28" s="291"/>
      <c r="Q28" s="84"/>
      <c r="R28" s="85"/>
      <c r="S28" s="54"/>
      <c r="T28" s="54"/>
      <c r="U28" s="86"/>
      <c r="V28" s="54"/>
      <c r="W28" s="54"/>
      <c r="X28" s="87"/>
      <c r="Y28" s="53"/>
      <c r="AI28" s="54">
        <f t="shared" si="1"/>
        <v>0</v>
      </c>
    </row>
    <row r="29" spans="1:35" x14ac:dyDescent="0.3">
      <c r="A29" s="280"/>
      <c r="B29" s="80"/>
      <c r="C29" s="65"/>
      <c r="D29" s="81"/>
      <c r="E29" s="46"/>
      <c r="F29" s="34"/>
      <c r="G29" s="82"/>
      <c r="H29" s="327" t="s">
        <v>122</v>
      </c>
      <c r="I29" s="327"/>
      <c r="J29" s="83" t="s">
        <v>113</v>
      </c>
      <c r="K29" s="47">
        <v>18</v>
      </c>
      <c r="L29" s="46">
        <v>141861.66666666666</v>
      </c>
      <c r="M29" s="48">
        <v>135528.33333333334</v>
      </c>
      <c r="N29" s="38">
        <f>L29*K29</f>
        <v>2553510</v>
      </c>
      <c r="O29" s="38">
        <f>M29*K29</f>
        <v>2439510</v>
      </c>
      <c r="P29" s="291"/>
      <c r="Q29" s="342">
        <v>201</v>
      </c>
      <c r="R29" s="292">
        <v>201</v>
      </c>
      <c r="S29" s="292">
        <v>8981040</v>
      </c>
      <c r="T29" s="292">
        <v>400740</v>
      </c>
      <c r="U29" s="292">
        <f>S29-T29</f>
        <v>8580300</v>
      </c>
      <c r="V29" s="292">
        <v>473328</v>
      </c>
      <c r="W29" s="292">
        <v>449052</v>
      </c>
      <c r="X29" s="294">
        <v>8058660</v>
      </c>
      <c r="Y29" s="294">
        <v>8058660</v>
      </c>
      <c r="AI29" s="54">
        <f t="shared" si="1"/>
        <v>-18</v>
      </c>
    </row>
    <row r="30" spans="1:35" x14ac:dyDescent="0.3">
      <c r="A30" s="280"/>
      <c r="B30" s="80"/>
      <c r="C30" s="65"/>
      <c r="D30" s="81"/>
      <c r="E30" s="46"/>
      <c r="F30" s="34"/>
      <c r="G30" s="82"/>
      <c r="H30" s="327"/>
      <c r="I30" s="327"/>
      <c r="J30" s="83" t="s">
        <v>115</v>
      </c>
      <c r="K30" s="47">
        <v>90</v>
      </c>
      <c r="L30" s="46">
        <v>75208.5</v>
      </c>
      <c r="M30" s="48">
        <v>71863.499999999985</v>
      </c>
      <c r="N30" s="38">
        <f t="shared" ref="N30:N31" si="9">L30*K30</f>
        <v>6768765</v>
      </c>
      <c r="O30" s="38">
        <f t="shared" ref="O30:O31" si="10">M30*K30</f>
        <v>6467714.9999999991</v>
      </c>
      <c r="P30" s="291"/>
      <c r="Q30" s="343"/>
      <c r="R30" s="293"/>
      <c r="S30" s="293"/>
      <c r="T30" s="293"/>
      <c r="U30" s="293"/>
      <c r="V30" s="293"/>
      <c r="W30" s="293"/>
      <c r="X30" s="294"/>
      <c r="Y30" s="294"/>
      <c r="Z30" t="s">
        <v>123</v>
      </c>
      <c r="AI30" s="54">
        <f t="shared" si="1"/>
        <v>-90</v>
      </c>
    </row>
    <row r="31" spans="1:35" x14ac:dyDescent="0.3">
      <c r="A31" s="281"/>
      <c r="B31" s="80"/>
      <c r="C31" s="65"/>
      <c r="D31" s="81"/>
      <c r="E31" s="46"/>
      <c r="F31" s="34"/>
      <c r="G31" s="82"/>
      <c r="H31" s="327"/>
      <c r="I31" s="327"/>
      <c r="J31" s="83" t="s">
        <v>118</v>
      </c>
      <c r="K31" s="47">
        <v>93</v>
      </c>
      <c r="L31" s="46">
        <v>22038.725806451614</v>
      </c>
      <c r="M31" s="48">
        <v>21116.951612903227</v>
      </c>
      <c r="N31" s="38">
        <f t="shared" si="9"/>
        <v>2049601.5</v>
      </c>
      <c r="O31" s="38">
        <f t="shared" si="10"/>
        <v>1963876.5000000002</v>
      </c>
      <c r="P31" s="291"/>
      <c r="Q31" s="343"/>
      <c r="R31" s="293"/>
      <c r="S31" s="293"/>
      <c r="T31" s="293"/>
      <c r="U31" s="293"/>
      <c r="V31" s="293"/>
      <c r="W31" s="293"/>
      <c r="X31" s="294"/>
      <c r="Y31" s="294"/>
      <c r="AI31" s="54">
        <f t="shared" si="1"/>
        <v>-93</v>
      </c>
    </row>
    <row r="32" spans="1:35" ht="16.5" customHeight="1" x14ac:dyDescent="0.3">
      <c r="A32" s="28" t="s">
        <v>124</v>
      </c>
      <c r="B32" s="29"/>
      <c r="C32" s="29"/>
      <c r="D32" s="29"/>
      <c r="E32" s="29"/>
      <c r="F32" s="29"/>
      <c r="G32" s="30"/>
      <c r="H32" s="88" t="s">
        <v>124</v>
      </c>
      <c r="I32" s="89"/>
      <c r="J32" s="89"/>
      <c r="K32" s="89"/>
      <c r="L32" s="89"/>
      <c r="M32" s="89"/>
      <c r="N32" s="89"/>
      <c r="O32" s="89"/>
      <c r="P32" s="55"/>
      <c r="Q32" s="90"/>
      <c r="R32" s="91"/>
      <c r="S32" s="55"/>
      <c r="T32" s="55"/>
      <c r="U32" s="55"/>
      <c r="V32" s="55"/>
      <c r="W32" s="55"/>
      <c r="X32" s="58"/>
      <c r="Y32" s="59"/>
      <c r="AI32" s="54">
        <f t="shared" si="1"/>
        <v>0</v>
      </c>
    </row>
    <row r="33" spans="1:35" x14ac:dyDescent="0.3">
      <c r="A33" s="279">
        <v>5</v>
      </c>
      <c r="B33" s="80"/>
      <c r="C33" s="65"/>
      <c r="D33" s="81"/>
      <c r="E33" s="46"/>
      <c r="F33" s="34"/>
      <c r="G33" s="24"/>
      <c r="H33" s="339" t="s">
        <v>125</v>
      </c>
      <c r="I33" s="339"/>
      <c r="J33" s="62" t="s">
        <v>125</v>
      </c>
      <c r="K33" s="47"/>
      <c r="L33" s="46"/>
      <c r="M33" s="48"/>
      <c r="N33" s="38"/>
      <c r="O33" s="38"/>
      <c r="P33" s="55"/>
      <c r="Q33" s="84"/>
      <c r="R33" s="85"/>
      <c r="S33" s="54"/>
      <c r="T33" s="54"/>
      <c r="U33" s="39"/>
      <c r="V33" s="54"/>
      <c r="W33" s="54"/>
      <c r="X33" s="52"/>
      <c r="Y33" s="92"/>
      <c r="AI33" s="54">
        <f t="shared" si="1"/>
        <v>0</v>
      </c>
    </row>
    <row r="34" spans="1:35" ht="33" x14ac:dyDescent="0.3">
      <c r="A34" s="280"/>
      <c r="B34" s="80">
        <v>1.2</v>
      </c>
      <c r="C34" s="65" t="s">
        <v>126</v>
      </c>
      <c r="D34" s="81">
        <v>68</v>
      </c>
      <c r="E34" s="46">
        <v>592800.89611100801</v>
      </c>
      <c r="F34" s="34">
        <f>E34*D34</f>
        <v>40310460.935548544</v>
      </c>
      <c r="G34" s="340">
        <f>F34+F35+F36+F37+F38+F39+F40+F41</f>
        <v>184638729.85835782</v>
      </c>
      <c r="H34" s="331" t="s">
        <v>127</v>
      </c>
      <c r="I34" s="331"/>
      <c r="J34" s="93" t="s">
        <v>128</v>
      </c>
      <c r="K34" s="35">
        <v>4</v>
      </c>
      <c r="L34" s="46">
        <v>456016.66666666663</v>
      </c>
      <c r="M34" s="48">
        <v>436283.33333333326</v>
      </c>
      <c r="N34" s="38">
        <f>L34*K34</f>
        <v>1824066.6666666665</v>
      </c>
      <c r="O34" s="38">
        <f>M34*K34</f>
        <v>1745133.333333333</v>
      </c>
      <c r="P34" s="290">
        <f>G34</f>
        <v>184638729.85835782</v>
      </c>
      <c r="Q34" s="336">
        <v>187</v>
      </c>
      <c r="R34" s="332">
        <v>154</v>
      </c>
      <c r="S34" s="292">
        <v>34061300</v>
      </c>
      <c r="T34" s="292">
        <v>1472300</v>
      </c>
      <c r="U34" s="292">
        <f>S34-T34</f>
        <v>32589000</v>
      </c>
      <c r="V34" s="292">
        <v>1766760</v>
      </c>
      <c r="W34" s="292">
        <v>1703065.5</v>
      </c>
      <c r="X34" s="294">
        <v>30591474.5</v>
      </c>
      <c r="Y34" s="294">
        <f>ROUND(30591474.5,0)</f>
        <v>30591475</v>
      </c>
      <c r="AI34" s="54">
        <f t="shared" si="1"/>
        <v>64</v>
      </c>
    </row>
    <row r="35" spans="1:35" ht="33" customHeight="1" x14ac:dyDescent="0.3">
      <c r="A35" s="280"/>
      <c r="B35" s="80">
        <v>1.21</v>
      </c>
      <c r="C35" s="65" t="s">
        <v>129</v>
      </c>
      <c r="D35" s="81">
        <v>5</v>
      </c>
      <c r="E35" s="46">
        <v>4816633.7120000003</v>
      </c>
      <c r="F35" s="34">
        <f t="shared" ref="F35:F41" si="11">E35*D35</f>
        <v>24083168.560000002</v>
      </c>
      <c r="G35" s="341"/>
      <c r="H35" s="331"/>
      <c r="I35" s="331"/>
      <c r="J35" s="93" t="s">
        <v>130</v>
      </c>
      <c r="K35" s="35">
        <v>7</v>
      </c>
      <c r="L35" s="46">
        <v>519016.66666666663</v>
      </c>
      <c r="M35" s="48">
        <v>496283.33333333326</v>
      </c>
      <c r="N35" s="38">
        <f t="shared" ref="N35:N41" si="12">L35*K35</f>
        <v>3633116.6666666665</v>
      </c>
      <c r="O35" s="38">
        <f t="shared" ref="O35:O41" si="13">M35*K35</f>
        <v>3473983.333333333</v>
      </c>
      <c r="P35" s="291"/>
      <c r="Q35" s="337"/>
      <c r="R35" s="332"/>
      <c r="S35" s="293"/>
      <c r="T35" s="293"/>
      <c r="U35" s="293"/>
      <c r="V35" s="293"/>
      <c r="W35" s="293"/>
      <c r="X35" s="294"/>
      <c r="Y35" s="294"/>
      <c r="AI35" s="54">
        <f t="shared" si="1"/>
        <v>-2</v>
      </c>
    </row>
    <row r="36" spans="1:35" ht="36.75" customHeight="1" x14ac:dyDescent="0.3">
      <c r="A36" s="280"/>
      <c r="B36" s="80">
        <v>1.22</v>
      </c>
      <c r="C36" s="65" t="s">
        <v>131</v>
      </c>
      <c r="D36" s="81">
        <v>185</v>
      </c>
      <c r="E36" s="46">
        <v>410865.33059247996</v>
      </c>
      <c r="F36" s="34">
        <f t="shared" si="11"/>
        <v>76010086.159608796</v>
      </c>
      <c r="G36" s="341"/>
      <c r="H36" s="331"/>
      <c r="I36" s="331"/>
      <c r="J36" s="93" t="s">
        <v>132</v>
      </c>
      <c r="K36" s="35">
        <v>4</v>
      </c>
      <c r="L36" s="46">
        <v>587266.66666666674</v>
      </c>
      <c r="M36" s="48">
        <v>561283.33333333337</v>
      </c>
      <c r="N36" s="38">
        <f t="shared" si="12"/>
        <v>2349066.666666667</v>
      </c>
      <c r="O36" s="38">
        <f t="shared" si="13"/>
        <v>2245133.3333333335</v>
      </c>
      <c r="P36" s="291"/>
      <c r="Q36" s="337"/>
      <c r="R36" s="332"/>
      <c r="S36" s="293"/>
      <c r="T36" s="293"/>
      <c r="U36" s="293"/>
      <c r="V36" s="293"/>
      <c r="W36" s="293"/>
      <c r="X36" s="294"/>
      <c r="Y36" s="294"/>
      <c r="AI36" s="54">
        <f t="shared" si="1"/>
        <v>181</v>
      </c>
    </row>
    <row r="37" spans="1:35" ht="40.5" customHeight="1" x14ac:dyDescent="0.3">
      <c r="A37" s="280"/>
      <c r="B37" s="80">
        <v>1.23</v>
      </c>
      <c r="C37" s="65" t="s">
        <v>133</v>
      </c>
      <c r="D37" s="81">
        <v>2</v>
      </c>
      <c r="E37" s="46">
        <v>277334.87552598398</v>
      </c>
      <c r="F37" s="34">
        <f t="shared" si="11"/>
        <v>554669.75105196796</v>
      </c>
      <c r="G37" s="341"/>
      <c r="H37" s="331"/>
      <c r="I37" s="331"/>
      <c r="J37" s="93" t="s">
        <v>134</v>
      </c>
      <c r="K37" s="47">
        <v>15</v>
      </c>
      <c r="L37" s="46">
        <v>445516.66666666663</v>
      </c>
      <c r="M37" s="48">
        <v>426283.33333333326</v>
      </c>
      <c r="N37" s="38">
        <f t="shared" si="12"/>
        <v>6682749.9999999991</v>
      </c>
      <c r="O37" s="38">
        <f t="shared" si="13"/>
        <v>6394249.9999999991</v>
      </c>
      <c r="P37" s="291"/>
      <c r="Q37" s="337"/>
      <c r="R37" s="332"/>
      <c r="S37" s="293"/>
      <c r="T37" s="293"/>
      <c r="U37" s="293"/>
      <c r="V37" s="293"/>
      <c r="W37" s="293"/>
      <c r="X37" s="294"/>
      <c r="Y37" s="294"/>
      <c r="AI37" s="54">
        <f t="shared" si="1"/>
        <v>-13</v>
      </c>
    </row>
    <row r="38" spans="1:35" ht="30.75" customHeight="1" x14ac:dyDescent="0.3">
      <c r="A38" s="280"/>
      <c r="B38" s="80">
        <v>1.24</v>
      </c>
      <c r="C38" s="65" t="s">
        <v>135</v>
      </c>
      <c r="D38" s="81">
        <v>33</v>
      </c>
      <c r="E38" s="46">
        <v>354995.96756288002</v>
      </c>
      <c r="F38" s="34">
        <f t="shared" si="11"/>
        <v>11714866.929575041</v>
      </c>
      <c r="G38" s="341"/>
      <c r="H38" s="331"/>
      <c r="I38" s="331"/>
      <c r="J38" s="93" t="s">
        <v>136</v>
      </c>
      <c r="K38" s="35">
        <v>40</v>
      </c>
      <c r="L38" s="46">
        <v>282276.15942028986</v>
      </c>
      <c r="M38" s="48">
        <v>270202.9710144928</v>
      </c>
      <c r="N38" s="38">
        <f t="shared" si="12"/>
        <v>11291046.376811594</v>
      </c>
      <c r="O38" s="38">
        <f t="shared" si="13"/>
        <v>10808118.840579711</v>
      </c>
      <c r="P38" s="291"/>
      <c r="Q38" s="337"/>
      <c r="R38" s="332"/>
      <c r="S38" s="293"/>
      <c r="T38" s="293"/>
      <c r="U38" s="293"/>
      <c r="V38" s="293"/>
      <c r="W38" s="293"/>
      <c r="X38" s="294"/>
      <c r="Y38" s="294"/>
      <c r="AI38" s="54">
        <f t="shared" si="1"/>
        <v>-7</v>
      </c>
    </row>
    <row r="39" spans="1:35" ht="34.5" customHeight="1" x14ac:dyDescent="0.3">
      <c r="A39" s="280"/>
      <c r="B39" s="80">
        <v>1.25</v>
      </c>
      <c r="C39" s="65" t="s">
        <v>137</v>
      </c>
      <c r="D39" s="81">
        <v>0</v>
      </c>
      <c r="E39" s="46">
        <v>0</v>
      </c>
      <c r="F39" s="34">
        <f t="shared" si="11"/>
        <v>0</v>
      </c>
      <c r="G39" s="341"/>
      <c r="H39" s="331"/>
      <c r="I39" s="331"/>
      <c r="J39" s="93" t="s">
        <v>138</v>
      </c>
      <c r="K39" s="47">
        <v>29</v>
      </c>
      <c r="L39" s="46">
        <v>355776.15942028986</v>
      </c>
      <c r="M39" s="48">
        <v>340202.9710144928</v>
      </c>
      <c r="N39" s="38">
        <f t="shared" si="12"/>
        <v>10317508.623188406</v>
      </c>
      <c r="O39" s="38">
        <f t="shared" si="13"/>
        <v>9865886.159420291</v>
      </c>
      <c r="P39" s="291"/>
      <c r="Q39" s="337"/>
      <c r="R39" s="332"/>
      <c r="S39" s="293"/>
      <c r="T39" s="293"/>
      <c r="U39" s="293"/>
      <c r="V39" s="293"/>
      <c r="W39" s="293"/>
      <c r="X39" s="294"/>
      <c r="Y39" s="294"/>
      <c r="AI39" s="54">
        <f t="shared" si="1"/>
        <v>-29</v>
      </c>
    </row>
    <row r="40" spans="1:35" ht="30.75" customHeight="1" x14ac:dyDescent="0.3">
      <c r="A40" s="280"/>
      <c r="B40" s="80">
        <v>1.26</v>
      </c>
      <c r="C40" s="65" t="s">
        <v>139</v>
      </c>
      <c r="D40" s="81">
        <v>273</v>
      </c>
      <c r="E40" s="46">
        <v>117089.66125484799</v>
      </c>
      <c r="F40" s="34">
        <f t="shared" si="11"/>
        <v>31965477.522573501</v>
      </c>
      <c r="G40" s="341"/>
      <c r="H40" s="331"/>
      <c r="I40" s="331"/>
      <c r="J40" s="93" t="s">
        <v>140</v>
      </c>
      <c r="K40" s="35">
        <v>61</v>
      </c>
      <c r="L40" s="46">
        <v>154678.18181818179</v>
      </c>
      <c r="M40" s="48">
        <v>148291.81818181818</v>
      </c>
      <c r="N40" s="38">
        <f t="shared" si="12"/>
        <v>9435369.0909090899</v>
      </c>
      <c r="O40" s="38">
        <f t="shared" si="13"/>
        <v>9045800.9090909082</v>
      </c>
      <c r="P40" s="291"/>
      <c r="Q40" s="337"/>
      <c r="R40" s="332"/>
      <c r="S40" s="293"/>
      <c r="T40" s="293"/>
      <c r="U40" s="293"/>
      <c r="V40" s="293"/>
      <c r="W40" s="293"/>
      <c r="X40" s="294"/>
      <c r="Y40" s="294"/>
      <c r="AI40" s="54">
        <f t="shared" si="1"/>
        <v>212</v>
      </c>
    </row>
    <row r="41" spans="1:35" ht="36.75" customHeight="1" x14ac:dyDescent="0.3">
      <c r="A41" s="281"/>
      <c r="B41" s="80">
        <v>1.27</v>
      </c>
      <c r="C41" s="65" t="s">
        <v>141</v>
      </c>
      <c r="D41" s="81">
        <v>0</v>
      </c>
      <c r="E41" s="31">
        <v>0</v>
      </c>
      <c r="F41" s="34">
        <f t="shared" si="11"/>
        <v>0</v>
      </c>
      <c r="G41" s="341"/>
      <c r="H41" s="331"/>
      <c r="I41" s="331"/>
      <c r="J41" s="93" t="s">
        <v>142</v>
      </c>
      <c r="K41" s="35">
        <v>27</v>
      </c>
      <c r="L41" s="46">
        <v>181978.18181818182</v>
      </c>
      <c r="M41" s="48">
        <v>174291.81818181818</v>
      </c>
      <c r="N41" s="38">
        <f t="shared" si="12"/>
        <v>4913410.9090909092</v>
      </c>
      <c r="O41" s="38">
        <f t="shared" si="13"/>
        <v>4705879.0909090908</v>
      </c>
      <c r="P41" s="291"/>
      <c r="Q41" s="338"/>
      <c r="R41" s="332"/>
      <c r="S41" s="293"/>
      <c r="T41" s="293"/>
      <c r="U41" s="293"/>
      <c r="V41" s="293"/>
      <c r="W41" s="293"/>
      <c r="X41" s="294"/>
      <c r="Y41" s="294"/>
      <c r="AI41" s="54">
        <f t="shared" si="1"/>
        <v>-27</v>
      </c>
    </row>
    <row r="42" spans="1:35" ht="16.5" customHeight="1" x14ac:dyDescent="0.3">
      <c r="A42" s="279">
        <v>5</v>
      </c>
      <c r="B42" s="80"/>
      <c r="C42" s="65"/>
      <c r="D42" s="81"/>
      <c r="E42" s="46"/>
      <c r="F42" s="34"/>
      <c r="G42" s="333"/>
      <c r="H42" s="331" t="s">
        <v>143</v>
      </c>
      <c r="I42" s="331"/>
      <c r="J42" s="62" t="s">
        <v>144</v>
      </c>
      <c r="K42" s="35"/>
      <c r="L42" s="46"/>
      <c r="M42" s="48"/>
      <c r="N42" s="38"/>
      <c r="O42" s="38"/>
      <c r="P42" s="291"/>
      <c r="Q42" s="56"/>
      <c r="R42" s="332">
        <v>64</v>
      </c>
      <c r="S42" s="292">
        <v>11908700</v>
      </c>
      <c r="T42" s="292">
        <v>512700</v>
      </c>
      <c r="U42" s="292">
        <f>S42-T42</f>
        <v>11396000</v>
      </c>
      <c r="V42" s="292">
        <v>615240</v>
      </c>
      <c r="W42" s="292">
        <v>595435</v>
      </c>
      <c r="X42" s="294">
        <v>10698025</v>
      </c>
      <c r="Y42" s="294">
        <v>10698025</v>
      </c>
      <c r="AI42" s="54">
        <f t="shared" si="1"/>
        <v>0</v>
      </c>
    </row>
    <row r="43" spans="1:35" ht="33" x14ac:dyDescent="0.3">
      <c r="A43" s="280"/>
      <c r="B43" s="80"/>
      <c r="C43" s="65"/>
      <c r="D43" s="81"/>
      <c r="E43" s="46"/>
      <c r="F43" s="34"/>
      <c r="G43" s="334"/>
      <c r="H43" s="331"/>
      <c r="I43" s="331"/>
      <c r="J43" s="93" t="s">
        <v>128</v>
      </c>
      <c r="K43" s="47">
        <v>2</v>
      </c>
      <c r="L43" s="46">
        <v>544600</v>
      </c>
      <c r="M43" s="48">
        <v>521150</v>
      </c>
      <c r="N43" s="38">
        <f>L43*K43</f>
        <v>1089200</v>
      </c>
      <c r="O43" s="38">
        <f>M43*K43</f>
        <v>1042300</v>
      </c>
      <c r="P43" s="291"/>
      <c r="Q43" s="328">
        <v>177</v>
      </c>
      <c r="R43" s="332"/>
      <c r="S43" s="292"/>
      <c r="T43" s="292"/>
      <c r="U43" s="292"/>
      <c r="V43" s="292"/>
      <c r="W43" s="292"/>
      <c r="X43" s="294"/>
      <c r="Y43" s="294"/>
      <c r="AI43" s="54">
        <f t="shared" si="1"/>
        <v>-2</v>
      </c>
    </row>
    <row r="44" spans="1:35" x14ac:dyDescent="0.3">
      <c r="A44" s="280"/>
      <c r="B44" s="80"/>
      <c r="C44" s="65"/>
      <c r="D44" s="81"/>
      <c r="E44" s="46"/>
      <c r="F44" s="34"/>
      <c r="G44" s="334"/>
      <c r="H44" s="331"/>
      <c r="I44" s="331"/>
      <c r="J44" s="93" t="s">
        <v>130</v>
      </c>
      <c r="K44" s="47">
        <v>6</v>
      </c>
      <c r="L44" s="46">
        <v>550881.25</v>
      </c>
      <c r="M44" s="48">
        <v>526850</v>
      </c>
      <c r="N44" s="38">
        <f t="shared" ref="N44:N52" si="14">L44*K44</f>
        <v>3305287.5</v>
      </c>
      <c r="O44" s="38">
        <f t="shared" ref="O44:O52" si="15">M44*K44</f>
        <v>3161100</v>
      </c>
      <c r="P44" s="291"/>
      <c r="Q44" s="329"/>
      <c r="R44" s="332"/>
      <c r="S44" s="292"/>
      <c r="T44" s="292"/>
      <c r="U44" s="292"/>
      <c r="V44" s="292"/>
      <c r="W44" s="292"/>
      <c r="X44" s="294"/>
      <c r="Y44" s="294"/>
      <c r="AI44" s="54">
        <f t="shared" si="1"/>
        <v>-6</v>
      </c>
    </row>
    <row r="45" spans="1:35" x14ac:dyDescent="0.3">
      <c r="A45" s="280"/>
      <c r="B45" s="80"/>
      <c r="C45" s="65"/>
      <c r="D45" s="81"/>
      <c r="E45" s="46"/>
      <c r="F45" s="34"/>
      <c r="G45" s="334"/>
      <c r="H45" s="331"/>
      <c r="I45" s="331"/>
      <c r="J45" s="93" t="s">
        <v>132</v>
      </c>
      <c r="K45" s="47">
        <v>4</v>
      </c>
      <c r="L45" s="46">
        <v>619131.25</v>
      </c>
      <c r="M45" s="48">
        <v>591850</v>
      </c>
      <c r="N45" s="38">
        <f t="shared" si="14"/>
        <v>2476525</v>
      </c>
      <c r="O45" s="38">
        <f t="shared" si="15"/>
        <v>2367400</v>
      </c>
      <c r="P45" s="291"/>
      <c r="Q45" s="329"/>
      <c r="R45" s="332"/>
      <c r="S45" s="292"/>
      <c r="T45" s="292"/>
      <c r="U45" s="292"/>
      <c r="V45" s="292"/>
      <c r="W45" s="292"/>
      <c r="X45" s="294"/>
      <c r="Y45" s="294"/>
      <c r="AI45" s="54">
        <f t="shared" si="1"/>
        <v>-4</v>
      </c>
    </row>
    <row r="46" spans="1:35" x14ac:dyDescent="0.3">
      <c r="A46" s="280"/>
      <c r="B46" s="80"/>
      <c r="C46" s="65"/>
      <c r="D46" s="81"/>
      <c r="E46" s="46"/>
      <c r="F46" s="34"/>
      <c r="G46" s="334"/>
      <c r="H46" s="331"/>
      <c r="I46" s="331"/>
      <c r="J46" s="93" t="s">
        <v>134</v>
      </c>
      <c r="K46" s="47">
        <v>6</v>
      </c>
      <c r="L46" s="46">
        <v>477381.25</v>
      </c>
      <c r="M46" s="48">
        <v>456850</v>
      </c>
      <c r="N46" s="38">
        <f t="shared" si="14"/>
        <v>2864287.5</v>
      </c>
      <c r="O46" s="38">
        <f t="shared" si="15"/>
        <v>2741100</v>
      </c>
      <c r="P46" s="291"/>
      <c r="Q46" s="329"/>
      <c r="R46" s="332"/>
      <c r="S46" s="292"/>
      <c r="T46" s="292"/>
      <c r="U46" s="292"/>
      <c r="V46" s="292"/>
      <c r="W46" s="292"/>
      <c r="X46" s="294"/>
      <c r="Y46" s="294"/>
      <c r="AI46" s="54">
        <f t="shared" si="1"/>
        <v>-6</v>
      </c>
    </row>
    <row r="47" spans="1:35" x14ac:dyDescent="0.3">
      <c r="A47" s="280"/>
      <c r="B47" s="80"/>
      <c r="C47" s="65"/>
      <c r="D47" s="81"/>
      <c r="E47" s="46"/>
      <c r="F47" s="34"/>
      <c r="G47" s="334"/>
      <c r="H47" s="331"/>
      <c r="I47" s="331"/>
      <c r="J47" s="93" t="s">
        <v>136</v>
      </c>
      <c r="K47" s="47">
        <v>20</v>
      </c>
      <c r="L47" s="46">
        <v>297969.358974359</v>
      </c>
      <c r="M47" s="48">
        <v>285262.94871794875</v>
      </c>
      <c r="N47" s="38">
        <f t="shared" si="14"/>
        <v>5959387.17948718</v>
      </c>
      <c r="O47" s="38">
        <f t="shared" si="15"/>
        <v>5705258.974358975</v>
      </c>
      <c r="P47" s="291"/>
      <c r="Q47" s="329"/>
      <c r="R47" s="332"/>
      <c r="S47" s="292"/>
      <c r="T47" s="292"/>
      <c r="U47" s="292"/>
      <c r="V47" s="292"/>
      <c r="W47" s="292"/>
      <c r="X47" s="294"/>
      <c r="Y47" s="294"/>
      <c r="AI47" s="54">
        <f t="shared" si="1"/>
        <v>-20</v>
      </c>
    </row>
    <row r="48" spans="1:35" x14ac:dyDescent="0.3">
      <c r="A48" s="280"/>
      <c r="B48" s="80"/>
      <c r="C48" s="65"/>
      <c r="D48" s="81"/>
      <c r="E48" s="46"/>
      <c r="F48" s="34"/>
      <c r="G48" s="334"/>
      <c r="H48" s="331"/>
      <c r="I48" s="331"/>
      <c r="J48" s="93" t="s">
        <v>138</v>
      </c>
      <c r="K48" s="47">
        <v>19</v>
      </c>
      <c r="L48" s="46">
        <v>371469.358974359</v>
      </c>
      <c r="M48" s="48">
        <v>355262.94871794875</v>
      </c>
      <c r="N48" s="38">
        <f t="shared" si="14"/>
        <v>7057917.820512821</v>
      </c>
      <c r="O48" s="38">
        <f t="shared" si="15"/>
        <v>6749996.025641026</v>
      </c>
      <c r="P48" s="291"/>
      <c r="Q48" s="329"/>
      <c r="R48" s="332"/>
      <c r="S48" s="292"/>
      <c r="T48" s="292"/>
      <c r="U48" s="292"/>
      <c r="V48" s="292"/>
      <c r="W48" s="292"/>
      <c r="X48" s="294"/>
      <c r="Y48" s="294"/>
      <c r="AI48" s="54">
        <f t="shared" si="1"/>
        <v>-19</v>
      </c>
    </row>
    <row r="49" spans="1:36" x14ac:dyDescent="0.3">
      <c r="A49" s="280"/>
      <c r="B49" s="80"/>
      <c r="C49" s="65"/>
      <c r="D49" s="81"/>
      <c r="E49" s="46"/>
      <c r="F49" s="34"/>
      <c r="G49" s="334"/>
      <c r="H49" s="331"/>
      <c r="I49" s="331"/>
      <c r="J49" s="93" t="s">
        <v>145</v>
      </c>
      <c r="K49" s="47">
        <v>13</v>
      </c>
      <c r="L49" s="46">
        <v>226447.85714285716</v>
      </c>
      <c r="M49" s="48">
        <v>216840.71428571429</v>
      </c>
      <c r="N49" s="38">
        <f t="shared" si="14"/>
        <v>2943822.1428571432</v>
      </c>
      <c r="O49" s="38">
        <f t="shared" si="15"/>
        <v>2818929.2857142859</v>
      </c>
      <c r="P49" s="291"/>
      <c r="Q49" s="329"/>
      <c r="R49" s="332"/>
      <c r="S49" s="292"/>
      <c r="T49" s="292"/>
      <c r="U49" s="292"/>
      <c r="V49" s="292"/>
      <c r="W49" s="292"/>
      <c r="X49" s="294"/>
      <c r="Y49" s="294"/>
      <c r="AI49" s="54">
        <f t="shared" si="1"/>
        <v>-13</v>
      </c>
    </row>
    <row r="50" spans="1:36" x14ac:dyDescent="0.3">
      <c r="A50" s="280"/>
      <c r="B50" s="80"/>
      <c r="C50" s="65"/>
      <c r="D50" s="81"/>
      <c r="E50" s="46"/>
      <c r="F50" s="34"/>
      <c r="G50" s="334"/>
      <c r="H50" s="331"/>
      <c r="I50" s="331"/>
      <c r="J50" s="93" t="s">
        <v>146</v>
      </c>
      <c r="K50" s="47">
        <v>15</v>
      </c>
      <c r="L50" s="46">
        <v>293647.85714285716</v>
      </c>
      <c r="M50" s="48">
        <v>280840.71428571426</v>
      </c>
      <c r="N50" s="38">
        <f t="shared" si="14"/>
        <v>4404717.8571428573</v>
      </c>
      <c r="O50" s="38">
        <f t="shared" si="15"/>
        <v>4212610.7142857136</v>
      </c>
      <c r="P50" s="291"/>
      <c r="Q50" s="329"/>
      <c r="R50" s="332"/>
      <c r="S50" s="292"/>
      <c r="T50" s="292"/>
      <c r="U50" s="292"/>
      <c r="V50" s="292">
        <f>SUM(S54:S61)</f>
        <v>0</v>
      </c>
      <c r="W50" s="292"/>
      <c r="X50" s="294"/>
      <c r="Y50" s="294"/>
      <c r="AI50" s="54">
        <f t="shared" si="1"/>
        <v>-15</v>
      </c>
    </row>
    <row r="51" spans="1:36" x14ac:dyDescent="0.3">
      <c r="A51" s="280"/>
      <c r="B51" s="80"/>
      <c r="C51" s="65"/>
      <c r="D51" s="81"/>
      <c r="E51" s="31"/>
      <c r="F51" s="34"/>
      <c r="G51" s="334"/>
      <c r="H51" s="331"/>
      <c r="I51" s="331"/>
      <c r="J51" s="93" t="s">
        <v>140</v>
      </c>
      <c r="K51" s="47">
        <v>64</v>
      </c>
      <c r="L51" s="46">
        <v>154026.95652173916</v>
      </c>
      <c r="M51" s="48">
        <v>147666.08695652173</v>
      </c>
      <c r="N51" s="38">
        <f t="shared" si="14"/>
        <v>9857725.2173913065</v>
      </c>
      <c r="O51" s="38">
        <f t="shared" si="15"/>
        <v>9450629.5652173907</v>
      </c>
      <c r="P51" s="291"/>
      <c r="Q51" s="329"/>
      <c r="R51" s="332"/>
      <c r="S51" s="292"/>
      <c r="T51" s="292"/>
      <c r="U51" s="292"/>
      <c r="V51" s="292"/>
      <c r="W51" s="292"/>
      <c r="X51" s="294"/>
      <c r="Y51" s="294"/>
      <c r="AI51" s="54">
        <f t="shared" si="1"/>
        <v>-64</v>
      </c>
    </row>
    <row r="52" spans="1:36" ht="33" customHeight="1" x14ac:dyDescent="0.3">
      <c r="A52" s="281"/>
      <c r="B52" s="31"/>
      <c r="C52" s="32"/>
      <c r="D52" s="31"/>
      <c r="E52" s="31"/>
      <c r="F52" s="31"/>
      <c r="G52" s="335"/>
      <c r="H52" s="331"/>
      <c r="I52" s="331"/>
      <c r="J52" s="93" t="s">
        <v>142</v>
      </c>
      <c r="K52" s="47">
        <v>28</v>
      </c>
      <c r="L52" s="31">
        <v>181326.95652173916</v>
      </c>
      <c r="M52" s="82">
        <v>173666.08695652173</v>
      </c>
      <c r="N52" s="38">
        <f t="shared" si="14"/>
        <v>5077154.7826086963</v>
      </c>
      <c r="O52" s="38">
        <f t="shared" si="15"/>
        <v>4862650.4347826084</v>
      </c>
      <c r="P52" s="291"/>
      <c r="Q52" s="330"/>
      <c r="R52" s="332"/>
      <c r="S52" s="292"/>
      <c r="T52" s="292"/>
      <c r="U52" s="292"/>
      <c r="V52" s="292"/>
      <c r="W52" s="292"/>
      <c r="X52" s="294"/>
      <c r="Y52" s="294"/>
      <c r="AI52" s="54">
        <f t="shared" si="1"/>
        <v>-28</v>
      </c>
    </row>
    <row r="53" spans="1:36" x14ac:dyDescent="0.3">
      <c r="A53" s="279">
        <v>5</v>
      </c>
      <c r="B53" s="80"/>
      <c r="C53" s="65"/>
      <c r="D53" s="81"/>
      <c r="E53" s="46"/>
      <c r="F53" s="34"/>
      <c r="G53" s="325"/>
      <c r="H53" s="331" t="s">
        <v>147</v>
      </c>
      <c r="I53" s="331"/>
      <c r="J53" s="62" t="s">
        <v>148</v>
      </c>
      <c r="K53" s="35"/>
      <c r="L53" s="46"/>
      <c r="M53" s="48"/>
      <c r="N53" s="38"/>
      <c r="O53" s="38"/>
      <c r="P53" s="291"/>
      <c r="Q53" s="56"/>
      <c r="R53" s="332">
        <v>167</v>
      </c>
      <c r="S53" s="292">
        <v>37249250</v>
      </c>
      <c r="T53" s="292">
        <v>1613250</v>
      </c>
      <c r="U53" s="292">
        <f>S53-T53</f>
        <v>35636000</v>
      </c>
      <c r="V53" s="292">
        <v>1935900</v>
      </c>
      <c r="W53" s="292">
        <v>1862463</v>
      </c>
      <c r="X53" s="294">
        <v>33450887</v>
      </c>
      <c r="Y53" s="294">
        <v>33450887</v>
      </c>
      <c r="AI53" s="54">
        <f t="shared" si="1"/>
        <v>0</v>
      </c>
    </row>
    <row r="54" spans="1:36" x14ac:dyDescent="0.3">
      <c r="A54" s="280"/>
      <c r="B54" s="80"/>
      <c r="C54" s="65"/>
      <c r="D54" s="81"/>
      <c r="E54" s="46"/>
      <c r="F54" s="34"/>
      <c r="G54" s="326"/>
      <c r="H54" s="331"/>
      <c r="I54" s="331"/>
      <c r="J54" s="93" t="s">
        <v>130</v>
      </c>
      <c r="K54" s="55">
        <v>12</v>
      </c>
      <c r="L54" s="46">
        <v>521676</v>
      </c>
      <c r="M54" s="48">
        <v>498806</v>
      </c>
      <c r="N54" s="38">
        <f>L54*K54</f>
        <v>6260112</v>
      </c>
      <c r="O54" s="38">
        <f>M54*K54</f>
        <v>5985672</v>
      </c>
      <c r="P54" s="291"/>
      <c r="Q54" s="328">
        <v>195</v>
      </c>
      <c r="R54" s="332"/>
      <c r="S54" s="292"/>
      <c r="T54" s="292"/>
      <c r="U54" s="292"/>
      <c r="V54" s="292"/>
      <c r="W54" s="292"/>
      <c r="X54" s="294"/>
      <c r="Y54" s="294"/>
      <c r="AI54" s="54">
        <f t="shared" si="1"/>
        <v>-12</v>
      </c>
    </row>
    <row r="55" spans="1:36" x14ac:dyDescent="0.3">
      <c r="A55" s="280"/>
      <c r="B55" s="80"/>
      <c r="C55" s="65"/>
      <c r="D55" s="81"/>
      <c r="E55" s="46"/>
      <c r="F55" s="34"/>
      <c r="G55" s="326"/>
      <c r="H55" s="331"/>
      <c r="I55" s="331"/>
      <c r="J55" s="93" t="s">
        <v>132</v>
      </c>
      <c r="K55" s="47">
        <v>2</v>
      </c>
      <c r="L55" s="46">
        <v>589926</v>
      </c>
      <c r="M55" s="48">
        <v>563806</v>
      </c>
      <c r="N55" s="38">
        <f t="shared" ref="N55:N61" si="16">L55*K55</f>
        <v>1179852</v>
      </c>
      <c r="O55" s="38">
        <f t="shared" ref="O55:O61" si="17">M55*K55</f>
        <v>1127612</v>
      </c>
      <c r="P55" s="291"/>
      <c r="Q55" s="329"/>
      <c r="R55" s="332"/>
      <c r="S55" s="292"/>
      <c r="T55" s="292"/>
      <c r="U55" s="292"/>
      <c r="V55" s="292"/>
      <c r="W55" s="292"/>
      <c r="X55" s="294"/>
      <c r="Y55" s="294"/>
      <c r="AI55" s="54">
        <f t="shared" si="1"/>
        <v>-2</v>
      </c>
    </row>
    <row r="56" spans="1:36" x14ac:dyDescent="0.3">
      <c r="A56" s="280"/>
      <c r="B56" s="80"/>
      <c r="C56" s="65"/>
      <c r="D56" s="81"/>
      <c r="E56" s="46"/>
      <c r="F56" s="34"/>
      <c r="G56" s="326"/>
      <c r="H56" s="331"/>
      <c r="I56" s="331"/>
      <c r="J56" s="93" t="s">
        <v>134</v>
      </c>
      <c r="K56" s="47">
        <v>11</v>
      </c>
      <c r="L56" s="46">
        <v>448176</v>
      </c>
      <c r="M56" s="48">
        <v>428806</v>
      </c>
      <c r="N56" s="38">
        <f t="shared" si="16"/>
        <v>4929936</v>
      </c>
      <c r="O56" s="38">
        <f t="shared" si="17"/>
        <v>4716866</v>
      </c>
      <c r="P56" s="291"/>
      <c r="Q56" s="329"/>
      <c r="R56" s="332"/>
      <c r="S56" s="292"/>
      <c r="T56" s="292"/>
      <c r="U56" s="292"/>
      <c r="V56" s="292"/>
      <c r="W56" s="292"/>
      <c r="X56" s="294"/>
      <c r="Y56" s="294"/>
      <c r="AI56" s="54">
        <f t="shared" si="1"/>
        <v>-11</v>
      </c>
    </row>
    <row r="57" spans="1:36" x14ac:dyDescent="0.3">
      <c r="A57" s="280"/>
      <c r="B57" s="80"/>
      <c r="C57" s="65"/>
      <c r="D57" s="81"/>
      <c r="E57" s="46"/>
      <c r="F57" s="34"/>
      <c r="G57" s="326"/>
      <c r="H57" s="331"/>
      <c r="I57" s="331"/>
      <c r="J57" s="93" t="s">
        <v>136</v>
      </c>
      <c r="K57" s="47">
        <v>36</v>
      </c>
      <c r="L57" s="46">
        <v>279177.28571428574</v>
      </c>
      <c r="M57" s="48">
        <v>267213</v>
      </c>
      <c r="N57" s="38">
        <f t="shared" si="16"/>
        <v>10050382.285714287</v>
      </c>
      <c r="O57" s="38">
        <f t="shared" si="17"/>
        <v>9619668</v>
      </c>
      <c r="P57" s="291"/>
      <c r="Q57" s="329"/>
      <c r="R57" s="332"/>
      <c r="S57" s="292"/>
      <c r="T57" s="292"/>
      <c r="U57" s="292"/>
      <c r="V57" s="292"/>
      <c r="W57" s="292"/>
      <c r="X57" s="294"/>
      <c r="Y57" s="294"/>
      <c r="AI57" s="54">
        <f t="shared" si="1"/>
        <v>-36</v>
      </c>
    </row>
    <row r="58" spans="1:36" x14ac:dyDescent="0.3">
      <c r="A58" s="280"/>
      <c r="B58" s="80"/>
      <c r="C58" s="65"/>
      <c r="D58" s="81"/>
      <c r="E58" s="46"/>
      <c r="F58" s="34"/>
      <c r="G58" s="326"/>
      <c r="H58" s="331"/>
      <c r="I58" s="331"/>
      <c r="J58" s="93" t="s">
        <v>138</v>
      </c>
      <c r="K58" s="47">
        <v>34</v>
      </c>
      <c r="L58" s="46">
        <v>352677.28571428568</v>
      </c>
      <c r="M58" s="48">
        <v>337212.99999999994</v>
      </c>
      <c r="N58" s="38">
        <f t="shared" si="16"/>
        <v>11991027.714285713</v>
      </c>
      <c r="O58" s="38">
        <f t="shared" si="17"/>
        <v>11465241.999999998</v>
      </c>
      <c r="P58" s="291"/>
      <c r="Q58" s="329"/>
      <c r="R58" s="332"/>
      <c r="S58" s="292"/>
      <c r="T58" s="292"/>
      <c r="U58" s="292"/>
      <c r="V58" s="292"/>
      <c r="W58" s="292"/>
      <c r="X58" s="294"/>
      <c r="Y58" s="294"/>
      <c r="AI58" s="54">
        <f t="shared" si="1"/>
        <v>-34</v>
      </c>
    </row>
    <row r="59" spans="1:36" ht="33" x14ac:dyDescent="0.3">
      <c r="A59" s="280"/>
      <c r="B59" s="80"/>
      <c r="C59" s="65"/>
      <c r="D59" s="81"/>
      <c r="E59" s="46"/>
      <c r="F59" s="34"/>
      <c r="G59" s="326"/>
      <c r="H59" s="331"/>
      <c r="I59" s="331"/>
      <c r="J59" s="93" t="s">
        <v>149</v>
      </c>
      <c r="K59" s="47">
        <v>4</v>
      </c>
      <c r="L59" s="46">
        <v>143205</v>
      </c>
      <c r="M59" s="48">
        <v>137555</v>
      </c>
      <c r="N59" s="38">
        <f t="shared" si="16"/>
        <v>572820</v>
      </c>
      <c r="O59" s="38">
        <f t="shared" si="17"/>
        <v>550220</v>
      </c>
      <c r="P59" s="291"/>
      <c r="Q59" s="329"/>
      <c r="R59" s="332"/>
      <c r="S59" s="292"/>
      <c r="T59" s="292"/>
      <c r="U59" s="292"/>
      <c r="V59" s="292"/>
      <c r="W59" s="292"/>
      <c r="X59" s="294"/>
      <c r="Y59" s="294"/>
      <c r="AI59" s="54">
        <f t="shared" si="1"/>
        <v>-4</v>
      </c>
    </row>
    <row r="60" spans="1:36" x14ac:dyDescent="0.3">
      <c r="A60" s="280"/>
      <c r="B60" s="80"/>
      <c r="C60" s="65"/>
      <c r="D60" s="81"/>
      <c r="E60" s="46"/>
      <c r="F60" s="34"/>
      <c r="G60" s="326"/>
      <c r="H60" s="331"/>
      <c r="I60" s="331"/>
      <c r="J60" s="93" t="s">
        <v>140</v>
      </c>
      <c r="K60" s="55">
        <v>67</v>
      </c>
      <c r="L60" s="46">
        <v>153430</v>
      </c>
      <c r="M60" s="48">
        <v>147092.5</v>
      </c>
      <c r="N60" s="38">
        <f t="shared" si="16"/>
        <v>10279810</v>
      </c>
      <c r="O60" s="38">
        <f t="shared" si="17"/>
        <v>9855197.5</v>
      </c>
      <c r="P60" s="291"/>
      <c r="Q60" s="329"/>
      <c r="R60" s="332"/>
      <c r="S60" s="292"/>
      <c r="T60" s="292"/>
      <c r="U60" s="292"/>
      <c r="V60" s="292"/>
      <c r="W60" s="292"/>
      <c r="X60" s="294"/>
      <c r="Y60" s="294"/>
      <c r="AI60" s="54">
        <f t="shared" si="1"/>
        <v>-67</v>
      </c>
    </row>
    <row r="61" spans="1:36" x14ac:dyDescent="0.3">
      <c r="A61" s="281"/>
      <c r="B61" s="80"/>
      <c r="C61" s="65"/>
      <c r="D61" s="81"/>
      <c r="E61" s="46"/>
      <c r="F61" s="34"/>
      <c r="G61" s="326"/>
      <c r="H61" s="331"/>
      <c r="I61" s="331"/>
      <c r="J61" s="93" t="s">
        <v>142</v>
      </c>
      <c r="K61" s="55">
        <v>29</v>
      </c>
      <c r="L61" s="46">
        <v>180730</v>
      </c>
      <c r="M61" s="48">
        <v>173092.5</v>
      </c>
      <c r="N61" s="38">
        <f t="shared" si="16"/>
        <v>5241170</v>
      </c>
      <c r="O61" s="38">
        <f t="shared" si="17"/>
        <v>5019682.5</v>
      </c>
      <c r="P61" s="291"/>
      <c r="Q61" s="330"/>
      <c r="R61" s="332"/>
      <c r="S61" s="292"/>
      <c r="T61" s="292"/>
      <c r="U61" s="292"/>
      <c r="V61" s="292"/>
      <c r="W61" s="292"/>
      <c r="X61" s="294"/>
      <c r="Y61" s="294"/>
      <c r="AI61" s="54">
        <f t="shared" si="1"/>
        <v>-29</v>
      </c>
    </row>
    <row r="62" spans="1:36" ht="16.5" customHeight="1" x14ac:dyDescent="0.3">
      <c r="A62" s="28" t="s">
        <v>150</v>
      </c>
      <c r="B62" s="29"/>
      <c r="C62" s="29"/>
      <c r="D62" s="29"/>
      <c r="E62" s="29"/>
      <c r="F62" s="29"/>
      <c r="G62" s="30"/>
      <c r="H62" s="94"/>
      <c r="I62" s="95"/>
      <c r="J62" s="96" t="s">
        <v>150</v>
      </c>
      <c r="K62" s="97"/>
      <c r="L62" s="97"/>
      <c r="M62" s="97"/>
      <c r="N62" s="97"/>
      <c r="O62" s="97"/>
      <c r="P62" s="55"/>
      <c r="Q62" s="90"/>
      <c r="R62" s="91"/>
      <c r="S62" s="55"/>
      <c r="T62" s="55"/>
      <c r="U62" s="55"/>
      <c r="V62" s="55"/>
      <c r="W62" s="55"/>
      <c r="X62" s="58"/>
      <c r="Y62" s="59"/>
      <c r="AI62" s="54">
        <f t="shared" si="1"/>
        <v>0</v>
      </c>
    </row>
    <row r="63" spans="1:36" ht="72" customHeight="1" x14ac:dyDescent="0.3">
      <c r="A63" s="279">
        <v>6</v>
      </c>
      <c r="B63" s="80">
        <v>4.12</v>
      </c>
      <c r="C63" s="98" t="s">
        <v>151</v>
      </c>
      <c r="D63" s="81">
        <v>48</v>
      </c>
      <c r="E63" s="46">
        <v>534275.59832498303</v>
      </c>
      <c r="F63" s="34">
        <f>E63*D63</f>
        <v>25645228.719599187</v>
      </c>
      <c r="G63" s="325">
        <f>F63+F64</f>
        <v>37820909.712297745</v>
      </c>
      <c r="H63" s="327" t="s">
        <v>152</v>
      </c>
      <c r="I63" s="327"/>
      <c r="J63" s="62" t="s">
        <v>153</v>
      </c>
      <c r="K63" s="55">
        <v>24</v>
      </c>
      <c r="L63" s="46">
        <f>ROUND(591958.024375,0)</f>
        <v>591958</v>
      </c>
      <c r="M63" s="46">
        <v>565445</v>
      </c>
      <c r="N63" s="99">
        <f>ROUND(L63*K63,0)</f>
        <v>14206992</v>
      </c>
      <c r="O63" s="38">
        <v>13570674</v>
      </c>
      <c r="P63" s="290">
        <f>G63</f>
        <v>37820909.712297745</v>
      </c>
      <c r="Q63" s="84">
        <v>24</v>
      </c>
      <c r="R63" s="100">
        <v>7</v>
      </c>
      <c r="S63" s="101">
        <v>3758706</v>
      </c>
      <c r="T63" s="101">
        <v>169484</v>
      </c>
      <c r="U63" s="101">
        <f>S63-T63</f>
        <v>3589222</v>
      </c>
      <c r="V63" s="101">
        <v>203385</v>
      </c>
      <c r="W63" s="101">
        <v>187936</v>
      </c>
      <c r="X63" s="102">
        <v>3367385</v>
      </c>
      <c r="Y63" s="101">
        <v>3367385</v>
      </c>
      <c r="AI63" s="54">
        <f t="shared" si="1"/>
        <v>24</v>
      </c>
    </row>
    <row r="64" spans="1:36" ht="72" customHeight="1" x14ac:dyDescent="0.3">
      <c r="A64" s="281"/>
      <c r="B64" s="80">
        <v>4.13</v>
      </c>
      <c r="C64" s="98" t="s">
        <v>154</v>
      </c>
      <c r="D64" s="81">
        <v>48</v>
      </c>
      <c r="E64" s="46">
        <v>253660.0206812199</v>
      </c>
      <c r="F64" s="34">
        <f>E64*D64</f>
        <v>12175680.992698556</v>
      </c>
      <c r="G64" s="326"/>
      <c r="H64" s="327" t="s">
        <v>155</v>
      </c>
      <c r="I64" s="327"/>
      <c r="J64" s="62" t="s">
        <v>156</v>
      </c>
      <c r="K64" s="55">
        <v>24</v>
      </c>
      <c r="L64" s="46">
        <v>750955</v>
      </c>
      <c r="M64" s="46">
        <v>660770</v>
      </c>
      <c r="N64" s="99">
        <f>ROUND(L64*K64,)</f>
        <v>18022920</v>
      </c>
      <c r="O64" s="38">
        <f>M64*K64</f>
        <v>15858480</v>
      </c>
      <c r="P64" s="291"/>
      <c r="Q64" s="84">
        <v>24</v>
      </c>
      <c r="R64" s="100">
        <v>24</v>
      </c>
      <c r="S64" s="101">
        <v>17277240</v>
      </c>
      <c r="T64" s="101">
        <v>2133240</v>
      </c>
      <c r="U64" s="101">
        <f>S64-T64</f>
        <v>15144000</v>
      </c>
      <c r="V64" s="101">
        <v>2206800</v>
      </c>
      <c r="W64" s="101">
        <v>863856</v>
      </c>
      <c r="X64" s="102">
        <v>14206584</v>
      </c>
      <c r="Y64" s="102">
        <v>14206585</v>
      </c>
      <c r="AI64" s="54">
        <f t="shared" si="1"/>
        <v>24</v>
      </c>
      <c r="AJ64" s="103" t="s">
        <v>157</v>
      </c>
    </row>
    <row r="65" spans="1:39" ht="72" customHeight="1" x14ac:dyDescent="0.3">
      <c r="A65" s="279">
        <v>7</v>
      </c>
      <c r="B65" s="64" t="s">
        <v>158</v>
      </c>
      <c r="C65" s="98" t="s">
        <v>159</v>
      </c>
      <c r="D65" s="81">
        <v>9</v>
      </c>
      <c r="E65" s="46">
        <v>1756746.1761049617</v>
      </c>
      <c r="F65" s="104">
        <f>E65*D65</f>
        <v>15810715.584944654</v>
      </c>
      <c r="G65" s="322">
        <v>72331000</v>
      </c>
      <c r="H65" s="318" t="s">
        <v>160</v>
      </c>
      <c r="I65" s="319"/>
      <c r="J65" s="105" t="s">
        <v>161</v>
      </c>
      <c r="K65" s="106" t="s">
        <v>162</v>
      </c>
      <c r="L65" s="107"/>
      <c r="M65" s="107"/>
      <c r="N65" s="108">
        <v>18510184</v>
      </c>
      <c r="O65" s="109">
        <v>17657527</v>
      </c>
      <c r="P65" s="55"/>
      <c r="Q65" s="84">
        <v>19</v>
      </c>
      <c r="R65" s="41"/>
      <c r="S65" s="292"/>
      <c r="T65" s="39"/>
      <c r="U65" s="316"/>
      <c r="V65" s="292"/>
      <c r="W65" s="39"/>
      <c r="X65" s="317"/>
      <c r="Y65" s="110"/>
      <c r="AI65" s="54" t="e">
        <f t="shared" si="1"/>
        <v>#VALUE!</v>
      </c>
    </row>
    <row r="66" spans="1:39" ht="72" customHeight="1" x14ac:dyDescent="0.3">
      <c r="A66" s="280"/>
      <c r="B66" s="111" t="s">
        <v>163</v>
      </c>
      <c r="C66" s="98" t="s">
        <v>164</v>
      </c>
      <c r="D66" s="81">
        <v>41</v>
      </c>
      <c r="E66" s="46">
        <v>1378513.6484853541</v>
      </c>
      <c r="F66" s="104">
        <f>E66*D66</f>
        <v>56519059.587899521</v>
      </c>
      <c r="G66" s="323"/>
      <c r="H66" s="318" t="s">
        <v>165</v>
      </c>
      <c r="I66" s="319"/>
      <c r="J66" s="112" t="s">
        <v>166</v>
      </c>
      <c r="K66" s="106" t="s">
        <v>167</v>
      </c>
      <c r="L66" s="107"/>
      <c r="M66" s="107"/>
      <c r="N66" s="108">
        <v>15357959</v>
      </c>
      <c r="O66" s="109">
        <v>14650864</v>
      </c>
      <c r="P66" s="55"/>
      <c r="Q66" s="84">
        <v>16</v>
      </c>
      <c r="R66" s="41"/>
      <c r="S66" s="292"/>
      <c r="T66" s="39"/>
      <c r="U66" s="316"/>
      <c r="V66" s="292"/>
      <c r="W66" s="39"/>
      <c r="X66" s="317"/>
      <c r="Y66" s="110"/>
      <c r="AI66" s="54" t="e">
        <f t="shared" si="1"/>
        <v>#VALUE!</v>
      </c>
    </row>
    <row r="67" spans="1:39" ht="72" customHeight="1" x14ac:dyDescent="0.3">
      <c r="A67" s="281"/>
      <c r="B67" s="31"/>
      <c r="C67" s="31"/>
      <c r="D67" s="31"/>
      <c r="E67" s="31"/>
      <c r="F67" s="104"/>
      <c r="G67" s="324"/>
      <c r="H67" s="320" t="s">
        <v>168</v>
      </c>
      <c r="I67" s="321"/>
      <c r="J67" s="113" t="s">
        <v>169</v>
      </c>
      <c r="K67" s="106" t="s">
        <v>170</v>
      </c>
      <c r="L67" s="114"/>
      <c r="M67" s="114"/>
      <c r="N67" s="115">
        <v>13891815</v>
      </c>
      <c r="O67" s="115">
        <v>13253021</v>
      </c>
      <c r="P67" s="55"/>
      <c r="Q67" s="84">
        <v>15</v>
      </c>
      <c r="R67" s="41"/>
      <c r="S67" s="292"/>
      <c r="T67" s="39"/>
      <c r="U67" s="316"/>
      <c r="V67" s="292"/>
      <c r="W67" s="39"/>
      <c r="X67" s="317"/>
      <c r="Y67" s="110"/>
      <c r="AI67" s="54" t="e">
        <f t="shared" si="1"/>
        <v>#VALUE!</v>
      </c>
      <c r="AJ67" s="103" t="s">
        <v>171</v>
      </c>
    </row>
    <row r="68" spans="1:39" ht="18" customHeight="1" x14ac:dyDescent="0.3">
      <c r="A68" s="258" t="s">
        <v>172</v>
      </c>
      <c r="B68" s="259"/>
      <c r="C68" s="259"/>
      <c r="D68" s="259"/>
      <c r="E68" s="259"/>
      <c r="F68" s="259"/>
      <c r="G68" s="260"/>
      <c r="H68" s="261" t="s">
        <v>172</v>
      </c>
      <c r="I68" s="262"/>
      <c r="J68" s="262"/>
      <c r="K68" s="262"/>
      <c r="L68" s="262"/>
      <c r="M68" s="262"/>
      <c r="N68" s="262"/>
      <c r="O68" s="262"/>
      <c r="P68" s="55"/>
      <c r="Q68" s="90"/>
      <c r="R68" s="91"/>
      <c r="S68" s="55"/>
      <c r="T68" s="55"/>
      <c r="U68" s="55"/>
      <c r="V68" s="55"/>
      <c r="W68" s="55"/>
      <c r="X68" s="58"/>
      <c r="Y68" s="59"/>
      <c r="AI68" s="54">
        <f t="shared" si="1"/>
        <v>0</v>
      </c>
    </row>
    <row r="69" spans="1:39" s="71" customFormat="1" ht="42" customHeight="1" x14ac:dyDescent="0.3">
      <c r="A69" s="298">
        <v>8</v>
      </c>
      <c r="B69" s="79">
        <v>1.06</v>
      </c>
      <c r="C69" s="116" t="s">
        <v>173</v>
      </c>
      <c r="D69" s="117">
        <v>75</v>
      </c>
      <c r="E69" s="118"/>
      <c r="F69" s="282"/>
      <c r="G69" s="238">
        <v>231850000</v>
      </c>
      <c r="H69" s="304" t="s">
        <v>174</v>
      </c>
      <c r="I69" s="305"/>
      <c r="J69" s="296" t="s">
        <v>175</v>
      </c>
      <c r="K69" s="297"/>
      <c r="L69" s="118"/>
      <c r="M69" s="118"/>
      <c r="N69" s="119"/>
      <c r="O69" s="119"/>
      <c r="P69" s="35"/>
      <c r="Q69" s="74"/>
      <c r="R69" s="120"/>
      <c r="S69" s="263"/>
      <c r="T69" s="121"/>
      <c r="U69" s="270"/>
      <c r="V69" s="263"/>
      <c r="W69" s="121"/>
      <c r="X69" s="264"/>
      <c r="Y69" s="122"/>
      <c r="AI69" s="54">
        <f t="shared" si="1"/>
        <v>75</v>
      </c>
    </row>
    <row r="70" spans="1:39" s="71" customFormat="1" ht="42" customHeight="1" x14ac:dyDescent="0.3">
      <c r="A70" s="271"/>
      <c r="B70" s="79">
        <v>1.07</v>
      </c>
      <c r="C70" s="116" t="s">
        <v>176</v>
      </c>
      <c r="D70" s="117">
        <v>339</v>
      </c>
      <c r="E70" s="118"/>
      <c r="F70" s="283"/>
      <c r="G70" s="239"/>
      <c r="H70" s="306"/>
      <c r="I70" s="307"/>
      <c r="J70" s="98" t="s">
        <v>177</v>
      </c>
      <c r="K70" s="35">
        <v>27</v>
      </c>
      <c r="L70" s="118"/>
      <c r="M70" s="118"/>
      <c r="N70" s="301">
        <v>69385900</v>
      </c>
      <c r="O70" s="301">
        <v>66579400</v>
      </c>
      <c r="P70" s="35"/>
      <c r="Q70" s="74"/>
      <c r="R70" s="123"/>
      <c r="S70" s="272"/>
      <c r="T70" s="124"/>
      <c r="U70" s="270"/>
      <c r="V70" s="272"/>
      <c r="W70" s="124"/>
      <c r="X70" s="264"/>
      <c r="Y70" s="122"/>
      <c r="AI70" s="54">
        <f t="shared" si="1"/>
        <v>312</v>
      </c>
    </row>
    <row r="71" spans="1:39" s="71" customFormat="1" ht="42" customHeight="1" x14ac:dyDescent="0.3">
      <c r="A71" s="271"/>
      <c r="B71" s="79">
        <v>1.08</v>
      </c>
      <c r="C71" s="116" t="s">
        <v>178</v>
      </c>
      <c r="D71" s="117">
        <v>42</v>
      </c>
      <c r="E71" s="118"/>
      <c r="F71" s="283"/>
      <c r="G71" s="239"/>
      <c r="H71" s="306"/>
      <c r="I71" s="307"/>
      <c r="J71" s="98" t="s">
        <v>179</v>
      </c>
      <c r="K71" s="35">
        <v>12</v>
      </c>
      <c r="L71" s="118"/>
      <c r="M71" s="118"/>
      <c r="N71" s="302"/>
      <c r="O71" s="302"/>
      <c r="P71" s="35"/>
      <c r="Q71" s="74"/>
      <c r="R71" s="123"/>
      <c r="S71" s="272"/>
      <c r="T71" s="124"/>
      <c r="U71" s="270"/>
      <c r="V71" s="272"/>
      <c r="W71" s="124"/>
      <c r="X71" s="264"/>
      <c r="Y71" s="122"/>
      <c r="AI71" s="54">
        <f t="shared" si="1"/>
        <v>30</v>
      </c>
    </row>
    <row r="72" spans="1:39" s="71" customFormat="1" ht="42" customHeight="1" x14ac:dyDescent="0.3">
      <c r="A72" s="271"/>
      <c r="B72" s="125">
        <v>1.1000000000000001</v>
      </c>
      <c r="C72" s="116" t="s">
        <v>180</v>
      </c>
      <c r="D72" s="117">
        <v>20</v>
      </c>
      <c r="E72" s="118"/>
      <c r="F72" s="283"/>
      <c r="G72" s="239"/>
      <c r="H72" s="306"/>
      <c r="I72" s="307"/>
      <c r="J72" s="98" t="s">
        <v>181</v>
      </c>
      <c r="K72" s="35">
        <v>11</v>
      </c>
      <c r="L72" s="118"/>
      <c r="M72" s="118"/>
      <c r="N72" s="302"/>
      <c r="O72" s="302"/>
      <c r="P72" s="35"/>
      <c r="Q72" s="74"/>
      <c r="R72" s="123"/>
      <c r="S72" s="272"/>
      <c r="T72" s="124"/>
      <c r="U72" s="270"/>
      <c r="V72" s="272"/>
      <c r="W72" s="124"/>
      <c r="X72" s="264"/>
      <c r="Y72" s="122"/>
      <c r="AI72" s="54">
        <f t="shared" ref="AI72:AI135" si="18">D72-K72</f>
        <v>9</v>
      </c>
    </row>
    <row r="73" spans="1:39" s="71" customFormat="1" ht="42" customHeight="1" x14ac:dyDescent="0.3">
      <c r="A73" s="271"/>
      <c r="B73" s="79">
        <v>1.1100000000000001</v>
      </c>
      <c r="C73" s="116" t="s">
        <v>182</v>
      </c>
      <c r="D73" s="117">
        <v>94</v>
      </c>
      <c r="E73" s="118"/>
      <c r="F73" s="283"/>
      <c r="G73" s="239"/>
      <c r="H73" s="306"/>
      <c r="I73" s="307"/>
      <c r="J73" s="98" t="s">
        <v>183</v>
      </c>
      <c r="K73" s="35">
        <v>84</v>
      </c>
      <c r="L73" s="118"/>
      <c r="M73" s="118"/>
      <c r="N73" s="302"/>
      <c r="O73" s="302"/>
      <c r="P73" s="35"/>
      <c r="Q73" s="74"/>
      <c r="R73" s="123"/>
      <c r="S73" s="272"/>
      <c r="T73" s="124"/>
      <c r="U73" s="270"/>
      <c r="V73" s="272"/>
      <c r="W73" s="124"/>
      <c r="X73" s="264"/>
      <c r="Y73" s="122"/>
      <c r="AI73" s="54">
        <f t="shared" si="18"/>
        <v>10</v>
      </c>
    </row>
    <row r="74" spans="1:39" s="71" customFormat="1" ht="42" customHeight="1" x14ac:dyDescent="0.3">
      <c r="A74" s="271"/>
      <c r="B74" s="79">
        <v>1.1200000000000001</v>
      </c>
      <c r="C74" s="116" t="s">
        <v>184</v>
      </c>
      <c r="D74" s="117">
        <v>21</v>
      </c>
      <c r="E74" s="118"/>
      <c r="F74" s="283"/>
      <c r="G74" s="239"/>
      <c r="H74" s="306"/>
      <c r="I74" s="307"/>
      <c r="J74" s="98" t="s">
        <v>185</v>
      </c>
      <c r="K74" s="35">
        <v>12</v>
      </c>
      <c r="L74" s="118"/>
      <c r="M74" s="118"/>
      <c r="N74" s="302"/>
      <c r="O74" s="302"/>
      <c r="P74" s="35"/>
      <c r="Q74" s="74"/>
      <c r="R74" s="123"/>
      <c r="S74" s="272"/>
      <c r="T74" s="124"/>
      <c r="U74" s="270"/>
      <c r="V74" s="272"/>
      <c r="W74" s="124"/>
      <c r="X74" s="264"/>
      <c r="Y74" s="122"/>
      <c r="AI74" s="54">
        <f t="shared" si="18"/>
        <v>9</v>
      </c>
    </row>
    <row r="75" spans="1:39" s="71" customFormat="1" ht="42" customHeight="1" x14ac:dyDescent="0.3">
      <c r="A75" s="271"/>
      <c r="B75" s="79">
        <v>1.1399999999999999</v>
      </c>
      <c r="C75" s="116" t="s">
        <v>186</v>
      </c>
      <c r="D75" s="117">
        <v>53</v>
      </c>
      <c r="E75" s="118"/>
      <c r="F75" s="283"/>
      <c r="G75" s="239"/>
      <c r="H75" s="306"/>
      <c r="I75" s="307"/>
      <c r="J75" s="98" t="s">
        <v>187</v>
      </c>
      <c r="K75" s="35">
        <v>72</v>
      </c>
      <c r="L75" s="118"/>
      <c r="M75" s="118"/>
      <c r="N75" s="302"/>
      <c r="O75" s="302"/>
      <c r="P75" s="35"/>
      <c r="Q75" s="74"/>
      <c r="R75" s="123"/>
      <c r="S75" s="272"/>
      <c r="T75" s="124"/>
      <c r="U75" s="270"/>
      <c r="V75" s="272"/>
      <c r="W75" s="124"/>
      <c r="X75" s="264"/>
      <c r="Y75" s="122"/>
      <c r="AI75" s="54">
        <f t="shared" si="18"/>
        <v>-19</v>
      </c>
      <c r="AJ75" s="126"/>
      <c r="AK75" s="126"/>
      <c r="AM75" s="126"/>
    </row>
    <row r="76" spans="1:39" s="71" customFormat="1" ht="42" customHeight="1" x14ac:dyDescent="0.3">
      <c r="A76" s="273"/>
      <c r="B76" s="79">
        <v>1.1499999999999999</v>
      </c>
      <c r="C76" s="116" t="s">
        <v>188</v>
      </c>
      <c r="D76" s="117">
        <v>159</v>
      </c>
      <c r="E76" s="118"/>
      <c r="F76" s="283"/>
      <c r="G76" s="239"/>
      <c r="H76" s="308"/>
      <c r="I76" s="309"/>
      <c r="J76" s="98" t="s">
        <v>189</v>
      </c>
      <c r="K76" s="35">
        <v>47</v>
      </c>
      <c r="L76" s="118"/>
      <c r="M76" s="118"/>
      <c r="N76" s="303"/>
      <c r="O76" s="303"/>
      <c r="P76" s="35"/>
      <c r="Q76" s="74"/>
      <c r="R76" s="123"/>
      <c r="S76" s="272"/>
      <c r="T76" s="124"/>
      <c r="U76" s="270"/>
      <c r="V76" s="272"/>
      <c r="W76" s="124"/>
      <c r="X76" s="264"/>
      <c r="Y76" s="122"/>
      <c r="AI76" s="54">
        <f t="shared" si="18"/>
        <v>112</v>
      </c>
    </row>
    <row r="77" spans="1:39" ht="18" customHeight="1" x14ac:dyDescent="0.3">
      <c r="A77" s="127"/>
      <c r="B77" s="31"/>
      <c r="C77" s="32"/>
      <c r="D77" s="31"/>
      <c r="E77" s="128"/>
      <c r="F77" s="283"/>
      <c r="G77" s="239"/>
      <c r="H77" s="310" t="s">
        <v>190</v>
      </c>
      <c r="I77" s="311"/>
      <c r="J77" s="296" t="s">
        <v>191</v>
      </c>
      <c r="K77" s="297"/>
      <c r="L77" s="118"/>
      <c r="M77" s="118"/>
      <c r="N77" s="119"/>
      <c r="O77" s="119"/>
      <c r="P77" s="55"/>
      <c r="Q77" s="84"/>
      <c r="R77" s="129"/>
      <c r="S77" s="272"/>
      <c r="T77" s="124"/>
      <c r="U77" s="270"/>
      <c r="V77" s="272"/>
      <c r="W77" s="124"/>
      <c r="X77" s="264"/>
      <c r="Y77" s="122"/>
      <c r="AI77" s="54">
        <f t="shared" si="18"/>
        <v>0</v>
      </c>
    </row>
    <row r="78" spans="1:39" ht="18" customHeight="1" x14ac:dyDescent="0.3">
      <c r="A78" s="279">
        <v>8</v>
      </c>
      <c r="B78" s="31"/>
      <c r="C78" s="31"/>
      <c r="D78" s="31"/>
      <c r="E78" s="31"/>
      <c r="F78" s="283"/>
      <c r="G78" s="239"/>
      <c r="H78" s="312"/>
      <c r="I78" s="313"/>
      <c r="J78" s="98" t="s">
        <v>177</v>
      </c>
      <c r="K78" s="55">
        <v>27</v>
      </c>
      <c r="L78" s="31"/>
      <c r="M78" s="31"/>
      <c r="N78" s="249">
        <v>71195843</v>
      </c>
      <c r="O78" s="249">
        <v>68342915</v>
      </c>
      <c r="P78" s="55"/>
      <c r="Q78" s="84"/>
      <c r="R78" s="130"/>
      <c r="S78" s="272"/>
      <c r="T78" s="124"/>
      <c r="U78" s="270"/>
      <c r="V78" s="272"/>
      <c r="W78" s="124"/>
      <c r="X78" s="264"/>
      <c r="Y78" s="122"/>
      <c r="AI78" s="54">
        <f t="shared" si="18"/>
        <v>-27</v>
      </c>
    </row>
    <row r="79" spans="1:39" ht="18" customHeight="1" x14ac:dyDescent="0.3">
      <c r="A79" s="280"/>
      <c r="B79" s="31"/>
      <c r="C79" s="31"/>
      <c r="D79" s="31"/>
      <c r="E79" s="31"/>
      <c r="F79" s="283"/>
      <c r="G79" s="239"/>
      <c r="H79" s="312"/>
      <c r="I79" s="313"/>
      <c r="J79" s="98" t="s">
        <v>179</v>
      </c>
      <c r="K79" s="55">
        <v>9</v>
      </c>
      <c r="L79" s="31"/>
      <c r="M79" s="31"/>
      <c r="N79" s="250"/>
      <c r="O79" s="250"/>
      <c r="P79" s="55"/>
      <c r="Q79" s="84"/>
      <c r="R79" s="130"/>
      <c r="S79" s="272"/>
      <c r="T79" s="124"/>
      <c r="U79" s="270"/>
      <c r="V79" s="272"/>
      <c r="W79" s="124"/>
      <c r="X79" s="264"/>
      <c r="Y79" s="122"/>
      <c r="AI79" s="54">
        <f t="shared" si="18"/>
        <v>-9</v>
      </c>
    </row>
    <row r="80" spans="1:39" ht="18" customHeight="1" x14ac:dyDescent="0.3">
      <c r="A80" s="280"/>
      <c r="B80" s="31"/>
      <c r="C80" s="31"/>
      <c r="D80" s="31"/>
      <c r="E80" s="31"/>
      <c r="F80" s="283"/>
      <c r="G80" s="239"/>
      <c r="H80" s="312"/>
      <c r="I80" s="313"/>
      <c r="J80" s="98" t="s">
        <v>181</v>
      </c>
      <c r="K80" s="55">
        <v>9</v>
      </c>
      <c r="L80" s="31"/>
      <c r="M80" s="31"/>
      <c r="N80" s="250"/>
      <c r="O80" s="250"/>
      <c r="P80" s="55"/>
      <c r="Q80" s="84"/>
      <c r="R80" s="130"/>
      <c r="S80" s="272"/>
      <c r="T80" s="124"/>
      <c r="U80" s="270"/>
      <c r="V80" s="272"/>
      <c r="W80" s="124"/>
      <c r="X80" s="264"/>
      <c r="Y80" s="122"/>
      <c r="AI80" s="54">
        <f t="shared" si="18"/>
        <v>-9</v>
      </c>
    </row>
    <row r="81" spans="1:37" ht="18" customHeight="1" x14ac:dyDescent="0.3">
      <c r="A81" s="280"/>
      <c r="B81" s="31"/>
      <c r="C81" s="31"/>
      <c r="D81" s="31"/>
      <c r="E81" s="31"/>
      <c r="F81" s="283"/>
      <c r="G81" s="239"/>
      <c r="H81" s="312"/>
      <c r="I81" s="313"/>
      <c r="J81" s="98" t="s">
        <v>183</v>
      </c>
      <c r="K81" s="55">
        <v>114</v>
      </c>
      <c r="L81" s="31"/>
      <c r="M81" s="31"/>
      <c r="N81" s="250"/>
      <c r="O81" s="250"/>
      <c r="P81" s="55"/>
      <c r="Q81" s="84"/>
      <c r="R81" s="130"/>
      <c r="S81" s="272"/>
      <c r="T81" s="124"/>
      <c r="U81" s="270"/>
      <c r="V81" s="272"/>
      <c r="W81" s="124"/>
      <c r="X81" s="264"/>
      <c r="Y81" s="122"/>
      <c r="AI81" s="54">
        <f t="shared" si="18"/>
        <v>-114</v>
      </c>
    </row>
    <row r="82" spans="1:37" ht="18" customHeight="1" x14ac:dyDescent="0.3">
      <c r="A82" s="280"/>
      <c r="B82" s="31"/>
      <c r="C82" s="31"/>
      <c r="D82" s="31"/>
      <c r="E82" s="31"/>
      <c r="F82" s="283"/>
      <c r="G82" s="239"/>
      <c r="H82" s="312"/>
      <c r="I82" s="313"/>
      <c r="J82" s="98" t="s">
        <v>185</v>
      </c>
      <c r="K82" s="55">
        <v>9</v>
      </c>
      <c r="L82" s="31"/>
      <c r="M82" s="31"/>
      <c r="N82" s="250"/>
      <c r="O82" s="250"/>
      <c r="P82" s="55"/>
      <c r="Q82" s="84"/>
      <c r="R82" s="130"/>
      <c r="S82" s="272"/>
      <c r="T82" s="124"/>
      <c r="U82" s="270"/>
      <c r="V82" s="272"/>
      <c r="W82" s="124"/>
      <c r="X82" s="264"/>
      <c r="Y82" s="122"/>
      <c r="AI82" s="54">
        <f t="shared" si="18"/>
        <v>-9</v>
      </c>
    </row>
    <row r="83" spans="1:37" ht="18" customHeight="1" x14ac:dyDescent="0.3">
      <c r="A83" s="280"/>
      <c r="B83" s="31"/>
      <c r="C83" s="31"/>
      <c r="D83" s="31"/>
      <c r="E83" s="31"/>
      <c r="F83" s="283"/>
      <c r="G83" s="239"/>
      <c r="H83" s="312"/>
      <c r="I83" s="313"/>
      <c r="J83" s="98" t="s">
        <v>187</v>
      </c>
      <c r="K83" s="55">
        <v>48</v>
      </c>
      <c r="L83" s="31"/>
      <c r="M83" s="31"/>
      <c r="N83" s="250"/>
      <c r="O83" s="250"/>
      <c r="P83" s="55"/>
      <c r="Q83" s="84"/>
      <c r="R83" s="130"/>
      <c r="S83" s="272"/>
      <c r="T83" s="124"/>
      <c r="U83" s="270"/>
      <c r="V83" s="272"/>
      <c r="W83" s="124"/>
      <c r="X83" s="264"/>
      <c r="Y83" s="122"/>
      <c r="AI83" s="54">
        <f t="shared" si="18"/>
        <v>-48</v>
      </c>
    </row>
    <row r="84" spans="1:37" ht="18" customHeight="1" x14ac:dyDescent="0.3">
      <c r="A84" s="280"/>
      <c r="B84" s="31"/>
      <c r="C84" s="31"/>
      <c r="D84" s="31"/>
      <c r="E84" s="31"/>
      <c r="F84" s="283"/>
      <c r="G84" s="239"/>
      <c r="H84" s="312"/>
      <c r="I84" s="313"/>
      <c r="J84" s="98" t="s">
        <v>189</v>
      </c>
      <c r="K84" s="55">
        <v>46</v>
      </c>
      <c r="L84" s="31"/>
      <c r="M84" s="31"/>
      <c r="N84" s="250"/>
      <c r="O84" s="250"/>
      <c r="P84" s="55"/>
      <c r="Q84" s="84"/>
      <c r="R84" s="130"/>
      <c r="S84" s="272"/>
      <c r="T84" s="124"/>
      <c r="U84" s="270"/>
      <c r="V84" s="272"/>
      <c r="W84" s="124"/>
      <c r="X84" s="264"/>
      <c r="Y84" s="122"/>
      <c r="AI84" s="54">
        <f t="shared" si="18"/>
        <v>-46</v>
      </c>
    </row>
    <row r="85" spans="1:37" ht="18" customHeight="1" x14ac:dyDescent="0.3">
      <c r="A85" s="280"/>
      <c r="B85" s="31"/>
      <c r="C85" s="31"/>
      <c r="D85" s="31"/>
      <c r="E85" s="31"/>
      <c r="F85" s="283"/>
      <c r="G85" s="239"/>
      <c r="H85" s="312"/>
      <c r="I85" s="313"/>
      <c r="J85" s="98" t="s">
        <v>192</v>
      </c>
      <c r="K85" s="55">
        <v>30</v>
      </c>
      <c r="L85" s="31"/>
      <c r="M85" s="31"/>
      <c r="N85" s="250"/>
      <c r="O85" s="250"/>
      <c r="P85" s="55"/>
      <c r="Q85" s="84"/>
      <c r="R85" s="130"/>
      <c r="S85" s="272"/>
      <c r="T85" s="124"/>
      <c r="U85" s="270"/>
      <c r="V85" s="272"/>
      <c r="W85" s="124"/>
      <c r="X85" s="264"/>
      <c r="Y85" s="122"/>
      <c r="AI85" s="54">
        <f t="shared" si="18"/>
        <v>-30</v>
      </c>
    </row>
    <row r="86" spans="1:37" ht="18" customHeight="1" x14ac:dyDescent="0.3">
      <c r="A86" s="280"/>
      <c r="B86" s="31"/>
      <c r="C86" s="31"/>
      <c r="D86" s="31"/>
      <c r="E86" s="31"/>
      <c r="F86" s="283"/>
      <c r="G86" s="239"/>
      <c r="H86" s="314"/>
      <c r="I86" s="315"/>
      <c r="J86" s="98" t="s">
        <v>193</v>
      </c>
      <c r="K86" s="55">
        <v>12</v>
      </c>
      <c r="L86" s="31"/>
      <c r="M86" s="31"/>
      <c r="N86" s="251"/>
      <c r="O86" s="251"/>
      <c r="P86" s="55"/>
      <c r="Q86" s="84"/>
      <c r="R86" s="130"/>
      <c r="S86" s="272"/>
      <c r="T86" s="124"/>
      <c r="U86" s="270"/>
      <c r="V86" s="272"/>
      <c r="W86" s="124"/>
      <c r="X86" s="264"/>
      <c r="Y86" s="122"/>
      <c r="AI86" s="54">
        <f t="shared" si="18"/>
        <v>-12</v>
      </c>
    </row>
    <row r="87" spans="1:37" ht="27" customHeight="1" x14ac:dyDescent="0.3">
      <c r="A87" s="280"/>
      <c r="B87" s="31"/>
      <c r="C87" s="31"/>
      <c r="D87" s="31"/>
      <c r="E87" s="31"/>
      <c r="F87" s="283"/>
      <c r="G87" s="239"/>
      <c r="H87" s="310" t="s">
        <v>194</v>
      </c>
      <c r="I87" s="311"/>
      <c r="J87" s="296" t="s">
        <v>195</v>
      </c>
      <c r="K87" s="297"/>
      <c r="L87" s="31"/>
      <c r="M87" s="31"/>
      <c r="N87" s="131"/>
      <c r="O87" s="131"/>
      <c r="P87" s="55"/>
      <c r="Q87" s="84"/>
      <c r="R87" s="129"/>
      <c r="S87" s="272"/>
      <c r="T87" s="124"/>
      <c r="U87" s="270"/>
      <c r="V87" s="272"/>
      <c r="W87" s="124"/>
      <c r="X87" s="264"/>
      <c r="Y87" s="122"/>
      <c r="AI87" s="54">
        <f t="shared" si="18"/>
        <v>0</v>
      </c>
    </row>
    <row r="88" spans="1:37" ht="18" customHeight="1" x14ac:dyDescent="0.3">
      <c r="A88" s="280"/>
      <c r="B88" s="31"/>
      <c r="C88" s="32"/>
      <c r="D88" s="31"/>
      <c r="E88" s="31"/>
      <c r="F88" s="283"/>
      <c r="G88" s="239"/>
      <c r="H88" s="312"/>
      <c r="I88" s="313"/>
      <c r="J88" s="98" t="s">
        <v>196</v>
      </c>
      <c r="K88" s="55">
        <v>49</v>
      </c>
      <c r="L88" s="31"/>
      <c r="M88" s="31"/>
      <c r="N88" s="249">
        <v>40924986</v>
      </c>
      <c r="O88" s="249">
        <v>39144176</v>
      </c>
      <c r="P88" s="55"/>
      <c r="Q88" s="84"/>
      <c r="R88" s="130"/>
      <c r="S88" s="272"/>
      <c r="T88" s="124"/>
      <c r="U88" s="270"/>
      <c r="V88" s="272"/>
      <c r="W88" s="124"/>
      <c r="X88" s="264"/>
      <c r="Y88" s="122"/>
      <c r="AI88" s="54">
        <f t="shared" si="18"/>
        <v>-49</v>
      </c>
    </row>
    <row r="89" spans="1:37" ht="18" customHeight="1" x14ac:dyDescent="0.3">
      <c r="A89" s="281"/>
      <c r="B89" s="31"/>
      <c r="C89" s="32"/>
      <c r="D89" s="31"/>
      <c r="E89" s="31"/>
      <c r="F89" s="284"/>
      <c r="G89" s="240"/>
      <c r="H89" s="314"/>
      <c r="I89" s="315"/>
      <c r="J89" s="98" t="s">
        <v>197</v>
      </c>
      <c r="K89" s="55">
        <v>155</v>
      </c>
      <c r="L89" s="31"/>
      <c r="M89" s="31"/>
      <c r="N89" s="251"/>
      <c r="O89" s="251"/>
      <c r="P89" s="55"/>
      <c r="Q89" s="84"/>
      <c r="R89" s="130"/>
      <c r="S89" s="272"/>
      <c r="T89" s="124"/>
      <c r="U89" s="270"/>
      <c r="V89" s="272"/>
      <c r="W89" s="124"/>
      <c r="X89" s="264"/>
      <c r="Y89" s="122"/>
      <c r="AI89" s="54">
        <f t="shared" si="18"/>
        <v>-155</v>
      </c>
    </row>
    <row r="90" spans="1:37" x14ac:dyDescent="0.3">
      <c r="A90" s="265" t="s">
        <v>198</v>
      </c>
      <c r="B90" s="265"/>
      <c r="C90" s="265"/>
      <c r="D90" s="265"/>
      <c r="E90" s="265"/>
      <c r="F90" s="265"/>
      <c r="G90" s="265"/>
      <c r="H90" s="266"/>
      <c r="I90" s="266"/>
      <c r="J90" s="266"/>
      <c r="K90" s="266"/>
      <c r="L90" s="266"/>
      <c r="M90" s="266"/>
      <c r="N90" s="266"/>
      <c r="O90" s="266"/>
      <c r="P90" s="55"/>
      <c r="Q90" s="90"/>
      <c r="R90" s="91"/>
      <c r="S90" s="55"/>
      <c r="T90" s="55"/>
      <c r="U90" s="55"/>
      <c r="V90" s="55"/>
      <c r="W90" s="55"/>
      <c r="X90" s="58"/>
      <c r="Y90" s="59"/>
      <c r="AI90" s="54">
        <f t="shared" si="18"/>
        <v>0</v>
      </c>
    </row>
    <row r="91" spans="1:37" ht="33" customHeight="1" x14ac:dyDescent="0.3">
      <c r="A91" s="298">
        <v>9</v>
      </c>
      <c r="B91" s="31">
        <v>4.1500000000000004</v>
      </c>
      <c r="C91" s="32" t="s">
        <v>199</v>
      </c>
      <c r="D91" s="31">
        <v>46</v>
      </c>
      <c r="E91" s="46">
        <v>654664.02644070401</v>
      </c>
      <c r="F91" s="34">
        <f>D91*E91</f>
        <v>30114545.216272384</v>
      </c>
      <c r="G91" s="299">
        <f>F91</f>
        <v>30114545.216272384</v>
      </c>
      <c r="H91" s="295" t="s">
        <v>200</v>
      </c>
      <c r="I91" s="295"/>
      <c r="J91" s="32" t="s">
        <v>175</v>
      </c>
      <c r="K91" s="47">
        <v>23</v>
      </c>
      <c r="L91" s="46"/>
      <c r="M91" s="48"/>
      <c r="N91" s="38">
        <v>16759594</v>
      </c>
      <c r="O91" s="38">
        <v>16759594</v>
      </c>
      <c r="P91" s="290">
        <f>G91</f>
        <v>30114545.216272384</v>
      </c>
      <c r="Q91" s="132"/>
      <c r="R91" s="85"/>
      <c r="S91" s="292"/>
      <c r="T91" s="39"/>
      <c r="U91" s="292"/>
      <c r="V91" s="292"/>
      <c r="W91" s="39"/>
      <c r="X91" s="294"/>
      <c r="Y91" s="92"/>
      <c r="AI91" s="54">
        <f t="shared" si="18"/>
        <v>23</v>
      </c>
    </row>
    <row r="92" spans="1:37" ht="33.75" customHeight="1" x14ac:dyDescent="0.3">
      <c r="A92" s="271"/>
      <c r="B92" s="31"/>
      <c r="C92" s="32"/>
      <c r="D92" s="31"/>
      <c r="E92" s="31"/>
      <c r="F92" s="31"/>
      <c r="G92" s="300"/>
      <c r="H92" s="295" t="s">
        <v>201</v>
      </c>
      <c r="I92" s="295"/>
      <c r="J92" s="32" t="s">
        <v>202</v>
      </c>
      <c r="K92" s="47">
        <v>23</v>
      </c>
      <c r="L92" s="46"/>
      <c r="M92" s="48"/>
      <c r="N92" s="38">
        <v>16759594</v>
      </c>
      <c r="O92" s="38">
        <v>16759594</v>
      </c>
      <c r="P92" s="291"/>
      <c r="Q92" s="84"/>
      <c r="R92" s="85"/>
      <c r="S92" s="293"/>
      <c r="T92" s="54"/>
      <c r="U92" s="293"/>
      <c r="V92" s="293"/>
      <c r="W92" s="54"/>
      <c r="X92" s="294"/>
      <c r="Y92" s="63"/>
      <c r="AI92" s="54">
        <f t="shared" si="18"/>
        <v>-23</v>
      </c>
      <c r="AJ92" s="44"/>
      <c r="AK92" s="44"/>
    </row>
    <row r="93" spans="1:37" ht="18" customHeight="1" x14ac:dyDescent="0.3">
      <c r="A93" s="274" t="s">
        <v>203</v>
      </c>
      <c r="B93" s="275"/>
      <c r="C93" s="275"/>
      <c r="D93" s="275"/>
      <c r="E93" s="275"/>
      <c r="F93" s="275"/>
      <c r="G93" s="276"/>
      <c r="I93" s="133"/>
      <c r="J93" s="277" t="s">
        <v>203</v>
      </c>
      <c r="K93" s="278"/>
      <c r="L93" s="278"/>
      <c r="M93" s="278"/>
      <c r="N93" s="278"/>
      <c r="O93" s="278"/>
      <c r="P93" s="55"/>
      <c r="Q93" s="90"/>
      <c r="R93" s="91"/>
      <c r="S93" s="55"/>
      <c r="T93" s="55"/>
      <c r="U93" s="55"/>
      <c r="V93" s="55"/>
      <c r="W93" s="55"/>
      <c r="X93" s="58"/>
      <c r="Y93" s="59"/>
      <c r="AI93" s="54">
        <f t="shared" si="18"/>
        <v>0</v>
      </c>
    </row>
    <row r="94" spans="1:37" ht="48" customHeight="1" x14ac:dyDescent="0.3">
      <c r="A94" s="279">
        <v>10</v>
      </c>
      <c r="B94" s="31">
        <v>2.0099999999999998</v>
      </c>
      <c r="C94" s="32" t="s">
        <v>204</v>
      </c>
      <c r="D94" s="31">
        <v>41</v>
      </c>
      <c r="E94" s="31"/>
      <c r="F94" s="282"/>
      <c r="G94" s="285">
        <v>1078172000</v>
      </c>
      <c r="H94" s="254" t="s">
        <v>205</v>
      </c>
      <c r="I94" s="255"/>
      <c r="J94" s="288" t="s">
        <v>206</v>
      </c>
      <c r="K94" s="289"/>
      <c r="L94" s="31"/>
      <c r="M94" s="31"/>
      <c r="N94" s="134"/>
      <c r="O94" s="131"/>
      <c r="P94" s="55"/>
      <c r="Q94" s="135"/>
      <c r="R94" s="136"/>
      <c r="S94" s="124"/>
      <c r="T94" s="124"/>
      <c r="U94" s="137"/>
      <c r="V94" s="124"/>
      <c r="W94" s="124"/>
      <c r="X94" s="138"/>
      <c r="Y94" s="122"/>
      <c r="AI94" s="54">
        <f t="shared" si="18"/>
        <v>41</v>
      </c>
    </row>
    <row r="95" spans="1:37" ht="48" customHeight="1" x14ac:dyDescent="0.3">
      <c r="A95" s="280"/>
      <c r="B95" s="31">
        <v>2.02</v>
      </c>
      <c r="C95" s="32" t="s">
        <v>207</v>
      </c>
      <c r="D95" s="31">
        <v>41</v>
      </c>
      <c r="E95" s="31"/>
      <c r="F95" s="283"/>
      <c r="G95" s="286"/>
      <c r="H95" s="254"/>
      <c r="I95" s="255"/>
      <c r="J95" s="139" t="s">
        <v>208</v>
      </c>
      <c r="K95" s="140">
        <v>18</v>
      </c>
      <c r="L95" s="31"/>
      <c r="M95" s="31"/>
      <c r="N95" s="249">
        <v>48569231</v>
      </c>
      <c r="O95" s="131"/>
      <c r="P95" s="55"/>
      <c r="Q95" s="84">
        <v>18</v>
      </c>
      <c r="R95" s="141"/>
      <c r="S95" s="263"/>
      <c r="T95" s="121"/>
      <c r="U95" s="270"/>
      <c r="V95" s="263"/>
      <c r="W95" s="121"/>
      <c r="X95" s="264"/>
      <c r="Y95" s="122"/>
      <c r="AI95" s="54">
        <f t="shared" si="18"/>
        <v>23</v>
      </c>
    </row>
    <row r="96" spans="1:37" ht="48" customHeight="1" x14ac:dyDescent="0.3">
      <c r="A96" s="280"/>
      <c r="B96" s="31">
        <v>2.0299999999999998</v>
      </c>
      <c r="C96" s="32" t="s">
        <v>209</v>
      </c>
      <c r="D96" s="31">
        <v>23</v>
      </c>
      <c r="E96" s="31"/>
      <c r="F96" s="283"/>
      <c r="G96" s="286"/>
      <c r="H96" s="254"/>
      <c r="I96" s="255"/>
      <c r="J96" s="142" t="s">
        <v>210</v>
      </c>
      <c r="K96" s="140">
        <v>11</v>
      </c>
      <c r="L96" s="31"/>
      <c r="M96" s="31"/>
      <c r="N96" s="250"/>
      <c r="O96" s="131"/>
      <c r="P96" s="55"/>
      <c r="Q96" s="84">
        <v>11</v>
      </c>
      <c r="R96" s="141"/>
      <c r="S96" s="272"/>
      <c r="T96" s="124"/>
      <c r="U96" s="270"/>
      <c r="V96" s="272"/>
      <c r="W96" s="124"/>
      <c r="X96" s="264"/>
      <c r="Y96" s="122"/>
      <c r="AI96" s="54">
        <f t="shared" si="18"/>
        <v>12</v>
      </c>
    </row>
    <row r="97" spans="1:37" ht="48" customHeight="1" x14ac:dyDescent="0.3">
      <c r="A97" s="280"/>
      <c r="B97" s="31">
        <v>2.04</v>
      </c>
      <c r="C97" s="32" t="s">
        <v>211</v>
      </c>
      <c r="D97" s="31">
        <v>23</v>
      </c>
      <c r="E97" s="31"/>
      <c r="F97" s="283"/>
      <c r="G97" s="286"/>
      <c r="H97" s="254"/>
      <c r="I97" s="255"/>
      <c r="J97" s="142" t="s">
        <v>212</v>
      </c>
      <c r="K97" s="140">
        <v>11</v>
      </c>
      <c r="L97" s="31"/>
      <c r="M97" s="31"/>
      <c r="N97" s="250"/>
      <c r="O97" s="131"/>
      <c r="P97" s="55"/>
      <c r="Q97" s="84">
        <v>11</v>
      </c>
      <c r="R97" s="141"/>
      <c r="S97" s="272"/>
      <c r="T97" s="124"/>
      <c r="U97" s="270"/>
      <c r="V97" s="272"/>
      <c r="W97" s="124"/>
      <c r="X97" s="264"/>
      <c r="Y97" s="122"/>
      <c r="AI97" s="54">
        <f t="shared" si="18"/>
        <v>12</v>
      </c>
    </row>
    <row r="98" spans="1:37" ht="48" customHeight="1" x14ac:dyDescent="0.3">
      <c r="A98" s="280"/>
      <c r="B98" s="31">
        <v>2.0499999999999998</v>
      </c>
      <c r="C98" s="32" t="s">
        <v>213</v>
      </c>
      <c r="D98" s="31">
        <v>8</v>
      </c>
      <c r="E98" s="31"/>
      <c r="F98" s="283"/>
      <c r="G98" s="286"/>
      <c r="H98" s="254"/>
      <c r="I98" s="255"/>
      <c r="J98" s="142" t="s">
        <v>214</v>
      </c>
      <c r="K98" s="140">
        <v>19</v>
      </c>
      <c r="L98" s="31"/>
      <c r="M98" s="31"/>
      <c r="N98" s="250"/>
      <c r="O98" s="131"/>
      <c r="P98" s="55"/>
      <c r="Q98" s="84">
        <v>19</v>
      </c>
      <c r="R98" s="141"/>
      <c r="S98" s="272"/>
      <c r="T98" s="124"/>
      <c r="U98" s="270"/>
      <c r="V98" s="272"/>
      <c r="W98" s="124"/>
      <c r="X98" s="264"/>
      <c r="Y98" s="122"/>
      <c r="AI98" s="54">
        <f t="shared" si="18"/>
        <v>-11</v>
      </c>
    </row>
    <row r="99" spans="1:37" ht="48" customHeight="1" x14ac:dyDescent="0.3">
      <c r="A99" s="280"/>
      <c r="B99" s="31">
        <v>2.06</v>
      </c>
      <c r="C99" s="32" t="s">
        <v>215</v>
      </c>
      <c r="D99" s="31">
        <v>3</v>
      </c>
      <c r="E99" s="31"/>
      <c r="F99" s="283"/>
      <c r="G99" s="286"/>
      <c r="H99" s="254"/>
      <c r="I99" s="255"/>
      <c r="J99" s="142" t="s">
        <v>216</v>
      </c>
      <c r="K99" s="140">
        <v>6</v>
      </c>
      <c r="L99" s="31"/>
      <c r="M99" s="31"/>
      <c r="N99" s="250"/>
      <c r="O99" s="131"/>
      <c r="P99" s="55"/>
      <c r="Q99" s="84">
        <v>6</v>
      </c>
      <c r="R99" s="141"/>
      <c r="S99" s="272"/>
      <c r="T99" s="124"/>
      <c r="U99" s="270"/>
      <c r="V99" s="272"/>
      <c r="W99" s="124"/>
      <c r="X99" s="264"/>
      <c r="Y99" s="122"/>
      <c r="AI99" s="54">
        <f t="shared" si="18"/>
        <v>-3</v>
      </c>
    </row>
    <row r="100" spans="1:37" ht="48" customHeight="1" x14ac:dyDescent="0.3">
      <c r="A100" s="280"/>
      <c r="B100" s="31">
        <v>2.0699999999999998</v>
      </c>
      <c r="C100" s="32" t="s">
        <v>217</v>
      </c>
      <c r="D100" s="31">
        <v>9</v>
      </c>
      <c r="E100" s="31"/>
      <c r="F100" s="283"/>
      <c r="G100" s="286"/>
      <c r="H100" s="254"/>
      <c r="I100" s="255"/>
      <c r="J100" s="142" t="s">
        <v>218</v>
      </c>
      <c r="K100" s="140">
        <v>6</v>
      </c>
      <c r="L100" s="31"/>
      <c r="M100" s="31"/>
      <c r="N100" s="250"/>
      <c r="O100" s="131"/>
      <c r="P100" s="55"/>
      <c r="Q100" s="84">
        <v>6</v>
      </c>
      <c r="R100" s="141"/>
      <c r="S100" s="272"/>
      <c r="T100" s="124"/>
      <c r="U100" s="270"/>
      <c r="V100" s="272"/>
      <c r="W100" s="124"/>
      <c r="X100" s="264"/>
      <c r="Y100" s="122"/>
      <c r="AI100" s="54">
        <f t="shared" si="18"/>
        <v>3</v>
      </c>
    </row>
    <row r="101" spans="1:37" ht="48" customHeight="1" x14ac:dyDescent="0.3">
      <c r="A101" s="280"/>
      <c r="B101" s="31">
        <v>2.08</v>
      </c>
      <c r="C101" s="32" t="s">
        <v>219</v>
      </c>
      <c r="D101" s="31">
        <v>144</v>
      </c>
      <c r="E101" s="31"/>
      <c r="F101" s="283"/>
      <c r="G101" s="286"/>
      <c r="H101" s="254"/>
      <c r="I101" s="255"/>
      <c r="J101" s="142" t="s">
        <v>220</v>
      </c>
      <c r="K101" s="140">
        <v>8</v>
      </c>
      <c r="L101" s="31"/>
      <c r="M101" s="31"/>
      <c r="N101" s="250"/>
      <c r="O101" s="131"/>
      <c r="P101" s="55"/>
      <c r="Q101" s="84">
        <v>8</v>
      </c>
      <c r="R101" s="141"/>
      <c r="S101" s="272"/>
      <c r="T101" s="124"/>
      <c r="U101" s="270"/>
      <c r="V101" s="272"/>
      <c r="W101" s="124"/>
      <c r="X101" s="264"/>
      <c r="Y101" s="122"/>
      <c r="AI101" s="54">
        <f t="shared" si="18"/>
        <v>136</v>
      </c>
    </row>
    <row r="102" spans="1:37" ht="48" customHeight="1" x14ac:dyDescent="0.3">
      <c r="A102" s="280"/>
      <c r="B102" s="31">
        <v>2.09</v>
      </c>
      <c r="C102" s="32" t="s">
        <v>221</v>
      </c>
      <c r="D102" s="31">
        <v>144</v>
      </c>
      <c r="E102" s="31"/>
      <c r="F102" s="283"/>
      <c r="G102" s="286"/>
      <c r="H102" s="254"/>
      <c r="I102" s="255"/>
      <c r="J102" s="142" t="s">
        <v>222</v>
      </c>
      <c r="K102" s="140">
        <v>8</v>
      </c>
      <c r="L102" s="31"/>
      <c r="M102" s="31"/>
      <c r="N102" s="250"/>
      <c r="O102" s="131"/>
      <c r="P102" s="55"/>
      <c r="Q102" s="84">
        <v>8</v>
      </c>
      <c r="R102" s="141"/>
      <c r="S102" s="272"/>
      <c r="T102" s="124"/>
      <c r="U102" s="270"/>
      <c r="V102" s="272"/>
      <c r="W102" s="124"/>
      <c r="X102" s="264"/>
      <c r="Y102" s="122"/>
      <c r="AI102" s="54">
        <f t="shared" si="18"/>
        <v>136</v>
      </c>
      <c r="AJ102" s="44"/>
      <c r="AK102" s="44"/>
    </row>
    <row r="103" spans="1:37" ht="48" customHeight="1" x14ac:dyDescent="0.3">
      <c r="A103" s="280"/>
      <c r="B103" s="31">
        <v>2.1</v>
      </c>
      <c r="C103" s="32" t="s">
        <v>223</v>
      </c>
      <c r="D103" s="31">
        <v>28</v>
      </c>
      <c r="E103" s="31"/>
      <c r="F103" s="283"/>
      <c r="G103" s="286"/>
      <c r="H103" s="254"/>
      <c r="I103" s="255"/>
      <c r="J103" s="142" t="s">
        <v>224</v>
      </c>
      <c r="K103" s="140">
        <v>2</v>
      </c>
      <c r="L103" s="31"/>
      <c r="M103" s="31"/>
      <c r="N103" s="250"/>
      <c r="O103" s="131"/>
      <c r="P103" s="55"/>
      <c r="Q103" s="84">
        <v>2</v>
      </c>
      <c r="R103" s="141"/>
      <c r="S103" s="272"/>
      <c r="T103" s="124"/>
      <c r="U103" s="270"/>
      <c r="V103" s="272"/>
      <c r="W103" s="124"/>
      <c r="X103" s="264"/>
      <c r="Y103" s="122"/>
      <c r="AI103" s="54">
        <f t="shared" si="18"/>
        <v>26</v>
      </c>
    </row>
    <row r="104" spans="1:37" ht="48" customHeight="1" x14ac:dyDescent="0.3">
      <c r="A104" s="280"/>
      <c r="B104" s="31">
        <v>2.11</v>
      </c>
      <c r="C104" s="32" t="s">
        <v>225</v>
      </c>
      <c r="D104" s="31">
        <v>98</v>
      </c>
      <c r="E104" s="31"/>
      <c r="F104" s="283"/>
      <c r="G104" s="286"/>
      <c r="H104" s="254"/>
      <c r="I104" s="255"/>
      <c r="J104" s="142" t="s">
        <v>226</v>
      </c>
      <c r="K104" s="140">
        <v>2</v>
      </c>
      <c r="L104" s="31"/>
      <c r="M104" s="31"/>
      <c r="N104" s="250"/>
      <c r="O104" s="131"/>
      <c r="P104" s="55"/>
      <c r="Q104" s="84">
        <v>2</v>
      </c>
      <c r="R104" s="141"/>
      <c r="S104" s="272"/>
      <c r="T104" s="124"/>
      <c r="U104" s="270"/>
      <c r="V104" s="272"/>
      <c r="W104" s="124"/>
      <c r="X104" s="264"/>
      <c r="Y104" s="122"/>
      <c r="AI104" s="54">
        <f t="shared" si="18"/>
        <v>96</v>
      </c>
    </row>
    <row r="105" spans="1:37" ht="48" customHeight="1" x14ac:dyDescent="0.3">
      <c r="A105" s="280"/>
      <c r="B105" s="31">
        <v>2.12</v>
      </c>
      <c r="C105" s="32" t="s">
        <v>227</v>
      </c>
      <c r="D105" s="31">
        <v>100</v>
      </c>
      <c r="E105" s="31"/>
      <c r="F105" s="283"/>
      <c r="G105" s="286"/>
      <c r="H105" s="254"/>
      <c r="I105" s="255"/>
      <c r="J105" s="142" t="s">
        <v>228</v>
      </c>
      <c r="K105" s="140">
        <v>1</v>
      </c>
      <c r="L105" s="31"/>
      <c r="M105" s="31"/>
      <c r="N105" s="250"/>
      <c r="O105" s="131"/>
      <c r="P105" s="55"/>
      <c r="Q105" s="84">
        <v>1</v>
      </c>
      <c r="R105" s="141"/>
      <c r="S105" s="272"/>
      <c r="T105" s="124"/>
      <c r="U105" s="270"/>
      <c r="V105" s="272"/>
      <c r="W105" s="124"/>
      <c r="X105" s="264"/>
      <c r="Y105" s="122"/>
      <c r="AI105" s="54">
        <f t="shared" si="18"/>
        <v>99</v>
      </c>
    </row>
    <row r="106" spans="1:37" ht="48" customHeight="1" x14ac:dyDescent="0.3">
      <c r="A106" s="280"/>
      <c r="B106" s="31">
        <v>2.13</v>
      </c>
      <c r="C106" s="32" t="s">
        <v>229</v>
      </c>
      <c r="D106" s="31">
        <v>31</v>
      </c>
      <c r="E106" s="31"/>
      <c r="F106" s="283"/>
      <c r="G106" s="286"/>
      <c r="H106" s="254"/>
      <c r="I106" s="255"/>
      <c r="J106" s="142" t="s">
        <v>230</v>
      </c>
      <c r="K106" s="140">
        <v>1</v>
      </c>
      <c r="L106" s="31"/>
      <c r="M106" s="31"/>
      <c r="N106" s="250"/>
      <c r="O106" s="131"/>
      <c r="P106" s="55"/>
      <c r="Q106" s="84">
        <v>1</v>
      </c>
      <c r="R106" s="141"/>
      <c r="S106" s="272"/>
      <c r="T106" s="124"/>
      <c r="U106" s="270"/>
      <c r="V106" s="272"/>
      <c r="W106" s="124"/>
      <c r="X106" s="264"/>
      <c r="Y106" s="122"/>
      <c r="AI106" s="54">
        <f t="shared" si="18"/>
        <v>30</v>
      </c>
    </row>
    <row r="107" spans="1:37" ht="48" customHeight="1" x14ac:dyDescent="0.3">
      <c r="A107" s="280"/>
      <c r="B107" s="31">
        <v>2.14</v>
      </c>
      <c r="C107" s="32" t="s">
        <v>231</v>
      </c>
      <c r="D107" s="31">
        <v>2</v>
      </c>
      <c r="E107" s="31"/>
      <c r="F107" s="283"/>
      <c r="G107" s="286"/>
      <c r="H107" s="254"/>
      <c r="I107" s="255"/>
      <c r="J107" s="139" t="s">
        <v>232</v>
      </c>
      <c r="K107" s="140">
        <v>1</v>
      </c>
      <c r="L107" s="31"/>
      <c r="M107" s="31"/>
      <c r="N107" s="250"/>
      <c r="O107" s="131"/>
      <c r="P107" s="55"/>
      <c r="Q107" s="84">
        <v>1</v>
      </c>
      <c r="R107" s="141"/>
      <c r="S107" s="272"/>
      <c r="T107" s="124"/>
      <c r="U107" s="270"/>
      <c r="V107" s="272"/>
      <c r="W107" s="124"/>
      <c r="X107" s="264"/>
      <c r="Y107" s="122"/>
      <c r="AI107" s="54">
        <f t="shared" si="18"/>
        <v>1</v>
      </c>
    </row>
    <row r="108" spans="1:37" ht="48" customHeight="1" x14ac:dyDescent="0.3">
      <c r="A108" s="280"/>
      <c r="B108" s="31">
        <v>2.15</v>
      </c>
      <c r="C108" s="32" t="s">
        <v>233</v>
      </c>
      <c r="D108" s="31">
        <v>7</v>
      </c>
      <c r="E108" s="31"/>
      <c r="F108" s="283"/>
      <c r="G108" s="286"/>
      <c r="H108" s="254"/>
      <c r="I108" s="255"/>
      <c r="J108" s="142" t="s">
        <v>234</v>
      </c>
      <c r="K108" s="140">
        <v>1</v>
      </c>
      <c r="L108" s="31"/>
      <c r="M108" s="31"/>
      <c r="N108" s="250"/>
      <c r="O108" s="131"/>
      <c r="P108" s="55"/>
      <c r="Q108" s="84">
        <v>1</v>
      </c>
      <c r="R108" s="141"/>
      <c r="S108" s="272"/>
      <c r="T108" s="124"/>
      <c r="U108" s="270"/>
      <c r="V108" s="272"/>
      <c r="W108" s="124"/>
      <c r="X108" s="264"/>
      <c r="Y108" s="122"/>
      <c r="AI108" s="54">
        <f t="shared" si="18"/>
        <v>6</v>
      </c>
    </row>
    <row r="109" spans="1:37" ht="48" customHeight="1" x14ac:dyDescent="0.3">
      <c r="A109" s="280"/>
      <c r="B109" s="31">
        <v>2.16</v>
      </c>
      <c r="C109" s="32" t="s">
        <v>235</v>
      </c>
      <c r="D109" s="31">
        <v>7</v>
      </c>
      <c r="E109" s="31"/>
      <c r="F109" s="283"/>
      <c r="G109" s="286"/>
      <c r="H109" s="254"/>
      <c r="I109" s="255"/>
      <c r="J109" s="139" t="s">
        <v>236</v>
      </c>
      <c r="K109" s="140">
        <v>1</v>
      </c>
      <c r="L109" s="31"/>
      <c r="M109" s="31"/>
      <c r="N109" s="250"/>
      <c r="O109" s="131"/>
      <c r="P109" s="55"/>
      <c r="Q109" s="84">
        <v>1</v>
      </c>
      <c r="R109" s="141"/>
      <c r="S109" s="272"/>
      <c r="T109" s="124"/>
      <c r="U109" s="270"/>
      <c r="V109" s="272"/>
      <c r="W109" s="124"/>
      <c r="X109" s="264"/>
      <c r="Y109" s="122"/>
      <c r="AI109" s="54">
        <f t="shared" si="18"/>
        <v>6</v>
      </c>
    </row>
    <row r="110" spans="1:37" ht="48" customHeight="1" x14ac:dyDescent="0.3">
      <c r="A110" s="280"/>
      <c r="B110" s="31">
        <v>2.17</v>
      </c>
      <c r="C110" s="32" t="s">
        <v>237</v>
      </c>
      <c r="D110" s="31">
        <v>24</v>
      </c>
      <c r="E110" s="31"/>
      <c r="F110" s="283"/>
      <c r="G110" s="286"/>
      <c r="H110" s="256"/>
      <c r="I110" s="257"/>
      <c r="J110" s="142" t="s">
        <v>238</v>
      </c>
      <c r="K110" s="140">
        <v>1</v>
      </c>
      <c r="L110" s="31"/>
      <c r="M110" s="31"/>
      <c r="N110" s="251"/>
      <c r="O110" s="131"/>
      <c r="P110" s="55"/>
      <c r="Q110" s="84">
        <v>1</v>
      </c>
      <c r="R110" s="141"/>
      <c r="S110" s="272"/>
      <c r="T110" s="124"/>
      <c r="U110" s="270"/>
      <c r="V110" s="272"/>
      <c r="W110" s="124"/>
      <c r="X110" s="264"/>
      <c r="Y110" s="122"/>
      <c r="AI110" s="54">
        <f t="shared" si="18"/>
        <v>23</v>
      </c>
    </row>
    <row r="111" spans="1:37" ht="48" customHeight="1" x14ac:dyDescent="0.3">
      <c r="A111" s="280"/>
      <c r="B111" s="31">
        <v>2.1800000000000002</v>
      </c>
      <c r="C111" s="32" t="s">
        <v>239</v>
      </c>
      <c r="D111" s="31">
        <v>24</v>
      </c>
      <c r="E111" s="31"/>
      <c r="F111" s="283"/>
      <c r="G111" s="286"/>
      <c r="H111" s="252" t="s">
        <v>240</v>
      </c>
      <c r="I111" s="253"/>
      <c r="J111" s="143" t="s">
        <v>241</v>
      </c>
      <c r="K111" s="144"/>
      <c r="L111" s="31"/>
      <c r="M111" s="31"/>
      <c r="N111" s="134"/>
      <c r="O111" s="131"/>
      <c r="P111" s="55"/>
      <c r="Q111" s="145"/>
      <c r="R111" s="146"/>
      <c r="S111" s="124"/>
      <c r="T111" s="124"/>
      <c r="U111" s="137"/>
      <c r="V111" s="124"/>
      <c r="W111" s="124"/>
      <c r="X111" s="138"/>
      <c r="Y111" s="122"/>
      <c r="AI111" s="54">
        <f t="shared" si="18"/>
        <v>24</v>
      </c>
    </row>
    <row r="112" spans="1:37" ht="48" customHeight="1" x14ac:dyDescent="0.3">
      <c r="A112" s="280"/>
      <c r="B112" s="31">
        <v>2.19</v>
      </c>
      <c r="C112" s="32" t="s">
        <v>242</v>
      </c>
      <c r="D112" s="31">
        <v>7</v>
      </c>
      <c r="E112" s="31"/>
      <c r="F112" s="283"/>
      <c r="G112" s="286"/>
      <c r="H112" s="254"/>
      <c r="I112" s="255"/>
      <c r="J112" s="147" t="s">
        <v>208</v>
      </c>
      <c r="K112" s="148">
        <v>27</v>
      </c>
      <c r="L112" s="31"/>
      <c r="M112" s="31"/>
      <c r="N112" s="249">
        <v>70589862</v>
      </c>
      <c r="O112" s="131"/>
      <c r="P112" s="55"/>
      <c r="Q112" s="84">
        <v>27</v>
      </c>
      <c r="R112" s="149"/>
      <c r="S112" s="263"/>
      <c r="T112" s="121"/>
      <c r="U112" s="270"/>
      <c r="V112" s="263"/>
      <c r="W112" s="121"/>
      <c r="X112" s="264"/>
      <c r="Y112" s="122"/>
      <c r="AI112" s="54">
        <f t="shared" si="18"/>
        <v>-20</v>
      </c>
    </row>
    <row r="113" spans="1:37" ht="48" customHeight="1" x14ac:dyDescent="0.3">
      <c r="A113" s="280"/>
      <c r="B113" s="31">
        <v>2.2000000000000002</v>
      </c>
      <c r="C113" s="32" t="s">
        <v>243</v>
      </c>
      <c r="D113" s="31">
        <v>15</v>
      </c>
      <c r="E113" s="31"/>
      <c r="F113" s="283"/>
      <c r="G113" s="286"/>
      <c r="H113" s="254"/>
      <c r="I113" s="255"/>
      <c r="J113" s="117" t="s">
        <v>210</v>
      </c>
      <c r="K113" s="148">
        <v>16</v>
      </c>
      <c r="L113" s="31"/>
      <c r="M113" s="31"/>
      <c r="N113" s="250"/>
      <c r="O113" s="131"/>
      <c r="P113" s="55"/>
      <c r="Q113" s="84">
        <v>16</v>
      </c>
      <c r="R113" s="149"/>
      <c r="S113" s="272"/>
      <c r="T113" s="124"/>
      <c r="U113" s="270"/>
      <c r="V113" s="272"/>
      <c r="W113" s="124"/>
      <c r="X113" s="264"/>
      <c r="Y113" s="122"/>
      <c r="AI113" s="54">
        <f t="shared" si="18"/>
        <v>-1</v>
      </c>
    </row>
    <row r="114" spans="1:37" ht="48" customHeight="1" x14ac:dyDescent="0.3">
      <c r="A114" s="280"/>
      <c r="B114" s="31">
        <v>2.21</v>
      </c>
      <c r="C114" s="32" t="s">
        <v>244</v>
      </c>
      <c r="D114" s="31">
        <v>15</v>
      </c>
      <c r="E114" s="31"/>
      <c r="F114" s="283"/>
      <c r="G114" s="286"/>
      <c r="H114" s="254"/>
      <c r="I114" s="255"/>
      <c r="J114" s="117" t="s">
        <v>212</v>
      </c>
      <c r="K114" s="148">
        <v>16</v>
      </c>
      <c r="L114" s="31"/>
      <c r="M114" s="31"/>
      <c r="N114" s="250"/>
      <c r="O114" s="131"/>
      <c r="P114" s="55"/>
      <c r="Q114" s="84">
        <v>16</v>
      </c>
      <c r="R114" s="149"/>
      <c r="S114" s="272"/>
      <c r="T114" s="124"/>
      <c r="U114" s="270"/>
      <c r="V114" s="272"/>
      <c r="W114" s="124"/>
      <c r="X114" s="264"/>
      <c r="Y114" s="122"/>
      <c r="AI114" s="54">
        <f t="shared" si="18"/>
        <v>-1</v>
      </c>
    </row>
    <row r="115" spans="1:37" ht="48" customHeight="1" x14ac:dyDescent="0.3">
      <c r="A115" s="280"/>
      <c r="B115" s="31">
        <v>2.2200000000000002</v>
      </c>
      <c r="C115" s="32" t="s">
        <v>245</v>
      </c>
      <c r="D115" s="31">
        <v>309</v>
      </c>
      <c r="E115" s="31"/>
      <c r="F115" s="283"/>
      <c r="G115" s="286"/>
      <c r="H115" s="254"/>
      <c r="I115" s="255"/>
      <c r="J115" s="117" t="s">
        <v>214</v>
      </c>
      <c r="K115" s="148">
        <v>27</v>
      </c>
      <c r="L115" s="31"/>
      <c r="M115" s="31"/>
      <c r="N115" s="250"/>
      <c r="O115" s="131"/>
      <c r="P115" s="55"/>
      <c r="Q115" s="84">
        <v>27</v>
      </c>
      <c r="R115" s="149"/>
      <c r="S115" s="272"/>
      <c r="T115" s="124"/>
      <c r="U115" s="270"/>
      <c r="V115" s="272"/>
      <c r="W115" s="124"/>
      <c r="X115" s="264"/>
      <c r="Y115" s="122"/>
      <c r="AI115" s="54">
        <f t="shared" si="18"/>
        <v>282</v>
      </c>
    </row>
    <row r="116" spans="1:37" ht="48" customHeight="1" x14ac:dyDescent="0.3">
      <c r="A116" s="280"/>
      <c r="B116" s="31">
        <v>2.23</v>
      </c>
      <c r="C116" s="32" t="s">
        <v>218</v>
      </c>
      <c r="D116" s="31">
        <v>48</v>
      </c>
      <c r="E116" s="31"/>
      <c r="F116" s="283"/>
      <c r="G116" s="286"/>
      <c r="H116" s="254"/>
      <c r="I116" s="255"/>
      <c r="J116" s="117" t="s">
        <v>216</v>
      </c>
      <c r="K116" s="148">
        <v>7</v>
      </c>
      <c r="L116" s="31"/>
      <c r="M116" s="31"/>
      <c r="N116" s="250"/>
      <c r="O116" s="131"/>
      <c r="P116" s="55"/>
      <c r="Q116" s="84">
        <v>7</v>
      </c>
      <c r="R116" s="149"/>
      <c r="S116" s="272"/>
      <c r="T116" s="124"/>
      <c r="U116" s="270"/>
      <c r="V116" s="272"/>
      <c r="W116" s="124"/>
      <c r="X116" s="264"/>
      <c r="Y116" s="122"/>
      <c r="AI116" s="54">
        <f t="shared" si="18"/>
        <v>41</v>
      </c>
    </row>
    <row r="117" spans="1:37" ht="48" customHeight="1" x14ac:dyDescent="0.3">
      <c r="A117" s="280"/>
      <c r="B117" s="31"/>
      <c r="C117" s="32" t="s">
        <v>246</v>
      </c>
      <c r="D117" s="31">
        <v>48</v>
      </c>
      <c r="E117" s="31"/>
      <c r="F117" s="284"/>
      <c r="G117" s="287"/>
      <c r="H117" s="254"/>
      <c r="I117" s="255"/>
      <c r="J117" s="117" t="s">
        <v>218</v>
      </c>
      <c r="K117" s="148">
        <v>7</v>
      </c>
      <c r="L117" s="31"/>
      <c r="M117" s="31"/>
      <c r="N117" s="250"/>
      <c r="O117" s="131"/>
      <c r="P117" s="55"/>
      <c r="Q117" s="84">
        <v>7</v>
      </c>
      <c r="R117" s="149"/>
      <c r="S117" s="272"/>
      <c r="T117" s="124"/>
      <c r="U117" s="270"/>
      <c r="V117" s="272"/>
      <c r="W117" s="124"/>
      <c r="X117" s="264"/>
      <c r="Y117" s="122"/>
      <c r="AI117" s="54">
        <f t="shared" si="18"/>
        <v>41</v>
      </c>
    </row>
    <row r="118" spans="1:37" x14ac:dyDescent="0.3">
      <c r="A118" s="280"/>
      <c r="B118" s="31"/>
      <c r="C118" s="150"/>
      <c r="D118" s="151"/>
      <c r="E118" s="31"/>
      <c r="F118" s="152"/>
      <c r="G118" s="153"/>
      <c r="H118" s="254"/>
      <c r="I118" s="255"/>
      <c r="J118" s="117" t="s">
        <v>220</v>
      </c>
      <c r="K118" s="148">
        <v>8</v>
      </c>
      <c r="L118" s="31"/>
      <c r="M118" s="31"/>
      <c r="N118" s="250"/>
      <c r="O118" s="131"/>
      <c r="P118" s="55"/>
      <c r="Q118" s="84">
        <v>8</v>
      </c>
      <c r="R118" s="149"/>
      <c r="S118" s="272"/>
      <c r="T118" s="124"/>
      <c r="U118" s="270"/>
      <c r="V118" s="272"/>
      <c r="W118" s="124"/>
      <c r="X118" s="264"/>
      <c r="Y118" s="122"/>
      <c r="AI118" s="54">
        <f t="shared" si="18"/>
        <v>-8</v>
      </c>
    </row>
    <row r="119" spans="1:37" x14ac:dyDescent="0.3">
      <c r="A119" s="280"/>
      <c r="B119" s="31"/>
      <c r="C119" s="150"/>
      <c r="D119" s="151"/>
      <c r="E119" s="31"/>
      <c r="F119" s="152"/>
      <c r="G119" s="153"/>
      <c r="H119" s="254"/>
      <c r="I119" s="255"/>
      <c r="J119" s="117" t="s">
        <v>222</v>
      </c>
      <c r="K119" s="148">
        <v>8</v>
      </c>
      <c r="L119" s="31"/>
      <c r="M119" s="31"/>
      <c r="N119" s="250"/>
      <c r="O119" s="131"/>
      <c r="P119" s="55"/>
      <c r="Q119" s="84">
        <v>8</v>
      </c>
      <c r="R119" s="149"/>
      <c r="S119" s="272"/>
      <c r="T119" s="124"/>
      <c r="U119" s="270"/>
      <c r="V119" s="272"/>
      <c r="W119" s="124"/>
      <c r="X119" s="264"/>
      <c r="Y119" s="122"/>
      <c r="AI119" s="54">
        <f t="shared" si="18"/>
        <v>-8</v>
      </c>
    </row>
    <row r="120" spans="1:37" x14ac:dyDescent="0.3">
      <c r="A120" s="280"/>
      <c r="B120" s="31"/>
      <c r="C120" s="150"/>
      <c r="D120" s="151"/>
      <c r="E120" s="31"/>
      <c r="F120" s="152"/>
      <c r="G120" s="153"/>
      <c r="H120" s="254"/>
      <c r="I120" s="255"/>
      <c r="J120" s="117" t="s">
        <v>224</v>
      </c>
      <c r="K120" s="148">
        <v>3</v>
      </c>
      <c r="L120" s="31"/>
      <c r="M120" s="31"/>
      <c r="N120" s="250"/>
      <c r="O120" s="131"/>
      <c r="P120" s="55"/>
      <c r="Q120" s="84">
        <v>3</v>
      </c>
      <c r="R120" s="149"/>
      <c r="S120" s="272"/>
      <c r="T120" s="124"/>
      <c r="U120" s="270"/>
      <c r="V120" s="272"/>
      <c r="W120" s="124"/>
      <c r="X120" s="264"/>
      <c r="Y120" s="122"/>
      <c r="AI120" s="54">
        <f t="shared" si="18"/>
        <v>-3</v>
      </c>
      <c r="AJ120" s="44"/>
      <c r="AK120" s="44"/>
    </row>
    <row r="121" spans="1:37" x14ac:dyDescent="0.3">
      <c r="A121" s="280"/>
      <c r="B121" s="31"/>
      <c r="C121" s="150"/>
      <c r="D121" s="151"/>
      <c r="E121" s="31"/>
      <c r="F121" s="152"/>
      <c r="G121" s="153"/>
      <c r="H121" s="254"/>
      <c r="I121" s="255"/>
      <c r="J121" s="117" t="s">
        <v>226</v>
      </c>
      <c r="K121" s="148">
        <v>3</v>
      </c>
      <c r="L121" s="31"/>
      <c r="M121" s="31"/>
      <c r="N121" s="250"/>
      <c r="O121" s="131"/>
      <c r="P121" s="55"/>
      <c r="Q121" s="84">
        <v>3</v>
      </c>
      <c r="R121" s="149"/>
      <c r="S121" s="272"/>
      <c r="T121" s="124"/>
      <c r="U121" s="270"/>
      <c r="V121" s="272"/>
      <c r="W121" s="124"/>
      <c r="X121" s="264"/>
      <c r="Y121" s="122"/>
      <c r="AI121" s="54">
        <f t="shared" si="18"/>
        <v>-3</v>
      </c>
    </row>
    <row r="122" spans="1:37" x14ac:dyDescent="0.3">
      <c r="A122" s="280"/>
      <c r="B122" s="31"/>
      <c r="C122" s="150"/>
      <c r="D122" s="151"/>
      <c r="E122" s="31"/>
      <c r="F122" s="152"/>
      <c r="G122" s="153"/>
      <c r="H122" s="254"/>
      <c r="I122" s="255"/>
      <c r="J122" s="154" t="s">
        <v>247</v>
      </c>
      <c r="K122" s="148">
        <v>3</v>
      </c>
      <c r="L122" s="31"/>
      <c r="M122" s="31"/>
      <c r="N122" s="250"/>
      <c r="O122" s="131"/>
      <c r="P122" s="55"/>
      <c r="Q122" s="84">
        <v>3</v>
      </c>
      <c r="R122" s="149"/>
      <c r="S122" s="272"/>
      <c r="T122" s="124"/>
      <c r="U122" s="270"/>
      <c r="V122" s="272"/>
      <c r="W122" s="124"/>
      <c r="X122" s="264"/>
      <c r="Y122" s="122"/>
      <c r="AI122" s="54">
        <f t="shared" si="18"/>
        <v>-3</v>
      </c>
    </row>
    <row r="123" spans="1:37" x14ac:dyDescent="0.3">
      <c r="A123" s="280"/>
      <c r="B123" s="31"/>
      <c r="C123" s="150"/>
      <c r="D123" s="151"/>
      <c r="E123" s="31"/>
      <c r="F123" s="152"/>
      <c r="G123" s="153"/>
      <c r="H123" s="254"/>
      <c r="I123" s="255"/>
      <c r="J123" s="154" t="s">
        <v>248</v>
      </c>
      <c r="K123" s="148">
        <v>3</v>
      </c>
      <c r="L123" s="31"/>
      <c r="M123" s="31"/>
      <c r="N123" s="250"/>
      <c r="O123" s="131"/>
      <c r="P123" s="55"/>
      <c r="Q123" s="84">
        <v>3</v>
      </c>
      <c r="R123" s="149"/>
      <c r="S123" s="272"/>
      <c r="T123" s="124"/>
      <c r="U123" s="270"/>
      <c r="V123" s="272"/>
      <c r="W123" s="124"/>
      <c r="X123" s="264"/>
      <c r="Y123" s="122"/>
      <c r="AI123" s="54">
        <f t="shared" si="18"/>
        <v>-3</v>
      </c>
    </row>
    <row r="124" spans="1:37" x14ac:dyDescent="0.3">
      <c r="A124" s="280"/>
      <c r="B124" s="31"/>
      <c r="C124" s="150"/>
      <c r="D124" s="151"/>
      <c r="E124" s="31"/>
      <c r="F124" s="152"/>
      <c r="G124" s="153"/>
      <c r="H124" s="254"/>
      <c r="I124" s="255"/>
      <c r="J124" s="117" t="s">
        <v>249</v>
      </c>
      <c r="K124" s="148">
        <v>1</v>
      </c>
      <c r="L124" s="31"/>
      <c r="M124" s="31"/>
      <c r="N124" s="250"/>
      <c r="O124" s="131"/>
      <c r="P124" s="55"/>
      <c r="Q124" s="84">
        <v>1</v>
      </c>
      <c r="R124" s="149"/>
      <c r="S124" s="272"/>
      <c r="T124" s="124"/>
      <c r="U124" s="270"/>
      <c r="V124" s="272"/>
      <c r="W124" s="124"/>
      <c r="X124" s="264"/>
      <c r="Y124" s="122"/>
      <c r="AI124" s="54">
        <f t="shared" si="18"/>
        <v>-1</v>
      </c>
    </row>
    <row r="125" spans="1:37" x14ac:dyDescent="0.3">
      <c r="A125" s="280"/>
      <c r="B125" s="31"/>
      <c r="C125" s="150"/>
      <c r="D125" s="151"/>
      <c r="E125" s="31"/>
      <c r="F125" s="152"/>
      <c r="G125" s="153"/>
      <c r="H125" s="254"/>
      <c r="I125" s="255"/>
      <c r="J125" s="117" t="s">
        <v>250</v>
      </c>
      <c r="K125" s="148">
        <v>1</v>
      </c>
      <c r="L125" s="31"/>
      <c r="M125" s="31"/>
      <c r="N125" s="250"/>
      <c r="O125" s="131"/>
      <c r="P125" s="55"/>
      <c r="Q125" s="84">
        <v>1</v>
      </c>
      <c r="R125" s="149"/>
      <c r="S125" s="272"/>
      <c r="T125" s="124"/>
      <c r="U125" s="270"/>
      <c r="V125" s="272"/>
      <c r="W125" s="124"/>
      <c r="X125" s="264"/>
      <c r="Y125" s="122"/>
      <c r="AI125" s="54">
        <f t="shared" si="18"/>
        <v>-1</v>
      </c>
    </row>
    <row r="126" spans="1:37" x14ac:dyDescent="0.3">
      <c r="A126" s="280"/>
      <c r="B126" s="31"/>
      <c r="C126" s="150"/>
      <c r="D126" s="151"/>
      <c r="E126" s="31"/>
      <c r="F126" s="152"/>
      <c r="G126" s="153"/>
      <c r="H126" s="254"/>
      <c r="I126" s="255"/>
      <c r="J126" s="117" t="s">
        <v>228</v>
      </c>
      <c r="K126" s="148">
        <v>0</v>
      </c>
      <c r="L126" s="31"/>
      <c r="M126" s="31"/>
      <c r="N126" s="250"/>
      <c r="O126" s="131"/>
      <c r="P126" s="55"/>
      <c r="Q126" s="84">
        <v>0</v>
      </c>
      <c r="R126" s="149"/>
      <c r="S126" s="272"/>
      <c r="T126" s="124"/>
      <c r="U126" s="270"/>
      <c r="V126" s="272"/>
      <c r="W126" s="124"/>
      <c r="X126" s="264"/>
      <c r="Y126" s="122"/>
      <c r="AI126" s="54">
        <f t="shared" si="18"/>
        <v>0</v>
      </c>
    </row>
    <row r="127" spans="1:37" x14ac:dyDescent="0.3">
      <c r="A127" s="280"/>
      <c r="B127" s="31"/>
      <c r="C127" s="150"/>
      <c r="D127" s="151"/>
      <c r="E127" s="31"/>
      <c r="F127" s="152"/>
      <c r="G127" s="153"/>
      <c r="H127" s="254"/>
      <c r="I127" s="255"/>
      <c r="J127" s="117" t="s">
        <v>230</v>
      </c>
      <c r="K127" s="148">
        <v>2</v>
      </c>
      <c r="L127" s="31"/>
      <c r="M127" s="31"/>
      <c r="N127" s="250"/>
      <c r="O127" s="131"/>
      <c r="P127" s="55"/>
      <c r="Q127" s="84">
        <v>2</v>
      </c>
      <c r="R127" s="149"/>
      <c r="S127" s="272"/>
      <c r="T127" s="124"/>
      <c r="U127" s="270"/>
      <c r="V127" s="272"/>
      <c r="W127" s="124"/>
      <c r="X127" s="264"/>
      <c r="Y127" s="122"/>
      <c r="AI127" s="54">
        <f t="shared" si="18"/>
        <v>-2</v>
      </c>
    </row>
    <row r="128" spans="1:37" x14ac:dyDescent="0.3">
      <c r="A128" s="280"/>
      <c r="B128" s="31"/>
      <c r="C128" s="150"/>
      <c r="D128" s="151"/>
      <c r="E128" s="31"/>
      <c r="F128" s="152"/>
      <c r="G128" s="153"/>
      <c r="H128" s="254"/>
      <c r="I128" s="255"/>
      <c r="J128" s="147" t="s">
        <v>232</v>
      </c>
      <c r="K128" s="148">
        <v>2</v>
      </c>
      <c r="L128" s="31"/>
      <c r="M128" s="31"/>
      <c r="N128" s="250"/>
      <c r="O128" s="131"/>
      <c r="P128" s="55"/>
      <c r="Q128" s="84">
        <v>2</v>
      </c>
      <c r="R128" s="149"/>
      <c r="S128" s="272"/>
      <c r="T128" s="124"/>
      <c r="U128" s="270"/>
      <c r="V128" s="272"/>
      <c r="W128" s="124"/>
      <c r="X128" s="264"/>
      <c r="Y128" s="122"/>
      <c r="AI128" s="54">
        <f t="shared" si="18"/>
        <v>-2</v>
      </c>
    </row>
    <row r="129" spans="1:37" x14ac:dyDescent="0.3">
      <c r="A129" s="280"/>
      <c r="B129" s="31"/>
      <c r="C129" s="150"/>
      <c r="D129" s="151"/>
      <c r="E129" s="31"/>
      <c r="F129" s="152"/>
      <c r="G129" s="153"/>
      <c r="H129" s="254"/>
      <c r="I129" s="255"/>
      <c r="J129" s="117" t="s">
        <v>234</v>
      </c>
      <c r="K129" s="148">
        <v>1</v>
      </c>
      <c r="L129" s="31"/>
      <c r="M129" s="31"/>
      <c r="N129" s="250"/>
      <c r="O129" s="131"/>
      <c r="P129" s="55"/>
      <c r="Q129" s="84">
        <v>1</v>
      </c>
      <c r="R129" s="149"/>
      <c r="S129" s="272"/>
      <c r="T129" s="124"/>
      <c r="U129" s="270"/>
      <c r="V129" s="272"/>
      <c r="W129" s="124"/>
      <c r="X129" s="264"/>
      <c r="Y129" s="122"/>
      <c r="AI129" s="54">
        <f t="shared" si="18"/>
        <v>-1</v>
      </c>
    </row>
    <row r="130" spans="1:37" x14ac:dyDescent="0.3">
      <c r="A130" s="280"/>
      <c r="B130" s="31"/>
      <c r="C130" s="150"/>
      <c r="D130" s="151"/>
      <c r="E130" s="31"/>
      <c r="F130" s="152"/>
      <c r="G130" s="153"/>
      <c r="H130" s="254"/>
      <c r="I130" s="255"/>
      <c r="J130" s="147" t="s">
        <v>236</v>
      </c>
      <c r="K130" s="148">
        <v>0</v>
      </c>
      <c r="L130" s="31"/>
      <c r="M130" s="31"/>
      <c r="N130" s="250"/>
      <c r="O130" s="131"/>
      <c r="P130" s="55"/>
      <c r="Q130" s="84">
        <v>0</v>
      </c>
      <c r="R130" s="149"/>
      <c r="S130" s="272"/>
      <c r="T130" s="124"/>
      <c r="U130" s="270"/>
      <c r="V130" s="272"/>
      <c r="W130" s="124"/>
      <c r="X130" s="264"/>
      <c r="Y130" s="122"/>
      <c r="AI130" s="54">
        <f t="shared" si="18"/>
        <v>0</v>
      </c>
    </row>
    <row r="131" spans="1:37" x14ac:dyDescent="0.3">
      <c r="A131" s="280"/>
      <c r="B131" s="31"/>
      <c r="C131" s="32"/>
      <c r="D131" s="31"/>
      <c r="E131" s="31"/>
      <c r="F131" s="152"/>
      <c r="G131" s="155"/>
      <c r="H131" s="254"/>
      <c r="I131" s="255"/>
      <c r="J131" s="117" t="s">
        <v>238</v>
      </c>
      <c r="K131" s="148">
        <v>1</v>
      </c>
      <c r="L131" s="31"/>
      <c r="M131" s="31"/>
      <c r="N131" s="250"/>
      <c r="O131" s="131"/>
      <c r="P131" s="55"/>
      <c r="Q131" s="84">
        <v>1</v>
      </c>
      <c r="R131" s="149"/>
      <c r="S131" s="272"/>
      <c r="T131" s="124"/>
      <c r="U131" s="270"/>
      <c r="V131" s="272"/>
      <c r="W131" s="124"/>
      <c r="X131" s="264"/>
      <c r="Y131" s="122"/>
      <c r="AI131" s="54">
        <f t="shared" si="18"/>
        <v>-1</v>
      </c>
    </row>
    <row r="132" spans="1:37" x14ac:dyDescent="0.3">
      <c r="A132" s="280"/>
      <c r="B132" s="31"/>
      <c r="C132" s="32"/>
      <c r="D132" s="31"/>
      <c r="E132" s="31"/>
      <c r="F132" s="152"/>
      <c r="G132" s="155"/>
      <c r="H132" s="256"/>
      <c r="I132" s="257"/>
      <c r="J132" s="117" t="s">
        <v>251</v>
      </c>
      <c r="K132" s="148">
        <v>2</v>
      </c>
      <c r="L132" s="31"/>
      <c r="M132" s="31"/>
      <c r="N132" s="251"/>
      <c r="O132" s="131"/>
      <c r="P132" s="55"/>
      <c r="Q132" s="84">
        <v>2</v>
      </c>
      <c r="R132" s="149"/>
      <c r="S132" s="272"/>
      <c r="T132" s="124"/>
      <c r="U132" s="270"/>
      <c r="V132" s="272"/>
      <c r="W132" s="124"/>
      <c r="X132" s="264"/>
      <c r="Y132" s="122"/>
      <c r="AI132" s="54">
        <f t="shared" si="18"/>
        <v>-2</v>
      </c>
    </row>
    <row r="133" spans="1:37" x14ac:dyDescent="0.3">
      <c r="A133" s="280"/>
      <c r="B133" s="156"/>
      <c r="C133" s="150"/>
      <c r="D133" s="151"/>
      <c r="E133" s="31"/>
      <c r="F133" s="152"/>
      <c r="G133" s="155"/>
      <c r="H133" s="252" t="s">
        <v>252</v>
      </c>
      <c r="I133" s="253"/>
      <c r="J133" s="143" t="s">
        <v>253</v>
      </c>
      <c r="K133" s="144"/>
      <c r="L133" s="31"/>
      <c r="M133" s="31"/>
      <c r="N133" s="134"/>
      <c r="O133" s="131"/>
      <c r="P133" s="55"/>
      <c r="Q133" s="145"/>
      <c r="R133" s="146"/>
      <c r="S133" s="124"/>
      <c r="T133" s="124"/>
      <c r="U133" s="137"/>
      <c r="V133" s="124"/>
      <c r="W133" s="124"/>
      <c r="X133" s="138"/>
      <c r="Y133" s="122"/>
      <c r="AI133" s="54">
        <f t="shared" si="18"/>
        <v>0</v>
      </c>
    </row>
    <row r="134" spans="1:37" x14ac:dyDescent="0.3">
      <c r="A134" s="280"/>
      <c r="B134" s="156"/>
      <c r="C134" s="150"/>
      <c r="D134" s="151"/>
      <c r="E134" s="31"/>
      <c r="F134" s="152"/>
      <c r="G134" s="155"/>
      <c r="H134" s="254"/>
      <c r="I134" s="255"/>
      <c r="J134" s="147" t="s">
        <v>208</v>
      </c>
      <c r="K134" s="148">
        <v>30</v>
      </c>
      <c r="L134" s="31"/>
      <c r="M134" s="31"/>
      <c r="N134" s="249">
        <v>77446076</v>
      </c>
      <c r="O134" s="131"/>
      <c r="P134" s="55"/>
      <c r="Q134" s="84"/>
      <c r="R134" s="149"/>
      <c r="S134" s="263"/>
      <c r="T134" s="121"/>
      <c r="U134" s="270"/>
      <c r="V134" s="263"/>
      <c r="W134" s="121"/>
      <c r="X134" s="264"/>
      <c r="Y134" s="122"/>
      <c r="AI134" s="54">
        <f t="shared" si="18"/>
        <v>-30</v>
      </c>
    </row>
    <row r="135" spans="1:37" ht="30.75" x14ac:dyDescent="0.3">
      <c r="A135" s="280"/>
      <c r="B135" s="156"/>
      <c r="C135" s="150"/>
      <c r="D135" s="151"/>
      <c r="E135" s="31"/>
      <c r="F135" s="152"/>
      <c r="G135" s="155"/>
      <c r="H135" s="254"/>
      <c r="I135" s="255"/>
      <c r="J135" s="117" t="s">
        <v>210</v>
      </c>
      <c r="K135" s="148">
        <v>18</v>
      </c>
      <c r="L135" s="31"/>
      <c r="M135" s="31"/>
      <c r="N135" s="250"/>
      <c r="O135" s="131"/>
      <c r="P135" s="55"/>
      <c r="Q135" s="84"/>
      <c r="R135" s="149"/>
      <c r="S135" s="272"/>
      <c r="T135" s="124"/>
      <c r="U135" s="270"/>
      <c r="V135" s="272"/>
      <c r="W135" s="124"/>
      <c r="X135" s="264"/>
      <c r="Y135" s="122"/>
      <c r="AI135" s="54">
        <f t="shared" si="18"/>
        <v>-18</v>
      </c>
    </row>
    <row r="136" spans="1:37" ht="30.75" x14ac:dyDescent="0.3">
      <c r="A136" s="280"/>
      <c r="B136" s="156"/>
      <c r="C136" s="150"/>
      <c r="D136" s="151"/>
      <c r="E136" s="31"/>
      <c r="F136" s="152"/>
      <c r="G136" s="155"/>
      <c r="H136" s="254"/>
      <c r="I136" s="255"/>
      <c r="J136" s="117" t="s">
        <v>212</v>
      </c>
      <c r="K136" s="148">
        <v>18</v>
      </c>
      <c r="L136" s="31"/>
      <c r="M136" s="31"/>
      <c r="N136" s="250"/>
      <c r="O136" s="131"/>
      <c r="P136" s="55"/>
      <c r="Q136" s="84"/>
      <c r="R136" s="149"/>
      <c r="S136" s="272"/>
      <c r="T136" s="124"/>
      <c r="U136" s="270"/>
      <c r="V136" s="272"/>
      <c r="W136" s="124"/>
      <c r="X136" s="264"/>
      <c r="Y136" s="122"/>
      <c r="AI136" s="54">
        <f t="shared" ref="AI136:AI199" si="19">D136-K136</f>
        <v>-18</v>
      </c>
    </row>
    <row r="137" spans="1:37" x14ac:dyDescent="0.3">
      <c r="A137" s="280"/>
      <c r="B137" s="156"/>
      <c r="C137" s="150"/>
      <c r="D137" s="151"/>
      <c r="E137" s="31"/>
      <c r="F137" s="152"/>
      <c r="G137" s="155"/>
      <c r="H137" s="254"/>
      <c r="I137" s="255"/>
      <c r="J137" s="117" t="s">
        <v>214</v>
      </c>
      <c r="K137" s="148">
        <v>28</v>
      </c>
      <c r="L137" s="31"/>
      <c r="M137" s="31"/>
      <c r="N137" s="250"/>
      <c r="O137" s="131"/>
      <c r="P137" s="55"/>
      <c r="Q137" s="84"/>
      <c r="R137" s="149"/>
      <c r="S137" s="272"/>
      <c r="T137" s="124"/>
      <c r="U137" s="270"/>
      <c r="V137" s="272"/>
      <c r="W137" s="124"/>
      <c r="X137" s="264"/>
      <c r="Y137" s="122"/>
      <c r="AI137" s="54">
        <f t="shared" si="19"/>
        <v>-28</v>
      </c>
    </row>
    <row r="138" spans="1:37" x14ac:dyDescent="0.3">
      <c r="A138" s="280"/>
      <c r="B138" s="156"/>
      <c r="C138" s="150"/>
      <c r="D138" s="151"/>
      <c r="E138" s="31"/>
      <c r="F138" s="152"/>
      <c r="G138" s="155"/>
      <c r="H138" s="254"/>
      <c r="I138" s="255"/>
      <c r="J138" s="117" t="s">
        <v>216</v>
      </c>
      <c r="K138" s="148">
        <v>9</v>
      </c>
      <c r="L138" s="31"/>
      <c r="M138" s="31"/>
      <c r="N138" s="250"/>
      <c r="O138" s="131"/>
      <c r="P138" s="55"/>
      <c r="Q138" s="84"/>
      <c r="R138" s="149"/>
      <c r="S138" s="272"/>
      <c r="T138" s="124"/>
      <c r="U138" s="270"/>
      <c r="V138" s="272"/>
      <c r="W138" s="124"/>
      <c r="X138" s="264"/>
      <c r="Y138" s="122"/>
      <c r="AI138" s="54">
        <f t="shared" si="19"/>
        <v>-9</v>
      </c>
    </row>
    <row r="139" spans="1:37" x14ac:dyDescent="0.3">
      <c r="A139" s="280"/>
      <c r="B139" s="31"/>
      <c r="C139" s="150"/>
      <c r="D139" s="151"/>
      <c r="E139" s="31"/>
      <c r="F139" s="152"/>
      <c r="G139" s="155"/>
      <c r="H139" s="254"/>
      <c r="I139" s="255"/>
      <c r="J139" s="117" t="s">
        <v>218</v>
      </c>
      <c r="K139" s="148">
        <v>9</v>
      </c>
      <c r="L139" s="31"/>
      <c r="M139" s="31"/>
      <c r="N139" s="250"/>
      <c r="O139" s="131"/>
      <c r="P139" s="55"/>
      <c r="Q139" s="84"/>
      <c r="R139" s="149"/>
      <c r="S139" s="272"/>
      <c r="T139" s="124"/>
      <c r="U139" s="270"/>
      <c r="V139" s="272"/>
      <c r="W139" s="124"/>
      <c r="X139" s="264"/>
      <c r="Y139" s="122"/>
      <c r="AI139" s="54">
        <f t="shared" si="19"/>
        <v>-9</v>
      </c>
    </row>
    <row r="140" spans="1:37" x14ac:dyDescent="0.3">
      <c r="A140" s="280"/>
      <c r="B140" s="31"/>
      <c r="C140" s="150"/>
      <c r="D140" s="151"/>
      <c r="E140" s="31"/>
      <c r="F140" s="152"/>
      <c r="G140" s="153"/>
      <c r="H140" s="254"/>
      <c r="I140" s="255"/>
      <c r="J140" s="117" t="s">
        <v>220</v>
      </c>
      <c r="K140" s="148">
        <v>8</v>
      </c>
      <c r="L140" s="31"/>
      <c r="M140" s="31"/>
      <c r="N140" s="250"/>
      <c r="O140" s="131"/>
      <c r="P140" s="55"/>
      <c r="Q140" s="84"/>
      <c r="R140" s="149"/>
      <c r="S140" s="272"/>
      <c r="T140" s="124"/>
      <c r="U140" s="270"/>
      <c r="V140" s="272"/>
      <c r="W140" s="124"/>
      <c r="X140" s="264"/>
      <c r="Y140" s="122"/>
      <c r="AI140" s="54">
        <f t="shared" si="19"/>
        <v>-8</v>
      </c>
    </row>
    <row r="141" spans="1:37" x14ac:dyDescent="0.3">
      <c r="A141" s="280"/>
      <c r="B141" s="31"/>
      <c r="C141" s="150"/>
      <c r="D141" s="151"/>
      <c r="E141" s="31"/>
      <c r="F141" s="152"/>
      <c r="G141" s="153"/>
      <c r="H141" s="254"/>
      <c r="I141" s="255"/>
      <c r="J141" s="117" t="s">
        <v>222</v>
      </c>
      <c r="K141" s="148">
        <v>8</v>
      </c>
      <c r="L141" s="31"/>
      <c r="M141" s="31"/>
      <c r="N141" s="250"/>
      <c r="O141" s="131"/>
      <c r="P141" s="55"/>
      <c r="Q141" s="84"/>
      <c r="R141" s="149"/>
      <c r="S141" s="272"/>
      <c r="T141" s="124"/>
      <c r="U141" s="270"/>
      <c r="V141" s="272"/>
      <c r="W141" s="124"/>
      <c r="X141" s="264"/>
      <c r="Y141" s="122"/>
      <c r="AI141" s="54">
        <f t="shared" si="19"/>
        <v>-8</v>
      </c>
    </row>
    <row r="142" spans="1:37" x14ac:dyDescent="0.3">
      <c r="A142" s="280"/>
      <c r="B142" s="31"/>
      <c r="C142" s="150"/>
      <c r="D142" s="151"/>
      <c r="E142" s="31"/>
      <c r="F142" s="152"/>
      <c r="G142" s="153"/>
      <c r="H142" s="254"/>
      <c r="I142" s="255"/>
      <c r="J142" s="117" t="s">
        <v>224</v>
      </c>
      <c r="K142" s="148">
        <v>3</v>
      </c>
      <c r="L142" s="31"/>
      <c r="M142" s="31"/>
      <c r="N142" s="250"/>
      <c r="O142" s="131"/>
      <c r="P142" s="55"/>
      <c r="Q142" s="84"/>
      <c r="R142" s="149"/>
      <c r="S142" s="272"/>
      <c r="T142" s="124"/>
      <c r="U142" s="270"/>
      <c r="V142" s="272"/>
      <c r="W142" s="124"/>
      <c r="X142" s="264"/>
      <c r="Y142" s="122"/>
      <c r="AI142" s="54">
        <f t="shared" si="19"/>
        <v>-3</v>
      </c>
      <c r="AJ142" s="44"/>
      <c r="AK142" s="44"/>
    </row>
    <row r="143" spans="1:37" x14ac:dyDescent="0.3">
      <c r="A143" s="280"/>
      <c r="B143" s="31"/>
      <c r="C143" s="150"/>
      <c r="D143" s="151"/>
      <c r="E143" s="31"/>
      <c r="F143" s="152"/>
      <c r="G143" s="153"/>
      <c r="H143" s="254"/>
      <c r="I143" s="255"/>
      <c r="J143" s="117" t="s">
        <v>226</v>
      </c>
      <c r="K143" s="148">
        <v>3</v>
      </c>
      <c r="L143" s="31"/>
      <c r="M143" s="31"/>
      <c r="N143" s="250"/>
      <c r="O143" s="131"/>
      <c r="P143" s="55"/>
      <c r="Q143" s="84"/>
      <c r="R143" s="149"/>
      <c r="S143" s="272"/>
      <c r="T143" s="124"/>
      <c r="U143" s="270"/>
      <c r="V143" s="272"/>
      <c r="W143" s="124"/>
      <c r="X143" s="264"/>
      <c r="Y143" s="122"/>
      <c r="AI143" s="54">
        <f t="shared" si="19"/>
        <v>-3</v>
      </c>
    </row>
    <row r="144" spans="1:37" x14ac:dyDescent="0.3">
      <c r="A144" s="280"/>
      <c r="B144" s="31"/>
      <c r="C144" s="150"/>
      <c r="D144" s="151"/>
      <c r="E144" s="31"/>
      <c r="F144" s="152"/>
      <c r="G144" s="153"/>
      <c r="H144" s="254"/>
      <c r="I144" s="255"/>
      <c r="J144" s="154" t="s">
        <v>247</v>
      </c>
      <c r="K144" s="148">
        <v>3</v>
      </c>
      <c r="L144" s="31"/>
      <c r="M144" s="31"/>
      <c r="N144" s="250"/>
      <c r="O144" s="131"/>
      <c r="P144" s="55"/>
      <c r="Q144" s="84"/>
      <c r="R144" s="149"/>
      <c r="S144" s="272"/>
      <c r="T144" s="124"/>
      <c r="U144" s="270"/>
      <c r="V144" s="272"/>
      <c r="W144" s="124"/>
      <c r="X144" s="264"/>
      <c r="Y144" s="122"/>
      <c r="AI144" s="54">
        <f t="shared" si="19"/>
        <v>-3</v>
      </c>
    </row>
    <row r="145" spans="1:37" x14ac:dyDescent="0.3">
      <c r="A145" s="280"/>
      <c r="B145" s="31"/>
      <c r="C145" s="150"/>
      <c r="D145" s="151"/>
      <c r="E145" s="31"/>
      <c r="F145" s="152"/>
      <c r="G145" s="153"/>
      <c r="H145" s="254"/>
      <c r="I145" s="255"/>
      <c r="J145" s="117" t="s">
        <v>228</v>
      </c>
      <c r="K145" s="148">
        <v>0</v>
      </c>
      <c r="L145" s="31"/>
      <c r="M145" s="31"/>
      <c r="N145" s="250"/>
      <c r="O145" s="131"/>
      <c r="P145" s="55"/>
      <c r="Q145" s="84"/>
      <c r="R145" s="149"/>
      <c r="S145" s="272"/>
      <c r="T145" s="124"/>
      <c r="U145" s="270"/>
      <c r="V145" s="272"/>
      <c r="W145" s="124"/>
      <c r="X145" s="264"/>
      <c r="Y145" s="122"/>
      <c r="AI145" s="54">
        <f t="shared" si="19"/>
        <v>0</v>
      </c>
    </row>
    <row r="146" spans="1:37" x14ac:dyDescent="0.3">
      <c r="A146" s="280"/>
      <c r="B146" s="31"/>
      <c r="C146" s="150"/>
      <c r="D146" s="151"/>
      <c r="E146" s="31"/>
      <c r="F146" s="152"/>
      <c r="G146" s="153"/>
      <c r="H146" s="254"/>
      <c r="I146" s="255"/>
      <c r="J146" s="117" t="s">
        <v>230</v>
      </c>
      <c r="K146" s="148">
        <v>1</v>
      </c>
      <c r="L146" s="31"/>
      <c r="M146" s="31"/>
      <c r="N146" s="250"/>
      <c r="O146" s="131"/>
      <c r="P146" s="55"/>
      <c r="Q146" s="84"/>
      <c r="R146" s="149"/>
      <c r="S146" s="272"/>
      <c r="T146" s="124"/>
      <c r="U146" s="270"/>
      <c r="V146" s="272"/>
      <c r="W146" s="124"/>
      <c r="X146" s="264"/>
      <c r="Y146" s="122"/>
      <c r="AI146" s="54">
        <f t="shared" si="19"/>
        <v>-1</v>
      </c>
    </row>
    <row r="147" spans="1:37" x14ac:dyDescent="0.3">
      <c r="A147" s="280"/>
      <c r="B147" s="31"/>
      <c r="C147" s="150"/>
      <c r="D147" s="151"/>
      <c r="E147" s="31"/>
      <c r="F147" s="152"/>
      <c r="G147" s="153"/>
      <c r="H147" s="254"/>
      <c r="I147" s="255"/>
      <c r="J147" s="147" t="s">
        <v>232</v>
      </c>
      <c r="K147" s="148">
        <v>0</v>
      </c>
      <c r="L147" s="31"/>
      <c r="M147" s="31"/>
      <c r="N147" s="250"/>
      <c r="O147" s="131"/>
      <c r="P147" s="55"/>
      <c r="Q147" s="84"/>
      <c r="R147" s="149"/>
      <c r="S147" s="272"/>
      <c r="T147" s="124"/>
      <c r="U147" s="270"/>
      <c r="V147" s="272"/>
      <c r="W147" s="124"/>
      <c r="X147" s="264"/>
      <c r="Y147" s="122"/>
      <c r="AI147" s="54">
        <f t="shared" si="19"/>
        <v>0</v>
      </c>
    </row>
    <row r="148" spans="1:37" x14ac:dyDescent="0.3">
      <c r="A148" s="280"/>
      <c r="B148" s="31"/>
      <c r="C148" s="150"/>
      <c r="D148" s="151"/>
      <c r="E148" s="31"/>
      <c r="F148" s="152"/>
      <c r="G148" s="153"/>
      <c r="H148" s="254"/>
      <c r="I148" s="255"/>
      <c r="J148" s="117" t="s">
        <v>234</v>
      </c>
      <c r="K148" s="148">
        <v>0</v>
      </c>
      <c r="L148" s="31"/>
      <c r="M148" s="31"/>
      <c r="N148" s="250"/>
      <c r="O148" s="131"/>
      <c r="P148" s="55"/>
      <c r="Q148" s="84"/>
      <c r="R148" s="149"/>
      <c r="S148" s="272"/>
      <c r="T148" s="124"/>
      <c r="U148" s="270"/>
      <c r="V148" s="272"/>
      <c r="W148" s="124"/>
      <c r="X148" s="264"/>
      <c r="Y148" s="122"/>
      <c r="AI148" s="54">
        <f t="shared" si="19"/>
        <v>0</v>
      </c>
    </row>
    <row r="149" spans="1:37" x14ac:dyDescent="0.3">
      <c r="A149" s="280"/>
      <c r="B149" s="31"/>
      <c r="C149" s="150"/>
      <c r="D149" s="151"/>
      <c r="E149" s="31"/>
      <c r="F149" s="152"/>
      <c r="G149" s="153"/>
      <c r="H149" s="254"/>
      <c r="I149" s="255"/>
      <c r="J149" s="147" t="s">
        <v>236</v>
      </c>
      <c r="K149" s="148">
        <v>0</v>
      </c>
      <c r="L149" s="31"/>
      <c r="M149" s="31"/>
      <c r="N149" s="250"/>
      <c r="O149" s="131"/>
      <c r="P149" s="55"/>
      <c r="Q149" s="84"/>
      <c r="R149" s="149"/>
      <c r="S149" s="272"/>
      <c r="T149" s="124"/>
      <c r="U149" s="270"/>
      <c r="V149" s="272"/>
      <c r="W149" s="124"/>
      <c r="X149" s="264"/>
      <c r="Y149" s="122"/>
      <c r="AI149" s="54">
        <f t="shared" si="19"/>
        <v>0</v>
      </c>
    </row>
    <row r="150" spans="1:37" x14ac:dyDescent="0.3">
      <c r="A150" s="280"/>
      <c r="B150" s="31"/>
      <c r="C150" s="32"/>
      <c r="D150" s="31"/>
      <c r="E150" s="31"/>
      <c r="F150" s="152"/>
      <c r="G150" s="155"/>
      <c r="H150" s="254"/>
      <c r="I150" s="255"/>
      <c r="J150" s="117" t="s">
        <v>238</v>
      </c>
      <c r="K150" s="148">
        <v>5</v>
      </c>
      <c r="L150" s="31"/>
      <c r="M150" s="31"/>
      <c r="N150" s="250"/>
      <c r="O150" s="131"/>
      <c r="P150" s="55"/>
      <c r="Q150" s="84"/>
      <c r="R150" s="149"/>
      <c r="S150" s="272"/>
      <c r="T150" s="124"/>
      <c r="U150" s="270"/>
      <c r="V150" s="272"/>
      <c r="W150" s="124"/>
      <c r="X150" s="264"/>
      <c r="Y150" s="122"/>
      <c r="AI150" s="54">
        <f t="shared" si="19"/>
        <v>-5</v>
      </c>
    </row>
    <row r="151" spans="1:37" x14ac:dyDescent="0.3">
      <c r="A151" s="280"/>
      <c r="B151" s="31"/>
      <c r="C151" s="32"/>
      <c r="D151" s="31"/>
      <c r="E151" s="31"/>
      <c r="F151" s="152"/>
      <c r="G151" s="155"/>
      <c r="H151" s="256"/>
      <c r="I151" s="257"/>
      <c r="J151" s="117" t="s">
        <v>251</v>
      </c>
      <c r="K151" s="148">
        <v>1</v>
      </c>
      <c r="L151" s="31"/>
      <c r="M151" s="31"/>
      <c r="N151" s="251"/>
      <c r="O151" s="131"/>
      <c r="P151" s="55"/>
      <c r="Q151" s="84"/>
      <c r="R151" s="149"/>
      <c r="S151" s="272"/>
      <c r="T151" s="124"/>
      <c r="U151" s="270"/>
      <c r="V151" s="272"/>
      <c r="W151" s="124"/>
      <c r="X151" s="264"/>
      <c r="Y151" s="122"/>
      <c r="AI151" s="54">
        <f t="shared" si="19"/>
        <v>-1</v>
      </c>
    </row>
    <row r="152" spans="1:37" x14ac:dyDescent="0.3">
      <c r="A152" s="280"/>
      <c r="B152" s="156"/>
      <c r="C152" s="150"/>
      <c r="D152" s="151"/>
      <c r="E152" s="31"/>
      <c r="F152" s="152"/>
      <c r="G152" s="155"/>
      <c r="H152" s="252" t="s">
        <v>254</v>
      </c>
      <c r="I152" s="253"/>
      <c r="J152" s="143" t="s">
        <v>255</v>
      </c>
      <c r="K152" s="144"/>
      <c r="L152" s="31"/>
      <c r="M152" s="31"/>
      <c r="N152" s="134"/>
      <c r="O152" s="131"/>
      <c r="P152" s="55"/>
      <c r="Q152" s="145"/>
      <c r="R152" s="146"/>
      <c r="S152" s="124"/>
      <c r="T152" s="124"/>
      <c r="U152" s="137"/>
      <c r="V152" s="124"/>
      <c r="W152" s="124"/>
      <c r="X152" s="138"/>
      <c r="Y152" s="122"/>
      <c r="AI152" s="54">
        <f t="shared" si="19"/>
        <v>0</v>
      </c>
    </row>
    <row r="153" spans="1:37" x14ac:dyDescent="0.3">
      <c r="A153" s="280"/>
      <c r="B153" s="156"/>
      <c r="C153" s="150"/>
      <c r="D153" s="151"/>
      <c r="E153" s="31"/>
      <c r="F153" s="152"/>
      <c r="G153" s="155"/>
      <c r="H153" s="254"/>
      <c r="I153" s="255"/>
      <c r="J153" s="147" t="s">
        <v>208</v>
      </c>
      <c r="K153" s="148">
        <v>14</v>
      </c>
      <c r="L153" s="31"/>
      <c r="M153" s="31"/>
      <c r="N153" s="249">
        <v>33855503</v>
      </c>
      <c r="O153" s="131"/>
      <c r="P153" s="55"/>
      <c r="Q153" s="84"/>
      <c r="R153" s="149"/>
      <c r="S153" s="263"/>
      <c r="T153" s="121"/>
      <c r="U153" s="270"/>
      <c r="V153" s="263"/>
      <c r="W153" s="121"/>
      <c r="X153" s="264"/>
      <c r="Y153" s="122"/>
      <c r="AI153" s="54">
        <f t="shared" si="19"/>
        <v>-14</v>
      </c>
    </row>
    <row r="154" spans="1:37" ht="30.75" x14ac:dyDescent="0.3">
      <c r="A154" s="280"/>
      <c r="B154" s="156"/>
      <c r="C154" s="150"/>
      <c r="D154" s="151"/>
      <c r="E154" s="31"/>
      <c r="F154" s="152"/>
      <c r="G154" s="155"/>
      <c r="H154" s="254"/>
      <c r="I154" s="255"/>
      <c r="J154" s="117" t="s">
        <v>210</v>
      </c>
      <c r="K154" s="148">
        <v>12</v>
      </c>
      <c r="L154" s="31"/>
      <c r="M154" s="31"/>
      <c r="N154" s="250"/>
      <c r="O154" s="131"/>
      <c r="P154" s="55"/>
      <c r="Q154" s="84"/>
      <c r="R154" s="149"/>
      <c r="S154" s="272"/>
      <c r="T154" s="124"/>
      <c r="U154" s="270"/>
      <c r="V154" s="272"/>
      <c r="W154" s="124"/>
      <c r="X154" s="264"/>
      <c r="Y154" s="122"/>
      <c r="AI154" s="54">
        <f t="shared" si="19"/>
        <v>-12</v>
      </c>
    </row>
    <row r="155" spans="1:37" ht="30.75" x14ac:dyDescent="0.3">
      <c r="A155" s="280"/>
      <c r="B155" s="156"/>
      <c r="C155" s="150"/>
      <c r="D155" s="151"/>
      <c r="E155" s="31"/>
      <c r="F155" s="152"/>
      <c r="G155" s="155"/>
      <c r="H155" s="254"/>
      <c r="I155" s="255"/>
      <c r="J155" s="117" t="s">
        <v>212</v>
      </c>
      <c r="K155" s="148">
        <v>12</v>
      </c>
      <c r="L155" s="31"/>
      <c r="M155" s="31"/>
      <c r="N155" s="250"/>
      <c r="O155" s="131"/>
      <c r="P155" s="55"/>
      <c r="Q155" s="84"/>
      <c r="R155" s="149"/>
      <c r="S155" s="272"/>
      <c r="T155" s="124"/>
      <c r="U155" s="270"/>
      <c r="V155" s="272"/>
      <c r="W155" s="124"/>
      <c r="X155" s="264"/>
      <c r="Y155" s="122"/>
      <c r="AI155" s="54">
        <f t="shared" si="19"/>
        <v>-12</v>
      </c>
    </row>
    <row r="156" spans="1:37" x14ac:dyDescent="0.3">
      <c r="A156" s="280"/>
      <c r="B156" s="156"/>
      <c r="C156" s="150"/>
      <c r="D156" s="151"/>
      <c r="E156" s="31"/>
      <c r="F156" s="152"/>
      <c r="G156" s="155"/>
      <c r="H156" s="254"/>
      <c r="I156" s="255"/>
      <c r="J156" s="117" t="s">
        <v>214</v>
      </c>
      <c r="K156" s="148">
        <v>14</v>
      </c>
      <c r="L156" s="31"/>
      <c r="M156" s="31"/>
      <c r="N156" s="250"/>
      <c r="O156" s="131"/>
      <c r="P156" s="55"/>
      <c r="Q156" s="84"/>
      <c r="R156" s="149"/>
      <c r="S156" s="272"/>
      <c r="T156" s="124"/>
      <c r="U156" s="270"/>
      <c r="V156" s="272"/>
      <c r="W156" s="124"/>
      <c r="X156" s="264"/>
      <c r="Y156" s="122"/>
      <c r="AI156" s="54">
        <f t="shared" si="19"/>
        <v>-14</v>
      </c>
    </row>
    <row r="157" spans="1:37" x14ac:dyDescent="0.3">
      <c r="A157" s="280"/>
      <c r="B157" s="156"/>
      <c r="C157" s="150"/>
      <c r="D157" s="151"/>
      <c r="E157" s="31"/>
      <c r="F157" s="152"/>
      <c r="G157" s="155"/>
      <c r="H157" s="254"/>
      <c r="I157" s="255"/>
      <c r="J157" s="117" t="s">
        <v>216</v>
      </c>
      <c r="K157" s="148">
        <v>5</v>
      </c>
      <c r="L157" s="31"/>
      <c r="M157" s="31"/>
      <c r="N157" s="250"/>
      <c r="O157" s="131"/>
      <c r="P157" s="55"/>
      <c r="Q157" s="84"/>
      <c r="R157" s="149"/>
      <c r="S157" s="272"/>
      <c r="T157" s="124"/>
      <c r="U157" s="270"/>
      <c r="V157" s="272"/>
      <c r="W157" s="124"/>
      <c r="X157" s="264"/>
      <c r="Y157" s="122"/>
      <c r="AI157" s="54">
        <f t="shared" si="19"/>
        <v>-5</v>
      </c>
      <c r="AJ157" s="44"/>
      <c r="AK157" s="44"/>
    </row>
    <row r="158" spans="1:37" x14ac:dyDescent="0.3">
      <c r="A158" s="280"/>
      <c r="B158" s="31"/>
      <c r="C158" s="150"/>
      <c r="D158" s="151"/>
      <c r="E158" s="31"/>
      <c r="F158" s="152"/>
      <c r="G158" s="155"/>
      <c r="H158" s="254"/>
      <c r="I158" s="255"/>
      <c r="J158" s="117" t="s">
        <v>218</v>
      </c>
      <c r="K158" s="148">
        <v>5</v>
      </c>
      <c r="L158" s="31"/>
      <c r="M158" s="31"/>
      <c r="N158" s="250"/>
      <c r="O158" s="131"/>
      <c r="P158" s="55"/>
      <c r="Q158" s="84"/>
      <c r="R158" s="149"/>
      <c r="S158" s="272"/>
      <c r="T158" s="124"/>
      <c r="U158" s="270"/>
      <c r="V158" s="272"/>
      <c r="W158" s="124"/>
      <c r="X158" s="264"/>
      <c r="Y158" s="122"/>
      <c r="AI158" s="54">
        <f t="shared" si="19"/>
        <v>-5</v>
      </c>
    </row>
    <row r="159" spans="1:37" x14ac:dyDescent="0.3">
      <c r="A159" s="280"/>
      <c r="B159" s="31"/>
      <c r="C159" s="150"/>
      <c r="D159" s="151"/>
      <c r="E159" s="31"/>
      <c r="F159" s="152"/>
      <c r="G159" s="153"/>
      <c r="H159" s="254"/>
      <c r="I159" s="255"/>
      <c r="J159" s="147" t="s">
        <v>232</v>
      </c>
      <c r="K159" s="148">
        <v>0</v>
      </c>
      <c r="L159" s="31"/>
      <c r="M159" s="31"/>
      <c r="N159" s="250"/>
      <c r="O159" s="131"/>
      <c r="P159" s="55"/>
      <c r="Q159" s="84"/>
      <c r="R159" s="149"/>
      <c r="S159" s="272"/>
      <c r="T159" s="124"/>
      <c r="U159" s="270"/>
      <c r="V159" s="272"/>
      <c r="W159" s="124"/>
      <c r="X159" s="264"/>
      <c r="Y159" s="122"/>
      <c r="AI159" s="54">
        <f t="shared" si="19"/>
        <v>0</v>
      </c>
    </row>
    <row r="160" spans="1:37" x14ac:dyDescent="0.3">
      <c r="A160" s="280"/>
      <c r="B160" s="31"/>
      <c r="C160" s="150"/>
      <c r="D160" s="151"/>
      <c r="E160" s="31"/>
      <c r="F160" s="152"/>
      <c r="G160" s="153"/>
      <c r="H160" s="254"/>
      <c r="I160" s="255"/>
      <c r="J160" s="117" t="s">
        <v>234</v>
      </c>
      <c r="K160" s="148">
        <v>0</v>
      </c>
      <c r="L160" s="31"/>
      <c r="M160" s="31"/>
      <c r="N160" s="250"/>
      <c r="O160" s="131"/>
      <c r="P160" s="55"/>
      <c r="Q160" s="84"/>
      <c r="R160" s="149"/>
      <c r="S160" s="272"/>
      <c r="T160" s="124"/>
      <c r="U160" s="270"/>
      <c r="V160" s="272"/>
      <c r="W160" s="124"/>
      <c r="X160" s="264"/>
      <c r="Y160" s="122"/>
      <c r="AI160" s="54">
        <f t="shared" si="19"/>
        <v>0</v>
      </c>
    </row>
    <row r="161" spans="1:37" x14ac:dyDescent="0.3">
      <c r="A161" s="280"/>
      <c r="B161" s="31"/>
      <c r="C161" s="150"/>
      <c r="D161" s="151"/>
      <c r="E161" s="31"/>
      <c r="F161" s="152"/>
      <c r="G161" s="153"/>
      <c r="H161" s="254"/>
      <c r="I161" s="255"/>
      <c r="J161" s="147" t="s">
        <v>236</v>
      </c>
      <c r="K161" s="148">
        <v>0</v>
      </c>
      <c r="L161" s="31"/>
      <c r="M161" s="31"/>
      <c r="N161" s="250"/>
      <c r="O161" s="131"/>
      <c r="P161" s="55"/>
      <c r="Q161" s="84"/>
      <c r="R161" s="149"/>
      <c r="S161" s="272"/>
      <c r="T161" s="124"/>
      <c r="U161" s="270"/>
      <c r="V161" s="272"/>
      <c r="W161" s="124"/>
      <c r="X161" s="264"/>
      <c r="Y161" s="122"/>
      <c r="AI161" s="54">
        <f t="shared" si="19"/>
        <v>0</v>
      </c>
    </row>
    <row r="162" spans="1:37" x14ac:dyDescent="0.3">
      <c r="A162" s="280"/>
      <c r="B162" s="31"/>
      <c r="C162" s="32"/>
      <c r="D162" s="31"/>
      <c r="E162" s="31"/>
      <c r="F162" s="152"/>
      <c r="G162" s="155"/>
      <c r="H162" s="254"/>
      <c r="I162" s="255"/>
      <c r="J162" s="117" t="s">
        <v>238</v>
      </c>
      <c r="K162" s="148">
        <v>3</v>
      </c>
      <c r="L162" s="31"/>
      <c r="M162" s="31"/>
      <c r="N162" s="250"/>
      <c r="O162" s="131"/>
      <c r="P162" s="55"/>
      <c r="Q162" s="84"/>
      <c r="R162" s="149"/>
      <c r="S162" s="272"/>
      <c r="T162" s="124"/>
      <c r="U162" s="270"/>
      <c r="V162" s="272"/>
      <c r="W162" s="124"/>
      <c r="X162" s="264"/>
      <c r="Y162" s="122"/>
      <c r="AI162" s="54">
        <f t="shared" si="19"/>
        <v>-3</v>
      </c>
    </row>
    <row r="163" spans="1:37" x14ac:dyDescent="0.3">
      <c r="A163" s="280"/>
      <c r="B163" s="156"/>
      <c r="C163" s="150"/>
      <c r="D163" s="151"/>
      <c r="E163" s="31"/>
      <c r="F163" s="152"/>
      <c r="G163" s="155"/>
      <c r="H163" s="252" t="s">
        <v>256</v>
      </c>
      <c r="I163" s="253"/>
      <c r="J163" s="143" t="s">
        <v>257</v>
      </c>
      <c r="K163" s="144"/>
      <c r="L163" s="31"/>
      <c r="M163" s="31"/>
      <c r="N163" s="134"/>
      <c r="O163" s="131"/>
      <c r="P163" s="55"/>
      <c r="Q163" s="145"/>
      <c r="R163" s="146"/>
      <c r="S163" s="124"/>
      <c r="T163" s="124"/>
      <c r="U163" s="137"/>
      <c r="V163" s="124"/>
      <c r="W163" s="124"/>
      <c r="X163" s="138"/>
      <c r="Y163" s="122"/>
      <c r="AI163" s="54">
        <f t="shared" si="19"/>
        <v>0</v>
      </c>
    </row>
    <row r="164" spans="1:37" x14ac:dyDescent="0.3">
      <c r="A164" s="280"/>
      <c r="B164" s="156"/>
      <c r="C164" s="150"/>
      <c r="D164" s="151"/>
      <c r="E164" s="31"/>
      <c r="F164" s="152"/>
      <c r="G164" s="155"/>
      <c r="H164" s="254"/>
      <c r="I164" s="255"/>
      <c r="J164" s="147" t="s">
        <v>208</v>
      </c>
      <c r="K164" s="148">
        <v>19</v>
      </c>
      <c r="L164" s="31"/>
      <c r="M164" s="31"/>
      <c r="N164" s="249">
        <v>75661206</v>
      </c>
      <c r="O164" s="131"/>
      <c r="P164" s="55"/>
      <c r="Q164" s="84"/>
      <c r="R164" s="149"/>
      <c r="S164" s="263"/>
      <c r="T164" s="121"/>
      <c r="U164" s="270"/>
      <c r="V164" s="263"/>
      <c r="W164" s="121"/>
      <c r="X164" s="264"/>
      <c r="Y164" s="122"/>
      <c r="AI164" s="54">
        <f t="shared" si="19"/>
        <v>-19</v>
      </c>
    </row>
    <row r="165" spans="1:37" ht="30.75" x14ac:dyDescent="0.3">
      <c r="A165" s="280"/>
      <c r="B165" s="156"/>
      <c r="C165" s="150"/>
      <c r="D165" s="151"/>
      <c r="E165" s="31"/>
      <c r="F165" s="152"/>
      <c r="G165" s="155"/>
      <c r="H165" s="254"/>
      <c r="I165" s="255"/>
      <c r="J165" s="117" t="s">
        <v>210</v>
      </c>
      <c r="K165" s="148">
        <v>11</v>
      </c>
      <c r="L165" s="31"/>
      <c r="M165" s="31"/>
      <c r="N165" s="250"/>
      <c r="O165" s="131"/>
      <c r="P165" s="55"/>
      <c r="Q165" s="84"/>
      <c r="R165" s="149"/>
      <c r="S165" s="263"/>
      <c r="T165" s="121"/>
      <c r="U165" s="270"/>
      <c r="V165" s="263"/>
      <c r="W165" s="121"/>
      <c r="X165" s="264"/>
      <c r="Y165" s="122"/>
      <c r="AI165" s="54">
        <f t="shared" si="19"/>
        <v>-11</v>
      </c>
    </row>
    <row r="166" spans="1:37" ht="30.75" x14ac:dyDescent="0.3">
      <c r="A166" s="280"/>
      <c r="B166" s="156"/>
      <c r="C166" s="150"/>
      <c r="D166" s="151"/>
      <c r="E166" s="31"/>
      <c r="F166" s="152"/>
      <c r="G166" s="155"/>
      <c r="H166" s="254"/>
      <c r="I166" s="255"/>
      <c r="J166" s="117" t="s">
        <v>212</v>
      </c>
      <c r="K166" s="148">
        <v>11</v>
      </c>
      <c r="L166" s="31"/>
      <c r="M166" s="31"/>
      <c r="N166" s="250"/>
      <c r="O166" s="131"/>
      <c r="P166" s="55"/>
      <c r="Q166" s="84"/>
      <c r="R166" s="149"/>
      <c r="S166" s="263"/>
      <c r="T166" s="121"/>
      <c r="U166" s="270"/>
      <c r="V166" s="263"/>
      <c r="W166" s="121"/>
      <c r="X166" s="264"/>
      <c r="Y166" s="122"/>
      <c r="AI166" s="54">
        <f t="shared" si="19"/>
        <v>-11</v>
      </c>
    </row>
    <row r="167" spans="1:37" x14ac:dyDescent="0.3">
      <c r="A167" s="280"/>
      <c r="B167" s="156"/>
      <c r="C167" s="150"/>
      <c r="D167" s="151"/>
      <c r="E167" s="31"/>
      <c r="F167" s="152"/>
      <c r="G167" s="155"/>
      <c r="H167" s="254"/>
      <c r="I167" s="255"/>
      <c r="J167" s="117" t="s">
        <v>214</v>
      </c>
      <c r="K167" s="148">
        <v>24</v>
      </c>
      <c r="L167" s="31"/>
      <c r="M167" s="31"/>
      <c r="N167" s="250"/>
      <c r="O167" s="131"/>
      <c r="P167" s="55"/>
      <c r="Q167" s="84"/>
      <c r="R167" s="149"/>
      <c r="S167" s="263"/>
      <c r="T167" s="121"/>
      <c r="U167" s="270"/>
      <c r="V167" s="263"/>
      <c r="W167" s="121"/>
      <c r="X167" s="264"/>
      <c r="Y167" s="122"/>
      <c r="AI167" s="54">
        <f t="shared" si="19"/>
        <v>-24</v>
      </c>
    </row>
    <row r="168" spans="1:37" x14ac:dyDescent="0.3">
      <c r="A168" s="280"/>
      <c r="B168" s="156"/>
      <c r="C168" s="150"/>
      <c r="D168" s="151"/>
      <c r="E168" s="31"/>
      <c r="F168" s="152"/>
      <c r="G168" s="155"/>
      <c r="H168" s="254"/>
      <c r="I168" s="255"/>
      <c r="J168" s="117" t="s">
        <v>216</v>
      </c>
      <c r="K168" s="148">
        <v>7</v>
      </c>
      <c r="L168" s="31"/>
      <c r="M168" s="31"/>
      <c r="N168" s="250"/>
      <c r="O168" s="131"/>
      <c r="P168" s="55"/>
      <c r="Q168" s="84"/>
      <c r="R168" s="149"/>
      <c r="S168" s="263"/>
      <c r="T168" s="121"/>
      <c r="U168" s="270"/>
      <c r="V168" s="263"/>
      <c r="W168" s="121"/>
      <c r="X168" s="264"/>
      <c r="Y168" s="122"/>
      <c r="AI168" s="54">
        <f t="shared" si="19"/>
        <v>-7</v>
      </c>
    </row>
    <row r="169" spans="1:37" x14ac:dyDescent="0.3">
      <c r="A169" s="280"/>
      <c r="B169" s="31"/>
      <c r="C169" s="150"/>
      <c r="D169" s="151"/>
      <c r="E169" s="31"/>
      <c r="F169" s="152"/>
      <c r="G169" s="155"/>
      <c r="H169" s="254"/>
      <c r="I169" s="255"/>
      <c r="J169" s="117" t="s">
        <v>218</v>
      </c>
      <c r="K169" s="148">
        <v>7</v>
      </c>
      <c r="L169" s="31"/>
      <c r="M169" s="31"/>
      <c r="N169" s="250"/>
      <c r="O169" s="131"/>
      <c r="P169" s="55"/>
      <c r="Q169" s="84"/>
      <c r="R169" s="149"/>
      <c r="S169" s="263"/>
      <c r="T169" s="121"/>
      <c r="U169" s="270"/>
      <c r="V169" s="263"/>
      <c r="W169" s="121"/>
      <c r="X169" s="264"/>
      <c r="Y169" s="122"/>
      <c r="AI169" s="54">
        <f t="shared" si="19"/>
        <v>-7</v>
      </c>
    </row>
    <row r="170" spans="1:37" x14ac:dyDescent="0.3">
      <c r="A170" s="280"/>
      <c r="B170" s="31"/>
      <c r="C170" s="150"/>
      <c r="D170" s="151"/>
      <c r="E170" s="31"/>
      <c r="F170" s="152"/>
      <c r="G170" s="153"/>
      <c r="H170" s="254"/>
      <c r="I170" s="255"/>
      <c r="J170" s="117" t="s">
        <v>220</v>
      </c>
      <c r="K170" s="148">
        <v>7</v>
      </c>
      <c r="L170" s="31"/>
      <c r="M170" s="31"/>
      <c r="N170" s="250"/>
      <c r="O170" s="131"/>
      <c r="P170" s="55"/>
      <c r="Q170" s="84"/>
      <c r="R170" s="149"/>
      <c r="S170" s="263"/>
      <c r="T170" s="121"/>
      <c r="U170" s="270"/>
      <c r="V170" s="263"/>
      <c r="W170" s="121"/>
      <c r="X170" s="264"/>
      <c r="Y170" s="122"/>
      <c r="AI170" s="54">
        <f t="shared" si="19"/>
        <v>-7</v>
      </c>
    </row>
    <row r="171" spans="1:37" x14ac:dyDescent="0.3">
      <c r="A171" s="280"/>
      <c r="B171" s="31"/>
      <c r="C171" s="150"/>
      <c r="D171" s="151"/>
      <c r="E171" s="31"/>
      <c r="F171" s="152"/>
      <c r="G171" s="153"/>
      <c r="H171" s="254"/>
      <c r="I171" s="255"/>
      <c r="J171" s="117" t="s">
        <v>222</v>
      </c>
      <c r="K171" s="148">
        <v>7</v>
      </c>
      <c r="L171" s="31"/>
      <c r="M171" s="31"/>
      <c r="N171" s="250"/>
      <c r="O171" s="131"/>
      <c r="P171" s="55"/>
      <c r="Q171" s="84"/>
      <c r="R171" s="149"/>
      <c r="S171" s="263"/>
      <c r="T171" s="121"/>
      <c r="U171" s="270"/>
      <c r="V171" s="263"/>
      <c r="W171" s="121"/>
      <c r="X171" s="264"/>
      <c r="Y171" s="122"/>
      <c r="AI171" s="54">
        <f t="shared" si="19"/>
        <v>-7</v>
      </c>
    </row>
    <row r="172" spans="1:37" x14ac:dyDescent="0.3">
      <c r="A172" s="280"/>
      <c r="B172" s="31"/>
      <c r="C172" s="150"/>
      <c r="D172" s="151"/>
      <c r="E172" s="31"/>
      <c r="F172" s="152"/>
      <c r="G172" s="153"/>
      <c r="H172" s="254"/>
      <c r="I172" s="255"/>
      <c r="J172" s="117" t="s">
        <v>224</v>
      </c>
      <c r="K172" s="148">
        <v>4</v>
      </c>
      <c r="L172" s="31"/>
      <c r="M172" s="31"/>
      <c r="N172" s="250"/>
      <c r="O172" s="131"/>
      <c r="P172" s="55"/>
      <c r="Q172" s="84"/>
      <c r="R172" s="149"/>
      <c r="S172" s="263"/>
      <c r="T172" s="121"/>
      <c r="U172" s="270"/>
      <c r="V172" s="263"/>
      <c r="W172" s="121"/>
      <c r="X172" s="264"/>
      <c r="Y172" s="122"/>
      <c r="AI172" s="54">
        <f t="shared" si="19"/>
        <v>-4</v>
      </c>
    </row>
    <row r="173" spans="1:37" x14ac:dyDescent="0.3">
      <c r="A173" s="280"/>
      <c r="B173" s="31"/>
      <c r="C173" s="150"/>
      <c r="D173" s="151"/>
      <c r="E173" s="31"/>
      <c r="F173" s="152"/>
      <c r="G173" s="153"/>
      <c r="H173" s="254"/>
      <c r="I173" s="255"/>
      <c r="J173" s="117" t="s">
        <v>226</v>
      </c>
      <c r="K173" s="148">
        <v>4</v>
      </c>
      <c r="L173" s="31"/>
      <c r="M173" s="31"/>
      <c r="N173" s="250"/>
      <c r="O173" s="131"/>
      <c r="P173" s="55"/>
      <c r="Q173" s="84"/>
      <c r="R173" s="149"/>
      <c r="S173" s="263"/>
      <c r="T173" s="121"/>
      <c r="U173" s="270"/>
      <c r="V173" s="263"/>
      <c r="W173" s="121"/>
      <c r="X173" s="264"/>
      <c r="Y173" s="122"/>
      <c r="AI173" s="54">
        <f t="shared" si="19"/>
        <v>-4</v>
      </c>
    </row>
    <row r="174" spans="1:37" x14ac:dyDescent="0.3">
      <c r="A174" s="280"/>
      <c r="B174" s="31"/>
      <c r="C174" s="150"/>
      <c r="D174" s="151"/>
      <c r="E174" s="31"/>
      <c r="F174" s="152"/>
      <c r="G174" s="153"/>
      <c r="H174" s="254"/>
      <c r="I174" s="255"/>
      <c r="J174" s="117" t="s">
        <v>228</v>
      </c>
      <c r="K174" s="148">
        <v>0</v>
      </c>
      <c r="L174" s="31"/>
      <c r="M174" s="31"/>
      <c r="N174" s="250"/>
      <c r="O174" s="131"/>
      <c r="P174" s="55"/>
      <c r="Q174" s="84"/>
      <c r="R174" s="149"/>
      <c r="S174" s="263"/>
      <c r="T174" s="121"/>
      <c r="U174" s="270"/>
      <c r="V174" s="263"/>
      <c r="W174" s="121"/>
      <c r="X174" s="264"/>
      <c r="Y174" s="122"/>
      <c r="AI174" s="54">
        <f t="shared" si="19"/>
        <v>0</v>
      </c>
      <c r="AJ174" s="44"/>
      <c r="AK174" s="44"/>
    </row>
    <row r="175" spans="1:37" x14ac:dyDescent="0.3">
      <c r="A175" s="280"/>
      <c r="B175" s="31"/>
      <c r="C175" s="150"/>
      <c r="D175" s="151"/>
      <c r="E175" s="31"/>
      <c r="F175" s="152"/>
      <c r="G175" s="153"/>
      <c r="H175" s="254"/>
      <c r="I175" s="255"/>
      <c r="J175" s="117" t="s">
        <v>230</v>
      </c>
      <c r="K175" s="148">
        <v>2</v>
      </c>
      <c r="L175" s="31"/>
      <c r="M175" s="31"/>
      <c r="N175" s="250"/>
      <c r="O175" s="131"/>
      <c r="P175" s="55"/>
      <c r="Q175" s="84"/>
      <c r="R175" s="149"/>
      <c r="S175" s="263"/>
      <c r="T175" s="121"/>
      <c r="U175" s="270"/>
      <c r="V175" s="263"/>
      <c r="W175" s="121"/>
      <c r="X175" s="264"/>
      <c r="Y175" s="122"/>
      <c r="AI175" s="54">
        <f t="shared" si="19"/>
        <v>-2</v>
      </c>
    </row>
    <row r="176" spans="1:37" x14ac:dyDescent="0.3">
      <c r="A176" s="280"/>
      <c r="B176" s="31"/>
      <c r="C176" s="150"/>
      <c r="D176" s="151"/>
      <c r="E176" s="31"/>
      <c r="F176" s="152"/>
      <c r="G176" s="153"/>
      <c r="H176" s="254"/>
      <c r="I176" s="255"/>
      <c r="J176" s="147" t="s">
        <v>232</v>
      </c>
      <c r="K176" s="148">
        <v>1</v>
      </c>
      <c r="L176" s="31"/>
      <c r="M176" s="31"/>
      <c r="N176" s="250"/>
      <c r="O176" s="131"/>
      <c r="P176" s="55"/>
      <c r="Q176" s="84"/>
      <c r="R176" s="149"/>
      <c r="S176" s="263"/>
      <c r="T176" s="121"/>
      <c r="U176" s="270"/>
      <c r="V176" s="263"/>
      <c r="W176" s="121"/>
      <c r="X176" s="264"/>
      <c r="Y176" s="122"/>
      <c r="AI176" s="54">
        <f t="shared" si="19"/>
        <v>-1</v>
      </c>
    </row>
    <row r="177" spans="1:39" x14ac:dyDescent="0.3">
      <c r="A177" s="280"/>
      <c r="B177" s="31"/>
      <c r="C177" s="150"/>
      <c r="D177" s="151"/>
      <c r="E177" s="31"/>
      <c r="F177" s="152"/>
      <c r="G177" s="153"/>
      <c r="H177" s="254"/>
      <c r="I177" s="255"/>
      <c r="J177" s="117" t="s">
        <v>234</v>
      </c>
      <c r="K177" s="148">
        <v>0</v>
      </c>
      <c r="L177" s="31"/>
      <c r="M177" s="31"/>
      <c r="N177" s="250"/>
      <c r="O177" s="131"/>
      <c r="P177" s="55"/>
      <c r="Q177" s="84"/>
      <c r="R177" s="149"/>
      <c r="S177" s="263"/>
      <c r="T177" s="121"/>
      <c r="U177" s="270"/>
      <c r="V177" s="263"/>
      <c r="W177" s="121"/>
      <c r="X177" s="264"/>
      <c r="Y177" s="122"/>
      <c r="AI177" s="54">
        <f t="shared" si="19"/>
        <v>0</v>
      </c>
      <c r="AL177" s="157"/>
      <c r="AM177" s="157">
        <f>AK177*20%</f>
        <v>0</v>
      </c>
    </row>
    <row r="178" spans="1:39" x14ac:dyDescent="0.3">
      <c r="A178" s="280"/>
      <c r="B178" s="31"/>
      <c r="C178" s="150"/>
      <c r="D178" s="151"/>
      <c r="E178" s="31"/>
      <c r="F178" s="152"/>
      <c r="G178" s="153"/>
      <c r="H178" s="254"/>
      <c r="I178" s="255"/>
      <c r="J178" s="147" t="s">
        <v>236</v>
      </c>
      <c r="K178" s="148">
        <v>0</v>
      </c>
      <c r="L178" s="31"/>
      <c r="M178" s="31"/>
      <c r="N178" s="250"/>
      <c r="O178" s="131"/>
      <c r="P178" s="55"/>
      <c r="Q178" s="84"/>
      <c r="R178" s="149"/>
      <c r="S178" s="263"/>
      <c r="T178" s="121"/>
      <c r="U178" s="270"/>
      <c r="V178" s="263"/>
      <c r="W178" s="121"/>
      <c r="X178" s="264"/>
      <c r="Y178" s="122"/>
      <c r="AI178" s="54">
        <f t="shared" si="19"/>
        <v>0</v>
      </c>
    </row>
    <row r="179" spans="1:39" x14ac:dyDescent="0.3">
      <c r="A179" s="280"/>
      <c r="B179" s="31"/>
      <c r="C179" s="32"/>
      <c r="D179" s="31"/>
      <c r="E179" s="31"/>
      <c r="F179" s="152"/>
      <c r="G179" s="155"/>
      <c r="H179" s="254"/>
      <c r="I179" s="255"/>
      <c r="J179" s="117" t="s">
        <v>238</v>
      </c>
      <c r="K179" s="148">
        <v>5</v>
      </c>
      <c r="L179" s="31"/>
      <c r="M179" s="31"/>
      <c r="N179" s="250"/>
      <c r="O179" s="131"/>
      <c r="P179" s="55"/>
      <c r="Q179" s="84"/>
      <c r="R179" s="149"/>
      <c r="S179" s="263"/>
      <c r="T179" s="121"/>
      <c r="U179" s="270"/>
      <c r="V179" s="263"/>
      <c r="W179" s="121"/>
      <c r="X179" s="264"/>
      <c r="Y179" s="122"/>
      <c r="AI179" s="54">
        <f t="shared" si="19"/>
        <v>-5</v>
      </c>
    </row>
    <row r="180" spans="1:39" x14ac:dyDescent="0.3">
      <c r="A180" s="280"/>
      <c r="B180" s="31"/>
      <c r="C180" s="32"/>
      <c r="D180" s="31"/>
      <c r="E180" s="31"/>
      <c r="F180" s="152"/>
      <c r="G180" s="155"/>
      <c r="H180" s="254"/>
      <c r="I180" s="255"/>
      <c r="J180" s="117" t="s">
        <v>251</v>
      </c>
      <c r="K180" s="148">
        <v>2</v>
      </c>
      <c r="L180" s="31"/>
      <c r="M180" s="31"/>
      <c r="N180" s="250"/>
      <c r="O180" s="131"/>
      <c r="P180" s="55"/>
      <c r="Q180" s="84"/>
      <c r="R180" s="149"/>
      <c r="S180" s="263"/>
      <c r="T180" s="121"/>
      <c r="U180" s="270"/>
      <c r="V180" s="263"/>
      <c r="W180" s="121"/>
      <c r="X180" s="264"/>
      <c r="Y180" s="122"/>
      <c r="AI180" s="54">
        <f t="shared" si="19"/>
        <v>-2</v>
      </c>
    </row>
    <row r="181" spans="1:39" ht="30.75" x14ac:dyDescent="0.3">
      <c r="A181" s="280"/>
      <c r="B181" s="31"/>
      <c r="C181" s="32"/>
      <c r="D181" s="31"/>
      <c r="E181" s="31"/>
      <c r="F181" s="152"/>
      <c r="G181" s="155"/>
      <c r="H181" s="254"/>
      <c r="I181" s="255"/>
      <c r="J181" s="117" t="s">
        <v>233</v>
      </c>
      <c r="K181" s="148">
        <v>5</v>
      </c>
      <c r="L181" s="31"/>
      <c r="M181" s="31"/>
      <c r="N181" s="250"/>
      <c r="O181" s="131"/>
      <c r="P181" s="55"/>
      <c r="Q181" s="84"/>
      <c r="R181" s="149"/>
      <c r="S181" s="263"/>
      <c r="T181" s="121"/>
      <c r="U181" s="270"/>
      <c r="V181" s="263"/>
      <c r="W181" s="121"/>
      <c r="X181" s="264"/>
      <c r="Y181" s="122"/>
      <c r="AI181" s="54">
        <f t="shared" si="19"/>
        <v>-5</v>
      </c>
    </row>
    <row r="182" spans="1:39" ht="30.75" x14ac:dyDescent="0.3">
      <c r="A182" s="280"/>
      <c r="B182" s="31"/>
      <c r="C182" s="32"/>
      <c r="D182" s="31"/>
      <c r="E182" s="31"/>
      <c r="F182" s="152"/>
      <c r="G182" s="155"/>
      <c r="H182" s="254"/>
      <c r="I182" s="255"/>
      <c r="J182" s="117" t="s">
        <v>235</v>
      </c>
      <c r="K182" s="148">
        <v>5</v>
      </c>
      <c r="L182" s="31"/>
      <c r="M182" s="31"/>
      <c r="N182" s="250"/>
      <c r="O182" s="131"/>
      <c r="P182" s="55"/>
      <c r="Q182" s="84"/>
      <c r="R182" s="149"/>
      <c r="S182" s="263"/>
      <c r="T182" s="121"/>
      <c r="U182" s="270"/>
      <c r="V182" s="263"/>
      <c r="W182" s="121"/>
      <c r="X182" s="264"/>
      <c r="Y182" s="122"/>
      <c r="AI182" s="54">
        <f t="shared" si="19"/>
        <v>-5</v>
      </c>
    </row>
    <row r="183" spans="1:39" x14ac:dyDescent="0.3">
      <c r="A183" s="280"/>
      <c r="B183" s="31"/>
      <c r="C183" s="32"/>
      <c r="D183" s="31"/>
      <c r="E183" s="31"/>
      <c r="F183" s="152"/>
      <c r="G183" s="155"/>
      <c r="H183" s="254"/>
      <c r="I183" s="255"/>
      <c r="J183" s="117" t="s">
        <v>258</v>
      </c>
      <c r="K183" s="148">
        <v>6</v>
      </c>
      <c r="L183" s="31"/>
      <c r="M183" s="31"/>
      <c r="N183" s="250"/>
      <c r="O183" s="131"/>
      <c r="P183" s="55"/>
      <c r="Q183" s="84"/>
      <c r="R183" s="149"/>
      <c r="S183" s="263"/>
      <c r="T183" s="121"/>
      <c r="U183" s="270"/>
      <c r="V183" s="263"/>
      <c r="W183" s="121"/>
      <c r="X183" s="264"/>
      <c r="Y183" s="122"/>
      <c r="AI183" s="54">
        <f t="shared" si="19"/>
        <v>-6</v>
      </c>
    </row>
    <row r="184" spans="1:39" ht="34.5" customHeight="1" x14ac:dyDescent="0.3">
      <c r="A184" s="280"/>
      <c r="B184" s="31"/>
      <c r="C184" s="32"/>
      <c r="D184" s="31"/>
      <c r="E184" s="31"/>
      <c r="F184" s="152"/>
      <c r="G184" s="155"/>
      <c r="H184" s="256"/>
      <c r="I184" s="257"/>
      <c r="J184" s="117" t="s">
        <v>259</v>
      </c>
      <c r="K184" s="148">
        <v>5</v>
      </c>
      <c r="L184" s="31"/>
      <c r="M184" s="31"/>
      <c r="N184" s="251"/>
      <c r="O184" s="131"/>
      <c r="P184" s="55"/>
      <c r="Q184" s="84"/>
      <c r="R184" s="149"/>
      <c r="S184" s="263"/>
      <c r="T184" s="121"/>
      <c r="U184" s="270"/>
      <c r="V184" s="263"/>
      <c r="W184" s="121"/>
      <c r="X184" s="264"/>
      <c r="Y184" s="122"/>
      <c r="AI184" s="54">
        <f t="shared" si="19"/>
        <v>-5</v>
      </c>
      <c r="AJ184" s="103" t="s">
        <v>260</v>
      </c>
    </row>
    <row r="185" spans="1:39" x14ac:dyDescent="0.3">
      <c r="A185" s="280"/>
      <c r="B185" s="156"/>
      <c r="C185" s="150"/>
      <c r="D185" s="151"/>
      <c r="E185" s="31"/>
      <c r="F185" s="152"/>
      <c r="G185" s="155"/>
      <c r="H185" s="252" t="s">
        <v>261</v>
      </c>
      <c r="I185" s="253"/>
      <c r="J185" s="143" t="s">
        <v>262</v>
      </c>
      <c r="K185" s="144"/>
      <c r="L185" s="31"/>
      <c r="M185" s="31"/>
      <c r="N185" s="134"/>
      <c r="O185" s="131"/>
      <c r="P185" s="55"/>
      <c r="Q185" s="145"/>
      <c r="R185" s="146"/>
      <c r="S185" s="124"/>
      <c r="T185" s="124"/>
      <c r="U185" s="137"/>
      <c r="V185" s="124"/>
      <c r="W185" s="124"/>
      <c r="X185" s="138"/>
      <c r="Y185" s="122"/>
      <c r="AI185" s="54">
        <f t="shared" si="19"/>
        <v>0</v>
      </c>
    </row>
    <row r="186" spans="1:39" x14ac:dyDescent="0.3">
      <c r="A186" s="280"/>
      <c r="B186" s="156"/>
      <c r="C186" s="150"/>
      <c r="D186" s="151"/>
      <c r="E186" s="31"/>
      <c r="F186" s="152"/>
      <c r="G186" s="155"/>
      <c r="H186" s="254"/>
      <c r="I186" s="255"/>
      <c r="J186" s="147" t="s">
        <v>208</v>
      </c>
      <c r="K186" s="148">
        <v>16</v>
      </c>
      <c r="L186" s="31"/>
      <c r="M186" s="31"/>
      <c r="N186" s="249">
        <v>55679114</v>
      </c>
      <c r="O186" s="131"/>
      <c r="P186" s="55"/>
      <c r="Q186" s="84"/>
      <c r="R186" s="149"/>
      <c r="S186" s="263"/>
      <c r="T186" s="121"/>
      <c r="U186" s="270"/>
      <c r="V186" s="263"/>
      <c r="W186" s="121"/>
      <c r="X186" s="264"/>
      <c r="Y186" s="122"/>
      <c r="AI186" s="54">
        <f t="shared" si="19"/>
        <v>-16</v>
      </c>
    </row>
    <row r="187" spans="1:39" ht="30.75" x14ac:dyDescent="0.3">
      <c r="A187" s="280"/>
      <c r="B187" s="156"/>
      <c r="C187" s="150"/>
      <c r="D187" s="151"/>
      <c r="E187" s="31"/>
      <c r="F187" s="152"/>
      <c r="G187" s="155"/>
      <c r="H187" s="254"/>
      <c r="I187" s="255"/>
      <c r="J187" s="117" t="s">
        <v>210</v>
      </c>
      <c r="K187" s="148">
        <v>13</v>
      </c>
      <c r="L187" s="31"/>
      <c r="M187" s="31"/>
      <c r="N187" s="250"/>
      <c r="O187" s="131"/>
      <c r="P187" s="55"/>
      <c r="Q187" s="84"/>
      <c r="R187" s="149"/>
      <c r="S187" s="263"/>
      <c r="T187" s="121"/>
      <c r="U187" s="270"/>
      <c r="V187" s="263"/>
      <c r="W187" s="121"/>
      <c r="X187" s="264"/>
      <c r="Y187" s="122"/>
      <c r="AI187" s="54">
        <f t="shared" si="19"/>
        <v>-13</v>
      </c>
    </row>
    <row r="188" spans="1:39" ht="30.75" x14ac:dyDescent="0.3">
      <c r="A188" s="280"/>
      <c r="B188" s="156"/>
      <c r="C188" s="150"/>
      <c r="D188" s="151"/>
      <c r="E188" s="31"/>
      <c r="F188" s="152"/>
      <c r="G188" s="155"/>
      <c r="H188" s="254"/>
      <c r="I188" s="255"/>
      <c r="J188" s="117" t="s">
        <v>212</v>
      </c>
      <c r="K188" s="148">
        <v>13</v>
      </c>
      <c r="L188" s="31"/>
      <c r="M188" s="31"/>
      <c r="N188" s="250"/>
      <c r="O188" s="131"/>
      <c r="P188" s="55"/>
      <c r="Q188" s="84"/>
      <c r="R188" s="149"/>
      <c r="S188" s="263"/>
      <c r="T188" s="121"/>
      <c r="U188" s="270"/>
      <c r="V188" s="263"/>
      <c r="W188" s="121"/>
      <c r="X188" s="264"/>
      <c r="Y188" s="122"/>
      <c r="AH188" s="15">
        <v>53751341.452288203</v>
      </c>
      <c r="AI188" s="54">
        <f t="shared" si="19"/>
        <v>-13</v>
      </c>
    </row>
    <row r="189" spans="1:39" x14ac:dyDescent="0.3">
      <c r="A189" s="280"/>
      <c r="B189" s="156"/>
      <c r="C189" s="150"/>
      <c r="D189" s="151"/>
      <c r="E189" s="31"/>
      <c r="F189" s="152"/>
      <c r="G189" s="155"/>
      <c r="H189" s="254"/>
      <c r="I189" s="255"/>
      <c r="J189" s="117" t="s">
        <v>214</v>
      </c>
      <c r="K189" s="148">
        <v>22</v>
      </c>
      <c r="L189" s="31"/>
      <c r="M189" s="31"/>
      <c r="N189" s="250"/>
      <c r="O189" s="131"/>
      <c r="P189" s="55"/>
      <c r="Q189" s="84"/>
      <c r="R189" s="149"/>
      <c r="S189" s="263"/>
      <c r="T189" s="121"/>
      <c r="U189" s="270"/>
      <c r="V189" s="263"/>
      <c r="W189" s="121"/>
      <c r="X189" s="264"/>
      <c r="Y189" s="122"/>
      <c r="AI189" s="54">
        <f t="shared" si="19"/>
        <v>-22</v>
      </c>
    </row>
    <row r="190" spans="1:39" x14ac:dyDescent="0.3">
      <c r="A190" s="280"/>
      <c r="B190" s="156"/>
      <c r="C190" s="150"/>
      <c r="D190" s="151"/>
      <c r="E190" s="31"/>
      <c r="F190" s="152"/>
      <c r="G190" s="155"/>
      <c r="H190" s="254"/>
      <c r="I190" s="255"/>
      <c r="J190" s="117" t="s">
        <v>216</v>
      </c>
      <c r="K190" s="148">
        <v>6</v>
      </c>
      <c r="L190" s="31"/>
      <c r="M190" s="31"/>
      <c r="N190" s="250"/>
      <c r="O190" s="131"/>
      <c r="P190" s="55"/>
      <c r="Q190" s="84"/>
      <c r="R190" s="149"/>
      <c r="S190" s="263"/>
      <c r="T190" s="121"/>
      <c r="U190" s="270"/>
      <c r="V190" s="263"/>
      <c r="W190" s="121"/>
      <c r="X190" s="264"/>
      <c r="Y190" s="122"/>
      <c r="AI190" s="54">
        <f t="shared" si="19"/>
        <v>-6</v>
      </c>
    </row>
    <row r="191" spans="1:39" x14ac:dyDescent="0.3">
      <c r="A191" s="280"/>
      <c r="B191" s="31"/>
      <c r="C191" s="150"/>
      <c r="D191" s="151"/>
      <c r="E191" s="31"/>
      <c r="F191" s="152"/>
      <c r="G191" s="155"/>
      <c r="H191" s="254"/>
      <c r="I191" s="255"/>
      <c r="J191" s="117" t="s">
        <v>218</v>
      </c>
      <c r="K191" s="148">
        <v>6</v>
      </c>
      <c r="L191" s="31"/>
      <c r="M191" s="31"/>
      <c r="N191" s="250"/>
      <c r="O191" s="131"/>
      <c r="P191" s="55"/>
      <c r="Q191" s="84"/>
      <c r="R191" s="149"/>
      <c r="S191" s="263"/>
      <c r="T191" s="121"/>
      <c r="U191" s="270"/>
      <c r="V191" s="263"/>
      <c r="W191" s="121"/>
      <c r="X191" s="264"/>
      <c r="Y191" s="122"/>
      <c r="AI191" s="54">
        <f t="shared" si="19"/>
        <v>-6</v>
      </c>
    </row>
    <row r="192" spans="1:39" x14ac:dyDescent="0.3">
      <c r="A192" s="280"/>
      <c r="B192" s="31"/>
      <c r="C192" s="150"/>
      <c r="D192" s="151"/>
      <c r="E192" s="31"/>
      <c r="F192" s="152"/>
      <c r="G192" s="153"/>
      <c r="H192" s="254"/>
      <c r="I192" s="255"/>
      <c r="J192" s="117" t="s">
        <v>220</v>
      </c>
      <c r="K192" s="148">
        <v>6</v>
      </c>
      <c r="L192" s="31"/>
      <c r="M192" s="31"/>
      <c r="N192" s="250"/>
      <c r="O192" s="131"/>
      <c r="P192" s="55"/>
      <c r="Q192" s="84"/>
      <c r="R192" s="149"/>
      <c r="S192" s="263"/>
      <c r="T192" s="121"/>
      <c r="U192" s="270"/>
      <c r="V192" s="263"/>
      <c r="W192" s="121"/>
      <c r="X192" s="264"/>
      <c r="Y192" s="122"/>
      <c r="AI192" s="54">
        <f t="shared" si="19"/>
        <v>-6</v>
      </c>
    </row>
    <row r="193" spans="1:35" x14ac:dyDescent="0.3">
      <c r="A193" s="280"/>
      <c r="B193" s="31"/>
      <c r="C193" s="150"/>
      <c r="D193" s="151"/>
      <c r="E193" s="31"/>
      <c r="F193" s="152"/>
      <c r="G193" s="153"/>
      <c r="H193" s="254"/>
      <c r="I193" s="255"/>
      <c r="J193" s="117" t="s">
        <v>222</v>
      </c>
      <c r="K193" s="148">
        <v>6</v>
      </c>
      <c r="L193" s="31"/>
      <c r="M193" s="31"/>
      <c r="N193" s="250"/>
      <c r="O193" s="131"/>
      <c r="P193" s="55"/>
      <c r="Q193" s="84"/>
      <c r="R193" s="149"/>
      <c r="S193" s="263"/>
      <c r="T193" s="121"/>
      <c r="U193" s="270"/>
      <c r="V193" s="263"/>
      <c r="W193" s="121"/>
      <c r="X193" s="264"/>
      <c r="Y193" s="122"/>
      <c r="AI193" s="54">
        <f t="shared" si="19"/>
        <v>-6</v>
      </c>
    </row>
    <row r="194" spans="1:35" x14ac:dyDescent="0.3">
      <c r="A194" s="280"/>
      <c r="B194" s="31"/>
      <c r="C194" s="150"/>
      <c r="D194" s="151"/>
      <c r="E194" s="31"/>
      <c r="F194" s="152"/>
      <c r="G194" s="153"/>
      <c r="H194" s="254"/>
      <c r="I194" s="255"/>
      <c r="J194" s="117" t="s">
        <v>224</v>
      </c>
      <c r="K194" s="148">
        <v>4</v>
      </c>
      <c r="L194" s="31"/>
      <c r="M194" s="31"/>
      <c r="N194" s="250"/>
      <c r="O194" s="131"/>
      <c r="P194" s="55"/>
      <c r="Q194" s="84"/>
      <c r="R194" s="149"/>
      <c r="S194" s="263"/>
      <c r="T194" s="121"/>
      <c r="U194" s="270"/>
      <c r="V194" s="263"/>
      <c r="W194" s="121"/>
      <c r="X194" s="264"/>
      <c r="Y194" s="122"/>
      <c r="AI194" s="54">
        <f t="shared" si="19"/>
        <v>-4</v>
      </c>
    </row>
    <row r="195" spans="1:35" x14ac:dyDescent="0.3">
      <c r="A195" s="280"/>
      <c r="B195" s="31"/>
      <c r="C195" s="150"/>
      <c r="D195" s="151"/>
      <c r="E195" s="31"/>
      <c r="F195" s="152"/>
      <c r="G195" s="153"/>
      <c r="H195" s="254"/>
      <c r="I195" s="255"/>
      <c r="J195" s="117" t="s">
        <v>226</v>
      </c>
      <c r="K195" s="148">
        <v>4</v>
      </c>
      <c r="L195" s="31"/>
      <c r="M195" s="31"/>
      <c r="N195" s="250"/>
      <c r="O195" s="131"/>
      <c r="P195" s="55"/>
      <c r="Q195" s="84"/>
      <c r="R195" s="149"/>
      <c r="S195" s="263"/>
      <c r="T195" s="121"/>
      <c r="U195" s="270"/>
      <c r="V195" s="263"/>
      <c r="W195" s="121"/>
      <c r="X195" s="264"/>
      <c r="Y195" s="122"/>
      <c r="AI195" s="54">
        <f t="shared" si="19"/>
        <v>-4</v>
      </c>
    </row>
    <row r="196" spans="1:35" x14ac:dyDescent="0.3">
      <c r="A196" s="280"/>
      <c r="B196" s="31"/>
      <c r="C196" s="150"/>
      <c r="D196" s="151"/>
      <c r="E196" s="31"/>
      <c r="F196" s="152"/>
      <c r="G196" s="153"/>
      <c r="H196" s="254"/>
      <c r="I196" s="255"/>
      <c r="J196" s="117" t="s">
        <v>228</v>
      </c>
      <c r="K196" s="148">
        <v>1</v>
      </c>
      <c r="L196" s="31"/>
      <c r="M196" s="31"/>
      <c r="N196" s="250"/>
      <c r="O196" s="131"/>
      <c r="P196" s="55"/>
      <c r="Q196" s="84"/>
      <c r="R196" s="149"/>
      <c r="S196" s="263"/>
      <c r="T196" s="121"/>
      <c r="U196" s="270"/>
      <c r="V196" s="263"/>
      <c r="W196" s="121"/>
      <c r="X196" s="264"/>
      <c r="Y196" s="122"/>
      <c r="AG196" s="15">
        <v>55679114</v>
      </c>
      <c r="AI196" s="54">
        <f t="shared" si="19"/>
        <v>-1</v>
      </c>
    </row>
    <row r="197" spans="1:35" x14ac:dyDescent="0.3">
      <c r="A197" s="280"/>
      <c r="B197" s="31"/>
      <c r="C197" s="150"/>
      <c r="D197" s="151"/>
      <c r="E197" s="31"/>
      <c r="F197" s="152"/>
      <c r="G197" s="153"/>
      <c r="H197" s="254"/>
      <c r="I197" s="255"/>
      <c r="J197" s="117" t="s">
        <v>230</v>
      </c>
      <c r="K197" s="148">
        <v>2</v>
      </c>
      <c r="L197" s="31"/>
      <c r="M197" s="31"/>
      <c r="N197" s="250"/>
      <c r="O197" s="131"/>
      <c r="P197" s="55"/>
      <c r="Q197" s="84"/>
      <c r="R197" s="149"/>
      <c r="S197" s="263"/>
      <c r="T197" s="121"/>
      <c r="U197" s="270"/>
      <c r="V197" s="263"/>
      <c r="W197" s="121"/>
      <c r="X197" s="264"/>
      <c r="Y197" s="122"/>
      <c r="AI197" s="54">
        <f t="shared" si="19"/>
        <v>-2</v>
      </c>
    </row>
    <row r="198" spans="1:35" x14ac:dyDescent="0.3">
      <c r="A198" s="280"/>
      <c r="B198" s="31"/>
      <c r="C198" s="150"/>
      <c r="D198" s="151"/>
      <c r="E198" s="31"/>
      <c r="F198" s="152"/>
      <c r="G198" s="153"/>
      <c r="H198" s="254"/>
      <c r="I198" s="255"/>
      <c r="J198" s="147" t="s">
        <v>232</v>
      </c>
      <c r="K198" s="148">
        <v>2</v>
      </c>
      <c r="L198" s="31"/>
      <c r="M198" s="31"/>
      <c r="N198" s="250"/>
      <c r="O198" s="131"/>
      <c r="P198" s="55"/>
      <c r="Q198" s="84"/>
      <c r="R198" s="149"/>
      <c r="S198" s="263"/>
      <c r="T198" s="121"/>
      <c r="U198" s="270"/>
      <c r="V198" s="263"/>
      <c r="W198" s="121"/>
      <c r="X198" s="264"/>
      <c r="Y198" s="122"/>
      <c r="AI198" s="54">
        <f t="shared" si="19"/>
        <v>-2</v>
      </c>
    </row>
    <row r="199" spans="1:35" x14ac:dyDescent="0.3">
      <c r="A199" s="280"/>
      <c r="B199" s="31"/>
      <c r="C199" s="150"/>
      <c r="D199" s="151"/>
      <c r="E199" s="31"/>
      <c r="F199" s="152"/>
      <c r="G199" s="153"/>
      <c r="H199" s="254"/>
      <c r="I199" s="255"/>
      <c r="J199" s="117" t="s">
        <v>234</v>
      </c>
      <c r="K199" s="148">
        <v>0</v>
      </c>
      <c r="L199" s="31"/>
      <c r="M199" s="31"/>
      <c r="N199" s="250"/>
      <c r="O199" s="131"/>
      <c r="P199" s="55"/>
      <c r="Q199" s="84"/>
      <c r="R199" s="149"/>
      <c r="S199" s="263"/>
      <c r="T199" s="121"/>
      <c r="U199" s="270"/>
      <c r="V199" s="263"/>
      <c r="W199" s="121"/>
      <c r="X199" s="264"/>
      <c r="Y199" s="122"/>
      <c r="AI199" s="54">
        <f t="shared" si="19"/>
        <v>0</v>
      </c>
    </row>
    <row r="200" spans="1:35" x14ac:dyDescent="0.3">
      <c r="A200" s="280"/>
      <c r="B200" s="31"/>
      <c r="C200" s="150"/>
      <c r="D200" s="151"/>
      <c r="E200" s="31"/>
      <c r="F200" s="152"/>
      <c r="G200" s="153"/>
      <c r="H200" s="254"/>
      <c r="I200" s="255"/>
      <c r="J200" s="147" t="s">
        <v>236</v>
      </c>
      <c r="K200" s="148">
        <v>0</v>
      </c>
      <c r="L200" s="31"/>
      <c r="M200" s="31"/>
      <c r="N200" s="250"/>
      <c r="O200" s="131"/>
      <c r="P200" s="55"/>
      <c r="Q200" s="84"/>
      <c r="R200" s="149"/>
      <c r="S200" s="263"/>
      <c r="T200" s="121"/>
      <c r="U200" s="270"/>
      <c r="V200" s="263"/>
      <c r="W200" s="121"/>
      <c r="X200" s="264"/>
      <c r="Y200" s="122"/>
      <c r="AI200" s="54">
        <f t="shared" ref="AI200:AI263" si="20">D200-K200</f>
        <v>0</v>
      </c>
    </row>
    <row r="201" spans="1:35" x14ac:dyDescent="0.3">
      <c r="A201" s="280"/>
      <c r="B201" s="31"/>
      <c r="C201" s="32"/>
      <c r="D201" s="31"/>
      <c r="E201" s="31"/>
      <c r="F201" s="152"/>
      <c r="G201" s="155"/>
      <c r="H201" s="254"/>
      <c r="I201" s="255"/>
      <c r="J201" s="117" t="s">
        <v>238</v>
      </c>
      <c r="K201" s="148">
        <v>4</v>
      </c>
      <c r="L201" s="31"/>
      <c r="M201" s="31"/>
      <c r="N201" s="250"/>
      <c r="O201" s="131"/>
      <c r="P201" s="55"/>
      <c r="Q201" s="84"/>
      <c r="R201" s="149"/>
      <c r="S201" s="263"/>
      <c r="T201" s="121"/>
      <c r="U201" s="270"/>
      <c r="V201" s="263"/>
      <c r="W201" s="121"/>
      <c r="X201" s="264"/>
      <c r="Y201" s="122"/>
      <c r="AI201" s="54">
        <f t="shared" si="20"/>
        <v>-4</v>
      </c>
    </row>
    <row r="202" spans="1:35" x14ac:dyDescent="0.3">
      <c r="A202" s="280"/>
      <c r="B202" s="31"/>
      <c r="C202" s="32"/>
      <c r="D202" s="31"/>
      <c r="E202" s="31"/>
      <c r="F202" s="152"/>
      <c r="G202" s="155"/>
      <c r="H202" s="254"/>
      <c r="I202" s="255"/>
      <c r="J202" s="117" t="s">
        <v>251</v>
      </c>
      <c r="K202" s="148">
        <v>2</v>
      </c>
      <c r="L202" s="31"/>
      <c r="M202" s="31"/>
      <c r="N202" s="250"/>
      <c r="O202" s="131"/>
      <c r="P202" s="55"/>
      <c r="Q202" s="84"/>
      <c r="R202" s="149"/>
      <c r="S202" s="263"/>
      <c r="T202" s="121"/>
      <c r="U202" s="270"/>
      <c r="V202" s="263"/>
      <c r="W202" s="121"/>
      <c r="X202" s="264"/>
      <c r="Y202" s="122"/>
      <c r="AI202" s="54">
        <f t="shared" si="20"/>
        <v>-2</v>
      </c>
    </row>
    <row r="203" spans="1:35" ht="30.75" x14ac:dyDescent="0.3">
      <c r="A203" s="280"/>
      <c r="B203" s="31"/>
      <c r="C203" s="32"/>
      <c r="D203" s="31"/>
      <c r="E203" s="31"/>
      <c r="F203" s="152"/>
      <c r="G203" s="155"/>
      <c r="H203" s="254"/>
      <c r="I203" s="255"/>
      <c r="J203" s="117" t="s">
        <v>233</v>
      </c>
      <c r="K203" s="148">
        <v>0</v>
      </c>
      <c r="L203" s="31"/>
      <c r="M203" s="31"/>
      <c r="N203" s="250"/>
      <c r="O203" s="131"/>
      <c r="P203" s="55"/>
      <c r="Q203" s="84"/>
      <c r="R203" s="149"/>
      <c r="S203" s="263"/>
      <c r="T203" s="121"/>
      <c r="U203" s="270"/>
      <c r="V203" s="263"/>
      <c r="W203" s="121"/>
      <c r="X203" s="264"/>
      <c r="Y203" s="122"/>
      <c r="AI203" s="54">
        <f t="shared" si="20"/>
        <v>0</v>
      </c>
    </row>
    <row r="204" spans="1:35" ht="30.75" x14ac:dyDescent="0.3">
      <c r="A204" s="280"/>
      <c r="B204" s="31"/>
      <c r="C204" s="32"/>
      <c r="D204" s="31"/>
      <c r="E204" s="31"/>
      <c r="F204" s="152"/>
      <c r="G204" s="155"/>
      <c r="H204" s="254"/>
      <c r="I204" s="255"/>
      <c r="J204" s="117" t="s">
        <v>235</v>
      </c>
      <c r="K204" s="148">
        <v>0</v>
      </c>
      <c r="L204" s="31"/>
      <c r="M204" s="31"/>
      <c r="N204" s="250"/>
      <c r="O204" s="131"/>
      <c r="P204" s="55"/>
      <c r="Q204" s="84"/>
      <c r="R204" s="149"/>
      <c r="S204" s="263"/>
      <c r="T204" s="121"/>
      <c r="U204" s="270"/>
      <c r="V204" s="263"/>
      <c r="W204" s="121"/>
      <c r="X204" s="264"/>
      <c r="Y204" s="122"/>
      <c r="AI204" s="54">
        <f t="shared" si="20"/>
        <v>0</v>
      </c>
    </row>
    <row r="205" spans="1:35" x14ac:dyDescent="0.3">
      <c r="A205" s="280"/>
      <c r="B205" s="31"/>
      <c r="C205" s="32"/>
      <c r="D205" s="31"/>
      <c r="E205" s="31"/>
      <c r="F205" s="152"/>
      <c r="G205" s="155"/>
      <c r="H205" s="254"/>
      <c r="I205" s="255"/>
      <c r="J205" s="117" t="s">
        <v>258</v>
      </c>
      <c r="K205" s="148">
        <v>0</v>
      </c>
      <c r="L205" s="31"/>
      <c r="M205" s="31"/>
      <c r="N205" s="250"/>
      <c r="O205" s="131"/>
      <c r="P205" s="55"/>
      <c r="Q205" s="84"/>
      <c r="R205" s="149"/>
      <c r="S205" s="263"/>
      <c r="T205" s="121"/>
      <c r="U205" s="270"/>
      <c r="V205" s="263"/>
      <c r="W205" s="121"/>
      <c r="X205" s="264"/>
      <c r="Y205" s="122"/>
      <c r="AI205" s="54">
        <f t="shared" si="20"/>
        <v>0</v>
      </c>
    </row>
    <row r="206" spans="1:35" ht="34.5" customHeight="1" x14ac:dyDescent="0.3">
      <c r="A206" s="280"/>
      <c r="B206" s="31"/>
      <c r="C206" s="32"/>
      <c r="D206" s="31"/>
      <c r="E206" s="31"/>
      <c r="F206" s="152"/>
      <c r="G206" s="155"/>
      <c r="H206" s="256"/>
      <c r="I206" s="257"/>
      <c r="J206" s="117" t="s">
        <v>259</v>
      </c>
      <c r="K206" s="148">
        <v>0</v>
      </c>
      <c r="L206" s="31"/>
      <c r="M206" s="31"/>
      <c r="N206" s="251"/>
      <c r="O206" s="131"/>
      <c r="P206" s="55"/>
      <c r="Q206" s="84"/>
      <c r="R206" s="149"/>
      <c r="S206" s="263"/>
      <c r="T206" s="121"/>
      <c r="U206" s="270"/>
      <c r="V206" s="263"/>
      <c r="W206" s="121"/>
      <c r="X206" s="264"/>
      <c r="Y206" s="122"/>
      <c r="AI206" s="54">
        <f t="shared" si="20"/>
        <v>0</v>
      </c>
    </row>
    <row r="207" spans="1:35" ht="16.5" customHeight="1" x14ac:dyDescent="0.3">
      <c r="A207" s="280"/>
      <c r="B207" s="156"/>
      <c r="C207" s="150"/>
      <c r="D207" s="151"/>
      <c r="E207" s="31"/>
      <c r="F207" s="152"/>
      <c r="G207" s="155"/>
      <c r="H207" s="252" t="s">
        <v>263</v>
      </c>
      <c r="I207" s="253"/>
      <c r="J207" s="143" t="s">
        <v>264</v>
      </c>
      <c r="K207" s="144"/>
      <c r="L207" s="31"/>
      <c r="M207" s="31"/>
      <c r="N207" s="134"/>
      <c r="O207" s="131"/>
      <c r="P207" s="55"/>
      <c r="Q207" s="145"/>
      <c r="R207" s="146"/>
      <c r="S207" s="124"/>
      <c r="T207" s="124"/>
      <c r="U207" s="137"/>
      <c r="V207" s="124"/>
      <c r="W207" s="124"/>
      <c r="X207" s="138"/>
      <c r="Y207" s="122"/>
      <c r="AI207" s="54">
        <f t="shared" si="20"/>
        <v>0</v>
      </c>
    </row>
    <row r="208" spans="1:35" x14ac:dyDescent="0.3">
      <c r="A208" s="280"/>
      <c r="B208" s="156"/>
      <c r="C208" s="150"/>
      <c r="D208" s="151"/>
      <c r="E208" s="31"/>
      <c r="F208" s="152"/>
      <c r="G208" s="155"/>
      <c r="H208" s="254"/>
      <c r="I208" s="255"/>
      <c r="J208" s="147" t="s">
        <v>208</v>
      </c>
      <c r="K208" s="148">
        <v>19</v>
      </c>
      <c r="L208" s="31"/>
      <c r="M208" s="31"/>
      <c r="N208" s="249">
        <v>73353215</v>
      </c>
      <c r="O208" s="131"/>
      <c r="P208" s="55"/>
      <c r="Q208" s="84"/>
      <c r="R208" s="149"/>
      <c r="S208" s="263"/>
      <c r="T208" s="121"/>
      <c r="U208" s="270"/>
      <c r="V208" s="263"/>
      <c r="W208" s="121"/>
      <c r="X208" s="264"/>
      <c r="Y208" s="122"/>
      <c r="AI208" s="54">
        <f t="shared" si="20"/>
        <v>-19</v>
      </c>
    </row>
    <row r="209" spans="1:35" ht="30.75" x14ac:dyDescent="0.3">
      <c r="A209" s="280"/>
      <c r="B209" s="156"/>
      <c r="C209" s="150"/>
      <c r="D209" s="151"/>
      <c r="E209" s="31"/>
      <c r="F209" s="152"/>
      <c r="G209" s="155"/>
      <c r="H209" s="254"/>
      <c r="I209" s="255"/>
      <c r="J209" s="117" t="s">
        <v>210</v>
      </c>
      <c r="K209" s="148">
        <v>17</v>
      </c>
      <c r="L209" s="31"/>
      <c r="M209" s="31"/>
      <c r="N209" s="250"/>
      <c r="O209" s="131"/>
      <c r="P209" s="55"/>
      <c r="Q209" s="84"/>
      <c r="R209" s="149"/>
      <c r="S209" s="263"/>
      <c r="T209" s="121"/>
      <c r="U209" s="270"/>
      <c r="V209" s="263"/>
      <c r="W209" s="121"/>
      <c r="X209" s="264"/>
      <c r="Y209" s="122"/>
      <c r="AI209" s="54">
        <f t="shared" si="20"/>
        <v>-17</v>
      </c>
    </row>
    <row r="210" spans="1:35" ht="30.75" x14ac:dyDescent="0.3">
      <c r="A210" s="280"/>
      <c r="B210" s="156"/>
      <c r="C210" s="150"/>
      <c r="D210" s="151"/>
      <c r="E210" s="31"/>
      <c r="F210" s="152"/>
      <c r="G210" s="155"/>
      <c r="H210" s="254"/>
      <c r="I210" s="255"/>
      <c r="J210" s="117" t="s">
        <v>212</v>
      </c>
      <c r="K210" s="148">
        <v>17</v>
      </c>
      <c r="L210" s="31"/>
      <c r="M210" s="31"/>
      <c r="N210" s="250"/>
      <c r="O210" s="131"/>
      <c r="P210" s="55"/>
      <c r="Q210" s="84"/>
      <c r="R210" s="149"/>
      <c r="S210" s="263"/>
      <c r="T210" s="121"/>
      <c r="U210" s="270"/>
      <c r="V210" s="263"/>
      <c r="W210" s="121"/>
      <c r="X210" s="264"/>
      <c r="Y210" s="122"/>
      <c r="AH210" s="15">
        <v>53751341.452288203</v>
      </c>
      <c r="AI210" s="54">
        <f t="shared" si="20"/>
        <v>-17</v>
      </c>
    </row>
    <row r="211" spans="1:35" x14ac:dyDescent="0.3">
      <c r="A211" s="280"/>
      <c r="B211" s="156"/>
      <c r="C211" s="150"/>
      <c r="D211" s="151"/>
      <c r="E211" s="31"/>
      <c r="F211" s="152"/>
      <c r="G211" s="155"/>
      <c r="H211" s="254"/>
      <c r="I211" s="255"/>
      <c r="J211" s="117" t="s">
        <v>214</v>
      </c>
      <c r="K211" s="148">
        <v>22</v>
      </c>
      <c r="L211" s="31"/>
      <c r="M211" s="31"/>
      <c r="N211" s="250"/>
      <c r="O211" s="131"/>
      <c r="P211" s="55"/>
      <c r="Q211" s="84"/>
      <c r="R211" s="149"/>
      <c r="S211" s="263"/>
      <c r="T211" s="121"/>
      <c r="U211" s="270"/>
      <c r="V211" s="263"/>
      <c r="W211" s="121"/>
      <c r="X211" s="264"/>
      <c r="Y211" s="122"/>
      <c r="AI211" s="54">
        <f t="shared" si="20"/>
        <v>-22</v>
      </c>
    </row>
    <row r="212" spans="1:35" x14ac:dyDescent="0.3">
      <c r="A212" s="280"/>
      <c r="B212" s="156"/>
      <c r="C212" s="150"/>
      <c r="D212" s="151"/>
      <c r="E212" s="31"/>
      <c r="F212" s="152"/>
      <c r="G212" s="155"/>
      <c r="H212" s="254"/>
      <c r="I212" s="255"/>
      <c r="J212" s="117" t="s">
        <v>216</v>
      </c>
      <c r="K212" s="148">
        <v>8</v>
      </c>
      <c r="L212" s="31"/>
      <c r="M212" s="31"/>
      <c r="N212" s="250"/>
      <c r="O212" s="131"/>
      <c r="P212" s="55"/>
      <c r="Q212" s="84"/>
      <c r="R212" s="149"/>
      <c r="S212" s="263"/>
      <c r="T212" s="121"/>
      <c r="U212" s="270"/>
      <c r="V212" s="263"/>
      <c r="W212" s="121"/>
      <c r="X212" s="264"/>
      <c r="Y212" s="122"/>
      <c r="AI212" s="54">
        <f t="shared" si="20"/>
        <v>-8</v>
      </c>
    </row>
    <row r="213" spans="1:35" x14ac:dyDescent="0.3">
      <c r="A213" s="280"/>
      <c r="B213" s="31"/>
      <c r="C213" s="150"/>
      <c r="D213" s="151"/>
      <c r="E213" s="31"/>
      <c r="F213" s="152"/>
      <c r="G213" s="155"/>
      <c r="H213" s="254"/>
      <c r="I213" s="255"/>
      <c r="J213" s="117" t="s">
        <v>218</v>
      </c>
      <c r="K213" s="148">
        <v>8</v>
      </c>
      <c r="L213" s="31"/>
      <c r="M213" s="31"/>
      <c r="N213" s="250"/>
      <c r="O213" s="131"/>
      <c r="P213" s="55"/>
      <c r="Q213" s="84"/>
      <c r="R213" s="149"/>
      <c r="S213" s="263"/>
      <c r="T213" s="121"/>
      <c r="U213" s="270"/>
      <c r="V213" s="263"/>
      <c r="W213" s="121"/>
      <c r="X213" s="264"/>
      <c r="Y213" s="122"/>
      <c r="AI213" s="54">
        <f t="shared" si="20"/>
        <v>-8</v>
      </c>
    </row>
    <row r="214" spans="1:35" x14ac:dyDescent="0.3">
      <c r="A214" s="280"/>
      <c r="B214" s="31"/>
      <c r="C214" s="150"/>
      <c r="D214" s="151"/>
      <c r="E214" s="31"/>
      <c r="F214" s="152"/>
      <c r="G214" s="153"/>
      <c r="H214" s="254"/>
      <c r="I214" s="255"/>
      <c r="J214" s="117" t="s">
        <v>220</v>
      </c>
      <c r="K214" s="148">
        <v>5</v>
      </c>
      <c r="L214" s="31"/>
      <c r="M214" s="31"/>
      <c r="N214" s="250"/>
      <c r="O214" s="131"/>
      <c r="P214" s="55"/>
      <c r="Q214" s="84"/>
      <c r="R214" s="149"/>
      <c r="S214" s="263"/>
      <c r="T214" s="121"/>
      <c r="U214" s="270"/>
      <c r="V214" s="263"/>
      <c r="W214" s="121"/>
      <c r="X214" s="264"/>
      <c r="Y214" s="122"/>
      <c r="AI214" s="54">
        <f t="shared" si="20"/>
        <v>-5</v>
      </c>
    </row>
    <row r="215" spans="1:35" x14ac:dyDescent="0.3">
      <c r="A215" s="280"/>
      <c r="B215" s="31"/>
      <c r="C215" s="150"/>
      <c r="D215" s="151"/>
      <c r="E215" s="31"/>
      <c r="F215" s="152"/>
      <c r="G215" s="153"/>
      <c r="H215" s="254"/>
      <c r="I215" s="255"/>
      <c r="J215" s="117" t="s">
        <v>222</v>
      </c>
      <c r="K215" s="148">
        <v>5</v>
      </c>
      <c r="L215" s="31"/>
      <c r="M215" s="31"/>
      <c r="N215" s="250"/>
      <c r="O215" s="131"/>
      <c r="P215" s="55"/>
      <c r="Q215" s="84"/>
      <c r="R215" s="149"/>
      <c r="S215" s="263"/>
      <c r="T215" s="121"/>
      <c r="U215" s="270"/>
      <c r="V215" s="263"/>
      <c r="W215" s="121"/>
      <c r="X215" s="264"/>
      <c r="Y215" s="122"/>
      <c r="AI215" s="54">
        <f t="shared" si="20"/>
        <v>-5</v>
      </c>
    </row>
    <row r="216" spans="1:35" x14ac:dyDescent="0.3">
      <c r="A216" s="280"/>
      <c r="B216" s="31"/>
      <c r="C216" s="150"/>
      <c r="D216" s="151"/>
      <c r="E216" s="31"/>
      <c r="F216" s="152"/>
      <c r="G216" s="153"/>
      <c r="H216" s="254"/>
      <c r="I216" s="255"/>
      <c r="J216" s="117" t="s">
        <v>224</v>
      </c>
      <c r="K216" s="148">
        <v>2</v>
      </c>
      <c r="L216" s="31"/>
      <c r="M216" s="31"/>
      <c r="N216" s="250"/>
      <c r="O216" s="131"/>
      <c r="P216" s="55"/>
      <c r="Q216" s="84"/>
      <c r="R216" s="149"/>
      <c r="S216" s="263"/>
      <c r="T216" s="121"/>
      <c r="U216" s="270"/>
      <c r="V216" s="263"/>
      <c r="W216" s="121"/>
      <c r="X216" s="264"/>
      <c r="Y216" s="122"/>
      <c r="AI216" s="54">
        <f t="shared" si="20"/>
        <v>-2</v>
      </c>
    </row>
    <row r="217" spans="1:35" x14ac:dyDescent="0.3">
      <c r="A217" s="280"/>
      <c r="B217" s="31"/>
      <c r="C217" s="150"/>
      <c r="D217" s="151"/>
      <c r="E217" s="31"/>
      <c r="F217" s="152"/>
      <c r="G217" s="153"/>
      <c r="H217" s="254"/>
      <c r="I217" s="255"/>
      <c r="J217" s="117" t="s">
        <v>226</v>
      </c>
      <c r="K217" s="148">
        <v>2</v>
      </c>
      <c r="L217" s="31"/>
      <c r="M217" s="31"/>
      <c r="N217" s="250"/>
      <c r="O217" s="131"/>
      <c r="P217" s="55"/>
      <c r="Q217" s="84"/>
      <c r="R217" s="149"/>
      <c r="S217" s="263"/>
      <c r="T217" s="121"/>
      <c r="U217" s="270"/>
      <c r="V217" s="263"/>
      <c r="W217" s="121"/>
      <c r="X217" s="264"/>
      <c r="Y217" s="122"/>
      <c r="AI217" s="54">
        <f t="shared" si="20"/>
        <v>-2</v>
      </c>
    </row>
    <row r="218" spans="1:35" x14ac:dyDescent="0.3">
      <c r="A218" s="280"/>
      <c r="B218" s="31"/>
      <c r="C218" s="150"/>
      <c r="D218" s="151"/>
      <c r="E218" s="31"/>
      <c r="F218" s="152"/>
      <c r="G218" s="153"/>
      <c r="H218" s="254"/>
      <c r="I218" s="255"/>
      <c r="J218" s="117" t="s">
        <v>228</v>
      </c>
      <c r="K218" s="148">
        <v>0</v>
      </c>
      <c r="L218" s="31"/>
      <c r="M218" s="31"/>
      <c r="N218" s="250"/>
      <c r="O218" s="131"/>
      <c r="P218" s="55"/>
      <c r="Q218" s="84"/>
      <c r="R218" s="149">
        <v>73353215</v>
      </c>
      <c r="S218" s="263"/>
      <c r="T218" s="121"/>
      <c r="U218" s="270"/>
      <c r="V218" s="263"/>
      <c r="W218" s="121"/>
      <c r="X218" s="264"/>
      <c r="Y218" s="122"/>
      <c r="AG218" s="15">
        <v>55679114</v>
      </c>
      <c r="AI218" s="54">
        <f t="shared" si="20"/>
        <v>0</v>
      </c>
    </row>
    <row r="219" spans="1:35" x14ac:dyDescent="0.3">
      <c r="A219" s="280"/>
      <c r="B219" s="31"/>
      <c r="C219" s="150"/>
      <c r="D219" s="151"/>
      <c r="E219" s="31"/>
      <c r="F219" s="152"/>
      <c r="G219" s="153"/>
      <c r="H219" s="254"/>
      <c r="I219" s="255"/>
      <c r="J219" s="117" t="s">
        <v>230</v>
      </c>
      <c r="K219" s="148">
        <v>1</v>
      </c>
      <c r="L219" s="31"/>
      <c r="M219" s="31"/>
      <c r="N219" s="250"/>
      <c r="O219" s="131"/>
      <c r="P219" s="55"/>
      <c r="Q219" s="84"/>
      <c r="R219" s="149"/>
      <c r="S219" s="263"/>
      <c r="T219" s="121"/>
      <c r="U219" s="270"/>
      <c r="V219" s="263"/>
      <c r="W219" s="121"/>
      <c r="X219" s="264"/>
      <c r="Y219" s="122"/>
      <c r="AI219" s="54">
        <f t="shared" si="20"/>
        <v>-1</v>
      </c>
    </row>
    <row r="220" spans="1:35" x14ac:dyDescent="0.3">
      <c r="A220" s="280"/>
      <c r="B220" s="31"/>
      <c r="C220" s="150"/>
      <c r="D220" s="151"/>
      <c r="E220" s="31"/>
      <c r="F220" s="152"/>
      <c r="G220" s="153"/>
      <c r="H220" s="254"/>
      <c r="I220" s="255"/>
      <c r="J220" s="147" t="s">
        <v>232</v>
      </c>
      <c r="K220" s="148">
        <v>1</v>
      </c>
      <c r="L220" s="31"/>
      <c r="M220" s="31"/>
      <c r="N220" s="250"/>
      <c r="O220" s="131"/>
      <c r="P220" s="55"/>
      <c r="Q220" s="84"/>
      <c r="R220" s="149"/>
      <c r="S220" s="263"/>
      <c r="T220" s="121"/>
      <c r="U220" s="270"/>
      <c r="V220" s="263"/>
      <c r="W220" s="121"/>
      <c r="X220" s="264"/>
      <c r="Y220" s="122"/>
      <c r="AI220" s="54">
        <f t="shared" si="20"/>
        <v>-1</v>
      </c>
    </row>
    <row r="221" spans="1:35" x14ac:dyDescent="0.3">
      <c r="A221" s="280"/>
      <c r="B221" s="31"/>
      <c r="C221" s="150"/>
      <c r="D221" s="151"/>
      <c r="E221" s="31"/>
      <c r="F221" s="152"/>
      <c r="G221" s="153"/>
      <c r="H221" s="254"/>
      <c r="I221" s="255"/>
      <c r="J221" s="117" t="s">
        <v>234</v>
      </c>
      <c r="K221" s="148">
        <v>0</v>
      </c>
      <c r="L221" s="31"/>
      <c r="M221" s="31"/>
      <c r="N221" s="250"/>
      <c r="O221" s="131"/>
      <c r="P221" s="55"/>
      <c r="Q221" s="84"/>
      <c r="R221" s="149"/>
      <c r="S221" s="263"/>
      <c r="T221" s="121"/>
      <c r="U221" s="270"/>
      <c r="V221" s="263"/>
      <c r="W221" s="121"/>
      <c r="X221" s="264"/>
      <c r="Y221" s="122"/>
      <c r="AI221" s="54">
        <f t="shared" si="20"/>
        <v>0</v>
      </c>
    </row>
    <row r="222" spans="1:35" x14ac:dyDescent="0.3">
      <c r="A222" s="280"/>
      <c r="B222" s="31"/>
      <c r="C222" s="150"/>
      <c r="D222" s="151"/>
      <c r="E222" s="31"/>
      <c r="F222" s="152"/>
      <c r="G222" s="153"/>
      <c r="H222" s="254"/>
      <c r="I222" s="255"/>
      <c r="J222" s="147" t="s">
        <v>236</v>
      </c>
      <c r="K222" s="148">
        <v>0</v>
      </c>
      <c r="L222" s="31"/>
      <c r="M222" s="31"/>
      <c r="N222" s="250"/>
      <c r="O222" s="131"/>
      <c r="P222" s="55"/>
      <c r="Q222" s="84"/>
      <c r="R222" s="149"/>
      <c r="S222" s="263"/>
      <c r="T222" s="121"/>
      <c r="U222" s="270"/>
      <c r="V222" s="263"/>
      <c r="W222" s="121"/>
      <c r="X222" s="264"/>
      <c r="Y222" s="122"/>
      <c r="AI222" s="54">
        <f t="shared" si="20"/>
        <v>0</v>
      </c>
    </row>
    <row r="223" spans="1:35" x14ac:dyDescent="0.3">
      <c r="A223" s="280"/>
      <c r="B223" s="31"/>
      <c r="C223" s="32"/>
      <c r="D223" s="31"/>
      <c r="E223" s="31"/>
      <c r="F223" s="152"/>
      <c r="G223" s="155"/>
      <c r="H223" s="254"/>
      <c r="I223" s="255"/>
      <c r="J223" s="117" t="s">
        <v>238</v>
      </c>
      <c r="K223" s="148">
        <v>3</v>
      </c>
      <c r="L223" s="31"/>
      <c r="M223" s="31"/>
      <c r="N223" s="250"/>
      <c r="O223" s="131"/>
      <c r="P223" s="55"/>
      <c r="Q223" s="84"/>
      <c r="R223" s="149"/>
      <c r="S223" s="263"/>
      <c r="T223" s="121"/>
      <c r="U223" s="270"/>
      <c r="V223" s="263"/>
      <c r="W223" s="121"/>
      <c r="X223" s="264"/>
      <c r="Y223" s="122"/>
      <c r="AI223" s="54">
        <f t="shared" si="20"/>
        <v>-3</v>
      </c>
    </row>
    <row r="224" spans="1:35" x14ac:dyDescent="0.3">
      <c r="A224" s="280"/>
      <c r="B224" s="31"/>
      <c r="C224" s="32"/>
      <c r="D224" s="31"/>
      <c r="E224" s="31"/>
      <c r="F224" s="152"/>
      <c r="G224" s="155"/>
      <c r="H224" s="254"/>
      <c r="I224" s="255"/>
      <c r="J224" s="117" t="s">
        <v>251</v>
      </c>
      <c r="K224" s="148">
        <v>1</v>
      </c>
      <c r="L224" s="31"/>
      <c r="M224" s="31"/>
      <c r="N224" s="250"/>
      <c r="O224" s="131"/>
      <c r="P224" s="55"/>
      <c r="Q224" s="84"/>
      <c r="R224" s="149"/>
      <c r="S224" s="263"/>
      <c r="T224" s="121"/>
      <c r="U224" s="270"/>
      <c r="V224" s="263"/>
      <c r="W224" s="121"/>
      <c r="X224" s="264"/>
      <c r="Y224" s="122"/>
      <c r="AI224" s="54">
        <f t="shared" si="20"/>
        <v>-1</v>
      </c>
    </row>
    <row r="225" spans="1:38" ht="30.75" x14ac:dyDescent="0.3">
      <c r="A225" s="280"/>
      <c r="B225" s="31"/>
      <c r="C225" s="32"/>
      <c r="D225" s="31"/>
      <c r="E225" s="31"/>
      <c r="F225" s="152"/>
      <c r="G225" s="155"/>
      <c r="H225" s="254"/>
      <c r="I225" s="255"/>
      <c r="J225" s="117" t="s">
        <v>233</v>
      </c>
      <c r="K225" s="148">
        <v>1</v>
      </c>
      <c r="L225" s="31"/>
      <c r="M225" s="31"/>
      <c r="N225" s="250"/>
      <c r="O225" s="131"/>
      <c r="P225" s="55"/>
      <c r="Q225" s="84"/>
      <c r="R225" s="149"/>
      <c r="S225" s="263"/>
      <c r="T225" s="121"/>
      <c r="U225" s="270"/>
      <c r="V225" s="263"/>
      <c r="W225" s="121"/>
      <c r="X225" s="264"/>
      <c r="Y225" s="122"/>
      <c r="AI225" s="54">
        <f t="shared" si="20"/>
        <v>-1</v>
      </c>
    </row>
    <row r="226" spans="1:38" ht="30.75" x14ac:dyDescent="0.3">
      <c r="A226" s="280"/>
      <c r="B226" s="31"/>
      <c r="C226" s="32"/>
      <c r="D226" s="31"/>
      <c r="E226" s="31"/>
      <c r="F226" s="152"/>
      <c r="G226" s="155"/>
      <c r="H226" s="254"/>
      <c r="I226" s="255"/>
      <c r="J226" s="117" t="s">
        <v>235</v>
      </c>
      <c r="K226" s="148">
        <v>1</v>
      </c>
      <c r="L226" s="31"/>
      <c r="M226" s="31"/>
      <c r="N226" s="250"/>
      <c r="O226" s="131"/>
      <c r="P226" s="55"/>
      <c r="Q226" s="84"/>
      <c r="R226" s="149"/>
      <c r="S226" s="263"/>
      <c r="T226" s="121"/>
      <c r="U226" s="270"/>
      <c r="V226" s="263"/>
      <c r="W226" s="121"/>
      <c r="X226" s="264"/>
      <c r="Y226" s="122"/>
      <c r="AI226" s="54">
        <f t="shared" si="20"/>
        <v>-1</v>
      </c>
    </row>
    <row r="227" spans="1:38" x14ac:dyDescent="0.3">
      <c r="A227" s="280"/>
      <c r="B227" s="31"/>
      <c r="C227" s="32"/>
      <c r="D227" s="31"/>
      <c r="E227" s="31"/>
      <c r="F227" s="152"/>
      <c r="G227" s="155"/>
      <c r="H227" s="254"/>
      <c r="I227" s="255"/>
      <c r="J227" s="117" t="s">
        <v>258</v>
      </c>
      <c r="K227" s="148">
        <v>14</v>
      </c>
      <c r="L227" s="31"/>
      <c r="M227" s="31"/>
      <c r="N227" s="250"/>
      <c r="O227" s="131"/>
      <c r="P227" s="55"/>
      <c r="Q227" s="84"/>
      <c r="R227" s="149"/>
      <c r="S227" s="263"/>
      <c r="T227" s="121"/>
      <c r="U227" s="270"/>
      <c r="V227" s="263"/>
      <c r="W227" s="121"/>
      <c r="X227" s="264"/>
      <c r="Y227" s="122"/>
      <c r="AI227" s="54">
        <f t="shared" si="20"/>
        <v>-14</v>
      </c>
    </row>
    <row r="228" spans="1:38" ht="34.5" customHeight="1" x14ac:dyDescent="0.3">
      <c r="A228" s="280"/>
      <c r="B228" s="31"/>
      <c r="C228" s="32"/>
      <c r="D228" s="31"/>
      <c r="E228" s="31"/>
      <c r="F228" s="152"/>
      <c r="G228" s="155"/>
      <c r="H228" s="254"/>
      <c r="I228" s="255"/>
      <c r="J228" s="117" t="s">
        <v>265</v>
      </c>
      <c r="K228" s="148">
        <v>2</v>
      </c>
      <c r="L228" s="31"/>
      <c r="M228" s="31"/>
      <c r="N228" s="250"/>
      <c r="O228" s="131"/>
      <c r="P228" s="55"/>
      <c r="Q228" s="84"/>
      <c r="R228" s="149"/>
      <c r="S228" s="263"/>
      <c r="T228" s="121"/>
      <c r="U228" s="270"/>
      <c r="V228" s="263"/>
      <c r="W228" s="121"/>
      <c r="X228" s="264"/>
      <c r="Y228" s="122"/>
      <c r="AI228" s="54">
        <f t="shared" si="20"/>
        <v>-2</v>
      </c>
    </row>
    <row r="229" spans="1:38" ht="34.5" customHeight="1" x14ac:dyDescent="0.3">
      <c r="A229" s="280"/>
      <c r="B229" s="31"/>
      <c r="C229" s="32"/>
      <c r="D229" s="31"/>
      <c r="E229" s="31"/>
      <c r="F229" s="152"/>
      <c r="G229" s="155"/>
      <c r="H229" s="254"/>
      <c r="I229" s="255"/>
      <c r="J229" s="117" t="s">
        <v>266</v>
      </c>
      <c r="K229" s="148">
        <v>1</v>
      </c>
      <c r="L229" s="31"/>
      <c r="M229" s="31"/>
      <c r="N229" s="250"/>
      <c r="O229" s="131"/>
      <c r="P229" s="55"/>
      <c r="Q229" s="84"/>
      <c r="R229" s="149"/>
      <c r="S229" s="121"/>
      <c r="T229" s="121"/>
      <c r="U229" s="137"/>
      <c r="V229" s="121"/>
      <c r="W229" s="121"/>
      <c r="X229" s="138"/>
      <c r="Y229" s="122"/>
      <c r="AI229" s="54">
        <f t="shared" si="20"/>
        <v>-1</v>
      </c>
    </row>
    <row r="230" spans="1:38" ht="34.5" customHeight="1" x14ac:dyDescent="0.3">
      <c r="A230" s="280"/>
      <c r="B230" s="31"/>
      <c r="C230" s="32"/>
      <c r="D230" s="31"/>
      <c r="E230" s="31"/>
      <c r="F230" s="152"/>
      <c r="G230" s="155"/>
      <c r="H230" s="254"/>
      <c r="I230" s="255"/>
      <c r="J230" s="117" t="s">
        <v>267</v>
      </c>
      <c r="K230" s="148">
        <v>1</v>
      </c>
      <c r="L230" s="31"/>
      <c r="M230" s="31"/>
      <c r="N230" s="250"/>
      <c r="O230" s="131"/>
      <c r="P230" s="55"/>
      <c r="Q230" s="84"/>
      <c r="R230" s="149"/>
      <c r="S230" s="121"/>
      <c r="T230" s="121"/>
      <c r="U230" s="137"/>
      <c r="V230" s="121"/>
      <c r="W230" s="121"/>
      <c r="X230" s="138"/>
      <c r="Y230" s="122"/>
      <c r="AI230" s="54">
        <f t="shared" si="20"/>
        <v>-1</v>
      </c>
    </row>
    <row r="231" spans="1:38" ht="34.5" customHeight="1" x14ac:dyDescent="0.3">
      <c r="A231" s="281"/>
      <c r="B231" s="31"/>
      <c r="C231" s="32"/>
      <c r="D231" s="31"/>
      <c r="E231" s="31"/>
      <c r="F231" s="152"/>
      <c r="G231" s="155"/>
      <c r="H231" s="256"/>
      <c r="I231" s="257"/>
      <c r="J231" s="117" t="s">
        <v>268</v>
      </c>
      <c r="K231" s="148">
        <v>2</v>
      </c>
      <c r="L231" s="31"/>
      <c r="M231" s="31"/>
      <c r="N231" s="251"/>
      <c r="O231" s="131"/>
      <c r="P231" s="55"/>
      <c r="Q231" s="84"/>
      <c r="R231" s="149"/>
      <c r="S231" s="121"/>
      <c r="T231" s="121"/>
      <c r="U231" s="137"/>
      <c r="V231" s="121"/>
      <c r="W231" s="121"/>
      <c r="X231" s="138"/>
      <c r="Y231" s="122"/>
      <c r="AI231" s="54">
        <f t="shared" si="20"/>
        <v>-2</v>
      </c>
    </row>
    <row r="232" spans="1:38" x14ac:dyDescent="0.3">
      <c r="A232" s="265" t="s">
        <v>269</v>
      </c>
      <c r="B232" s="265"/>
      <c r="C232" s="265"/>
      <c r="D232" s="265"/>
      <c r="E232" s="265"/>
      <c r="F232" s="265"/>
      <c r="G232" s="265"/>
      <c r="H232" s="266" t="s">
        <v>269</v>
      </c>
      <c r="I232" s="266"/>
      <c r="J232" s="266"/>
      <c r="K232" s="266"/>
      <c r="L232" s="266"/>
      <c r="M232" s="266"/>
      <c r="N232" s="266"/>
      <c r="O232" s="266"/>
      <c r="P232" s="55"/>
      <c r="Q232" s="90"/>
      <c r="R232" s="91"/>
      <c r="S232" s="55"/>
      <c r="T232" s="55"/>
      <c r="U232" s="55"/>
      <c r="V232" s="55"/>
      <c r="W232" s="55"/>
      <c r="X232" s="58"/>
      <c r="Y232" s="59"/>
      <c r="AI232" s="54">
        <f t="shared" si="20"/>
        <v>0</v>
      </c>
    </row>
    <row r="233" spans="1:38" ht="34.5" customHeight="1" x14ac:dyDescent="0.3">
      <c r="A233" s="158">
        <v>11</v>
      </c>
      <c r="B233" s="31">
        <v>4.1399999999999997</v>
      </c>
      <c r="C233" s="32" t="s">
        <v>270</v>
      </c>
      <c r="E233" s="61"/>
      <c r="F233" s="267">
        <v>110946084.66350497</v>
      </c>
      <c r="G233" s="267">
        <v>110946084.66350497</v>
      </c>
      <c r="H233" s="252" t="s">
        <v>271</v>
      </c>
      <c r="I233" s="253"/>
      <c r="J233" s="143" t="s">
        <v>272</v>
      </c>
      <c r="K233" s="148"/>
      <c r="L233" s="31"/>
      <c r="M233" s="31"/>
      <c r="N233" s="134"/>
      <c r="O233" s="131"/>
      <c r="P233" s="55"/>
      <c r="Q233" s="84"/>
      <c r="R233" s="149"/>
      <c r="S233" s="121"/>
      <c r="T233" s="121"/>
      <c r="U233" s="137"/>
      <c r="V233" s="121"/>
      <c r="W233" s="121"/>
      <c r="X233" s="138"/>
      <c r="Y233" s="122"/>
      <c r="AI233" s="54">
        <f t="shared" si="20"/>
        <v>0</v>
      </c>
    </row>
    <row r="234" spans="1:38" ht="34.5" customHeight="1" x14ac:dyDescent="0.3">
      <c r="A234" s="158"/>
      <c r="B234" s="31"/>
      <c r="C234" s="32" t="s">
        <v>273</v>
      </c>
      <c r="D234" s="31">
        <v>38400</v>
      </c>
      <c r="E234" s="31" t="s">
        <v>274</v>
      </c>
      <c r="F234" s="268"/>
      <c r="G234" s="268"/>
      <c r="H234" s="254"/>
      <c r="I234" s="255"/>
      <c r="J234" s="117" t="s">
        <v>275</v>
      </c>
      <c r="K234" s="148">
        <v>14000</v>
      </c>
      <c r="L234" s="31"/>
      <c r="M234" s="31"/>
      <c r="N234" s="249">
        <v>30770128</v>
      </c>
      <c r="O234" s="131"/>
      <c r="P234" s="55"/>
      <c r="Q234" s="84"/>
      <c r="R234" s="149"/>
      <c r="S234" s="121"/>
      <c r="T234" s="121"/>
      <c r="U234" s="137"/>
      <c r="V234" s="121"/>
      <c r="W234" s="121"/>
      <c r="X234" s="138"/>
      <c r="Y234" s="122"/>
      <c r="AI234" s="54">
        <f t="shared" si="20"/>
        <v>24400</v>
      </c>
    </row>
    <row r="235" spans="1:38" ht="34.5" customHeight="1" x14ac:dyDescent="0.3">
      <c r="A235" s="158"/>
      <c r="B235" s="31"/>
      <c r="C235" s="32" t="s">
        <v>276</v>
      </c>
      <c r="D235" s="31">
        <v>51400</v>
      </c>
      <c r="E235" s="31" t="s">
        <v>274</v>
      </c>
      <c r="F235" s="268"/>
      <c r="G235" s="268"/>
      <c r="H235" s="254"/>
      <c r="I235" s="255"/>
      <c r="J235" s="117" t="s">
        <v>277</v>
      </c>
      <c r="K235" s="61">
        <v>18000</v>
      </c>
      <c r="L235" s="31"/>
      <c r="M235" s="31"/>
      <c r="N235" s="250"/>
      <c r="O235" s="131"/>
      <c r="P235" s="55"/>
      <c r="Q235" s="84"/>
      <c r="R235" s="149"/>
      <c r="S235" s="121"/>
      <c r="T235" s="121"/>
      <c r="U235" s="137"/>
      <c r="V235" s="121"/>
      <c r="W235" s="121"/>
      <c r="X235" s="138"/>
      <c r="Y235" s="122"/>
      <c r="AI235" s="54">
        <f t="shared" si="20"/>
        <v>33400</v>
      </c>
    </row>
    <row r="236" spans="1:38" ht="34.5" customHeight="1" x14ac:dyDescent="0.3">
      <c r="A236" s="158"/>
      <c r="B236" s="31"/>
      <c r="C236" s="32" t="s">
        <v>278</v>
      </c>
      <c r="D236" s="31">
        <v>47400</v>
      </c>
      <c r="E236" s="31" t="s">
        <v>274</v>
      </c>
      <c r="F236" s="268"/>
      <c r="G236" s="268"/>
      <c r="H236" s="254"/>
      <c r="I236" s="255"/>
      <c r="J236" s="117" t="s">
        <v>279</v>
      </c>
      <c r="K236" s="148">
        <v>18000</v>
      </c>
      <c r="L236" s="31"/>
      <c r="M236" s="31"/>
      <c r="N236" s="250"/>
      <c r="O236" s="131"/>
      <c r="P236" s="55"/>
      <c r="Q236" s="84"/>
      <c r="R236" s="149"/>
      <c r="S236" s="121"/>
      <c r="T236" s="121"/>
      <c r="U236" s="137"/>
      <c r="V236" s="121"/>
      <c r="W236" s="121"/>
      <c r="X236" s="138"/>
      <c r="Y236" s="122"/>
      <c r="AI236" s="54">
        <f t="shared" si="20"/>
        <v>29400</v>
      </c>
    </row>
    <row r="237" spans="1:38" ht="34.5" customHeight="1" x14ac:dyDescent="0.3">
      <c r="A237" s="158"/>
      <c r="B237" s="31"/>
      <c r="C237" s="32" t="s">
        <v>280</v>
      </c>
      <c r="D237" s="31">
        <v>43800</v>
      </c>
      <c r="E237" s="31" t="s">
        <v>274</v>
      </c>
      <c r="F237" s="268"/>
      <c r="G237" s="268"/>
      <c r="H237" s="254"/>
      <c r="I237" s="255"/>
      <c r="J237" s="117" t="s">
        <v>281</v>
      </c>
      <c r="K237" s="148">
        <v>16700</v>
      </c>
      <c r="L237" s="31"/>
      <c r="M237" s="31"/>
      <c r="N237" s="250"/>
      <c r="O237" s="131"/>
      <c r="P237" s="55"/>
      <c r="Q237" s="84"/>
      <c r="R237" s="149"/>
      <c r="S237" s="121"/>
      <c r="T237" s="121"/>
      <c r="U237" s="137"/>
      <c r="V237" s="121"/>
      <c r="W237" s="121"/>
      <c r="X237" s="138"/>
      <c r="Y237" s="122"/>
      <c r="AI237" s="54">
        <f t="shared" si="20"/>
        <v>27100</v>
      </c>
    </row>
    <row r="238" spans="1:38" ht="34.5" customHeight="1" x14ac:dyDescent="0.3">
      <c r="A238" s="158"/>
      <c r="B238" s="31"/>
      <c r="C238" s="32" t="s">
        <v>282</v>
      </c>
      <c r="D238" s="31">
        <v>51400</v>
      </c>
      <c r="E238" s="31" t="s">
        <v>274</v>
      </c>
      <c r="F238" s="268"/>
      <c r="G238" s="268"/>
      <c r="H238" s="254"/>
      <c r="I238" s="255"/>
      <c r="J238" s="117" t="s">
        <v>283</v>
      </c>
      <c r="K238" s="148">
        <v>19000</v>
      </c>
      <c r="L238" s="31"/>
      <c r="M238" s="31"/>
      <c r="N238" s="250"/>
      <c r="O238" s="131"/>
      <c r="P238" s="55"/>
      <c r="Q238" s="84"/>
      <c r="R238" s="149"/>
      <c r="S238" s="121"/>
      <c r="T238" s="121"/>
      <c r="U238" s="137"/>
      <c r="V238" s="121"/>
      <c r="W238" s="121"/>
      <c r="X238" s="138"/>
      <c r="Y238" s="122"/>
      <c r="AI238" s="54">
        <f t="shared" si="20"/>
        <v>32400</v>
      </c>
    </row>
    <row r="239" spans="1:38" ht="34.5" customHeight="1" x14ac:dyDescent="0.3">
      <c r="A239" s="158"/>
      <c r="B239" s="31"/>
      <c r="C239" s="32" t="s">
        <v>284</v>
      </c>
      <c r="D239" s="31">
        <v>45400</v>
      </c>
      <c r="E239" s="31" t="s">
        <v>274</v>
      </c>
      <c r="F239" s="268"/>
      <c r="G239" s="268"/>
      <c r="H239" s="254"/>
      <c r="I239" s="255"/>
      <c r="J239" s="117" t="s">
        <v>285</v>
      </c>
      <c r="K239" s="148">
        <v>14500</v>
      </c>
      <c r="L239" s="31"/>
      <c r="M239" s="31"/>
      <c r="N239" s="250"/>
      <c r="O239" s="131"/>
      <c r="P239" s="55"/>
      <c r="Q239" s="84"/>
      <c r="R239" s="149"/>
      <c r="S239" s="121"/>
      <c r="T239" s="121"/>
      <c r="U239" s="137"/>
      <c r="V239" s="121"/>
      <c r="W239" s="121"/>
      <c r="X239" s="138"/>
      <c r="Y239" s="122"/>
      <c r="AI239" s="54">
        <f t="shared" si="20"/>
        <v>30900</v>
      </c>
    </row>
    <row r="240" spans="1:38" ht="34.5" customHeight="1" x14ac:dyDescent="0.3">
      <c r="A240" s="158"/>
      <c r="B240" s="31"/>
      <c r="C240" s="32" t="s">
        <v>286</v>
      </c>
      <c r="D240" s="31">
        <v>24300</v>
      </c>
      <c r="E240" s="31" t="s">
        <v>274</v>
      </c>
      <c r="F240" s="268"/>
      <c r="G240" s="268"/>
      <c r="H240" s="254"/>
      <c r="I240" s="255"/>
      <c r="J240" s="117" t="s">
        <v>287</v>
      </c>
      <c r="K240" s="148">
        <v>3425</v>
      </c>
      <c r="L240" s="31"/>
      <c r="M240" s="31"/>
      <c r="N240" s="250"/>
      <c r="O240" s="131"/>
      <c r="P240" s="55"/>
      <c r="Q240" s="84"/>
      <c r="R240" s="149"/>
      <c r="S240" s="121"/>
      <c r="T240" s="121"/>
      <c r="U240" s="137"/>
      <c r="V240" s="121"/>
      <c r="W240" s="121"/>
      <c r="X240" s="138"/>
      <c r="Y240" s="122"/>
      <c r="AI240" s="54">
        <f t="shared" si="20"/>
        <v>20875</v>
      </c>
      <c r="AL240" s="15">
        <v>29055996.875</v>
      </c>
    </row>
    <row r="241" spans="1:35" ht="34.5" customHeight="1" x14ac:dyDescent="0.3">
      <c r="A241" s="158"/>
      <c r="B241" s="31"/>
      <c r="C241" s="32" t="s">
        <v>288</v>
      </c>
      <c r="D241" s="31">
        <v>24100</v>
      </c>
      <c r="E241" s="31" t="s">
        <v>274</v>
      </c>
      <c r="F241" s="268"/>
      <c r="G241" s="268"/>
      <c r="H241" s="254"/>
      <c r="I241" s="255"/>
      <c r="J241" s="117" t="s">
        <v>289</v>
      </c>
      <c r="K241" s="148">
        <v>1075</v>
      </c>
      <c r="L241" s="31"/>
      <c r="M241" s="31"/>
      <c r="N241" s="250"/>
      <c r="O241" s="131"/>
      <c r="P241" s="55"/>
      <c r="Q241" s="84"/>
      <c r="R241" s="149"/>
      <c r="S241" s="121"/>
      <c r="T241" s="121"/>
      <c r="U241" s="137"/>
      <c r="V241" s="121"/>
      <c r="W241" s="121"/>
      <c r="X241" s="138"/>
      <c r="Y241" s="122"/>
      <c r="AI241" s="54">
        <f t="shared" si="20"/>
        <v>23025</v>
      </c>
    </row>
    <row r="242" spans="1:35" ht="34.5" customHeight="1" x14ac:dyDescent="0.3">
      <c r="A242" s="158"/>
      <c r="B242" s="31"/>
      <c r="C242" s="32" t="s">
        <v>290</v>
      </c>
      <c r="D242" s="31">
        <v>24100</v>
      </c>
      <c r="E242" s="31" t="s">
        <v>274</v>
      </c>
      <c r="F242" s="268"/>
      <c r="G242" s="268"/>
      <c r="H242" s="254"/>
      <c r="I242" s="255"/>
      <c r="J242" s="117" t="s">
        <v>291</v>
      </c>
      <c r="K242" s="148">
        <v>3500</v>
      </c>
      <c r="L242" s="31"/>
      <c r="M242" s="31"/>
      <c r="N242" s="250"/>
      <c r="O242" s="131"/>
      <c r="P242" s="55"/>
      <c r="Q242" s="84"/>
      <c r="R242" s="149"/>
      <c r="S242" s="121"/>
      <c r="T242" s="121"/>
      <c r="U242" s="137"/>
      <c r="V242" s="121"/>
      <c r="W242" s="121"/>
      <c r="X242" s="138"/>
      <c r="Y242" s="122"/>
      <c r="AI242" s="54">
        <f t="shared" si="20"/>
        <v>20600</v>
      </c>
    </row>
    <row r="243" spans="1:35" ht="34.5" customHeight="1" x14ac:dyDescent="0.3">
      <c r="A243" s="158"/>
      <c r="B243" s="31"/>
      <c r="C243" s="32" t="s">
        <v>292</v>
      </c>
      <c r="D243" s="31">
        <v>24100</v>
      </c>
      <c r="E243" s="31" t="s">
        <v>274</v>
      </c>
      <c r="F243" s="268"/>
      <c r="G243" s="268"/>
      <c r="H243" s="254"/>
      <c r="I243" s="255"/>
      <c r="J243" s="117" t="s">
        <v>293</v>
      </c>
      <c r="K243" s="148">
        <v>4650</v>
      </c>
      <c r="L243" s="31"/>
      <c r="M243" s="31"/>
      <c r="N243" s="250"/>
      <c r="O243" s="131"/>
      <c r="P243" s="55"/>
      <c r="Q243" s="84"/>
      <c r="R243" s="149"/>
      <c r="S243" s="121"/>
      <c r="T243" s="121"/>
      <c r="U243" s="137"/>
      <c r="V243" s="121"/>
      <c r="W243" s="121"/>
      <c r="X243" s="138"/>
      <c r="Y243" s="122"/>
      <c r="AI243" s="54">
        <f t="shared" si="20"/>
        <v>19450</v>
      </c>
    </row>
    <row r="244" spans="1:35" ht="34.5" customHeight="1" x14ac:dyDescent="0.3">
      <c r="A244" s="158"/>
      <c r="B244" s="31"/>
      <c r="C244" s="32" t="s">
        <v>294</v>
      </c>
      <c r="D244" s="31">
        <v>24100</v>
      </c>
      <c r="E244" s="31" t="s">
        <v>274</v>
      </c>
      <c r="F244" s="269"/>
      <c r="G244" s="269"/>
      <c r="H244" s="254"/>
      <c r="I244" s="255"/>
      <c r="J244" s="117" t="s">
        <v>295</v>
      </c>
      <c r="K244" s="148">
        <v>8700</v>
      </c>
      <c r="L244" s="31"/>
      <c r="M244" s="31"/>
      <c r="N244" s="250"/>
      <c r="O244" s="131"/>
      <c r="P244" s="55"/>
      <c r="Q244" s="84"/>
      <c r="R244" s="149"/>
      <c r="S244" s="121"/>
      <c r="T244" s="121"/>
      <c r="U244" s="137"/>
      <c r="V244" s="121"/>
      <c r="W244" s="121"/>
      <c r="X244" s="138"/>
      <c r="Y244" s="122"/>
      <c r="AI244" s="54">
        <f t="shared" si="20"/>
        <v>15400</v>
      </c>
    </row>
    <row r="245" spans="1:35" ht="34.5" customHeight="1" x14ac:dyDescent="0.3">
      <c r="A245" s="158"/>
      <c r="B245" s="31"/>
      <c r="C245" s="32"/>
      <c r="D245" s="31"/>
      <c r="E245" s="31"/>
      <c r="F245" s="152"/>
      <c r="G245" s="155"/>
      <c r="H245" s="254"/>
      <c r="I245" s="255"/>
      <c r="J245" s="117" t="s">
        <v>296</v>
      </c>
      <c r="K245" s="148">
        <v>8700</v>
      </c>
      <c r="L245" s="31"/>
      <c r="M245" s="31"/>
      <c r="N245" s="250"/>
      <c r="O245" s="131"/>
      <c r="P245" s="55"/>
      <c r="Q245" s="84"/>
      <c r="R245" s="149"/>
      <c r="S245" s="121"/>
      <c r="T245" s="121"/>
      <c r="U245" s="137"/>
      <c r="V245" s="121"/>
      <c r="W245" s="121"/>
      <c r="X245" s="138"/>
      <c r="Y245" s="122"/>
      <c r="AI245" s="54">
        <f t="shared" si="20"/>
        <v>-8700</v>
      </c>
    </row>
    <row r="246" spans="1:35" ht="34.5" customHeight="1" x14ac:dyDescent="0.3">
      <c r="A246" s="158"/>
      <c r="B246" s="31"/>
      <c r="C246" s="32"/>
      <c r="D246" s="31"/>
      <c r="E246" s="31"/>
      <c r="F246" s="152"/>
      <c r="G246" s="155"/>
      <c r="H246" s="256"/>
      <c r="I246" s="257"/>
      <c r="J246" s="117" t="s">
        <v>297</v>
      </c>
      <c r="K246" s="148">
        <v>8700</v>
      </c>
      <c r="L246" s="31"/>
      <c r="M246" s="31"/>
      <c r="N246" s="251"/>
      <c r="O246" s="131"/>
      <c r="P246" s="55"/>
      <c r="Q246" s="84"/>
      <c r="R246" s="149"/>
      <c r="S246" s="121"/>
      <c r="T246" s="121"/>
      <c r="U246" s="137"/>
      <c r="V246" s="121"/>
      <c r="W246" s="121"/>
      <c r="X246" s="138"/>
      <c r="Y246" s="122"/>
      <c r="AI246" s="54">
        <f t="shared" si="20"/>
        <v>-8700</v>
      </c>
    </row>
    <row r="247" spans="1:35" ht="34.5" customHeight="1" x14ac:dyDescent="0.3">
      <c r="A247" s="158"/>
      <c r="B247" s="31"/>
      <c r="C247" s="32"/>
      <c r="D247" s="31"/>
      <c r="E247" s="31"/>
      <c r="F247" s="152"/>
      <c r="G247" s="155"/>
      <c r="H247" s="252" t="s">
        <v>298</v>
      </c>
      <c r="I247" s="253"/>
      <c r="J247" s="143" t="s">
        <v>299</v>
      </c>
      <c r="K247" s="148"/>
      <c r="L247" s="31"/>
      <c r="M247" s="31"/>
      <c r="N247" s="134"/>
      <c r="O247" s="131"/>
      <c r="P247" s="55"/>
      <c r="Q247" s="84"/>
      <c r="R247" s="149"/>
      <c r="S247" s="121"/>
      <c r="T247" s="121"/>
      <c r="U247" s="137"/>
      <c r="V247" s="121"/>
      <c r="W247" s="121"/>
      <c r="X247" s="138"/>
      <c r="Y247" s="122"/>
      <c r="AI247" s="54">
        <f t="shared" si="20"/>
        <v>0</v>
      </c>
    </row>
    <row r="248" spans="1:35" ht="34.5" customHeight="1" x14ac:dyDescent="0.3">
      <c r="A248" s="158"/>
      <c r="B248" s="31"/>
      <c r="C248" s="32"/>
      <c r="D248" s="31"/>
      <c r="E248" s="31"/>
      <c r="F248" s="152"/>
      <c r="G248" s="155"/>
      <c r="H248" s="254"/>
      <c r="I248" s="255"/>
      <c r="J248" s="117" t="s">
        <v>275</v>
      </c>
      <c r="K248" s="148">
        <v>10600</v>
      </c>
      <c r="L248" s="31"/>
      <c r="M248" s="31"/>
      <c r="N248" s="249">
        <v>25581199</v>
      </c>
      <c r="O248" s="131"/>
      <c r="P248" s="55"/>
      <c r="Q248" s="84"/>
      <c r="R248" s="149"/>
      <c r="S248" s="121"/>
      <c r="T248" s="121"/>
      <c r="U248" s="137"/>
      <c r="V248" s="121"/>
      <c r="W248" s="121"/>
      <c r="X248" s="138"/>
      <c r="Y248" s="122"/>
      <c r="AI248" s="54">
        <f t="shared" si="20"/>
        <v>-10600</v>
      </c>
    </row>
    <row r="249" spans="1:35" ht="34.5" customHeight="1" x14ac:dyDescent="0.3">
      <c r="A249" s="158"/>
      <c r="B249" s="31"/>
      <c r="C249" s="32"/>
      <c r="D249" s="31"/>
      <c r="E249" s="31"/>
      <c r="F249" s="152"/>
      <c r="G249" s="155"/>
      <c r="H249" s="254"/>
      <c r="I249" s="255"/>
      <c r="J249" s="117" t="s">
        <v>277</v>
      </c>
      <c r="K249" s="61">
        <v>16100</v>
      </c>
      <c r="L249" s="31"/>
      <c r="M249" s="31"/>
      <c r="N249" s="250"/>
      <c r="O249" s="131"/>
      <c r="P249" s="55"/>
      <c r="Q249" s="84"/>
      <c r="R249" s="149"/>
      <c r="S249" s="121"/>
      <c r="T249" s="121"/>
      <c r="U249" s="137"/>
      <c r="V249" s="121"/>
      <c r="W249" s="121"/>
      <c r="X249" s="138"/>
      <c r="Y249" s="122"/>
      <c r="AI249" s="54">
        <f t="shared" si="20"/>
        <v>-16100</v>
      </c>
    </row>
    <row r="250" spans="1:35" ht="34.5" customHeight="1" x14ac:dyDescent="0.3">
      <c r="A250" s="158"/>
      <c r="B250" s="31"/>
      <c r="C250" s="32"/>
      <c r="D250" s="31"/>
      <c r="E250" s="31"/>
      <c r="F250" s="152"/>
      <c r="G250" s="155"/>
      <c r="H250" s="254"/>
      <c r="I250" s="255"/>
      <c r="J250" s="117" t="s">
        <v>279</v>
      </c>
      <c r="K250" s="148">
        <v>13100</v>
      </c>
      <c r="L250" s="31"/>
      <c r="M250" s="31"/>
      <c r="N250" s="250"/>
      <c r="O250" s="131"/>
      <c r="P250" s="55"/>
      <c r="Q250" s="84"/>
      <c r="R250" s="149"/>
      <c r="S250" s="121"/>
      <c r="T250" s="121"/>
      <c r="U250" s="137"/>
      <c r="V250" s="121"/>
      <c r="W250" s="121"/>
      <c r="X250" s="138"/>
      <c r="Y250" s="122"/>
      <c r="AI250" s="54">
        <f t="shared" si="20"/>
        <v>-13100</v>
      </c>
    </row>
    <row r="251" spans="1:35" ht="34.5" customHeight="1" x14ac:dyDescent="0.3">
      <c r="A251" s="158"/>
      <c r="B251" s="31"/>
      <c r="C251" s="32"/>
      <c r="D251" s="31"/>
      <c r="E251" s="31"/>
      <c r="F251" s="152"/>
      <c r="G251" s="155"/>
      <c r="H251" s="254"/>
      <c r="I251" s="255"/>
      <c r="J251" s="117" t="s">
        <v>281</v>
      </c>
      <c r="K251" s="148">
        <v>12300</v>
      </c>
      <c r="L251" s="31"/>
      <c r="M251" s="31"/>
      <c r="N251" s="250"/>
      <c r="O251" s="131"/>
      <c r="P251" s="55"/>
      <c r="Q251" s="84"/>
      <c r="R251" s="149"/>
      <c r="S251" s="121"/>
      <c r="T251" s="121"/>
      <c r="U251" s="137"/>
      <c r="V251" s="121"/>
      <c r="W251" s="121"/>
      <c r="X251" s="138"/>
      <c r="Y251" s="122"/>
      <c r="AI251" s="54">
        <f t="shared" si="20"/>
        <v>-12300</v>
      </c>
    </row>
    <row r="252" spans="1:35" ht="34.5" customHeight="1" x14ac:dyDescent="0.3">
      <c r="A252" s="158"/>
      <c r="B252" s="31"/>
      <c r="C252" s="32"/>
      <c r="D252" s="31"/>
      <c r="E252" s="31"/>
      <c r="F252" s="152"/>
      <c r="G252" s="155"/>
      <c r="H252" s="254"/>
      <c r="I252" s="255"/>
      <c r="J252" s="117" t="s">
        <v>283</v>
      </c>
      <c r="K252" s="148">
        <v>15600</v>
      </c>
      <c r="L252" s="31"/>
      <c r="M252" s="31"/>
      <c r="N252" s="250"/>
      <c r="O252" s="131"/>
      <c r="P252" s="55"/>
      <c r="Q252" s="84"/>
      <c r="R252" s="149"/>
      <c r="S252" s="121"/>
      <c r="T252" s="121"/>
      <c r="U252" s="137"/>
      <c r="V252" s="121"/>
      <c r="W252" s="121"/>
      <c r="X252" s="138"/>
      <c r="Y252" s="122"/>
      <c r="AI252" s="54">
        <f t="shared" si="20"/>
        <v>-15600</v>
      </c>
    </row>
    <row r="253" spans="1:35" ht="34.5" customHeight="1" x14ac:dyDescent="0.3">
      <c r="A253" s="158"/>
      <c r="B253" s="31"/>
      <c r="C253" s="32"/>
      <c r="D253" s="31"/>
      <c r="E253" s="31"/>
      <c r="F253" s="152"/>
      <c r="G253" s="155"/>
      <c r="H253" s="254"/>
      <c r="I253" s="255"/>
      <c r="J253" s="117" t="s">
        <v>285</v>
      </c>
      <c r="K253" s="148">
        <v>14600</v>
      </c>
      <c r="L253" s="31"/>
      <c r="M253" s="31"/>
      <c r="N253" s="250"/>
      <c r="O253" s="131"/>
      <c r="P253" s="55"/>
      <c r="Q253" s="84"/>
      <c r="R253" s="149"/>
      <c r="S253" s="121"/>
      <c r="T253" s="121"/>
      <c r="U253" s="137"/>
      <c r="V253" s="121"/>
      <c r="W253" s="121"/>
      <c r="X253" s="138"/>
      <c r="Y253" s="122"/>
      <c r="AI253" s="54">
        <f t="shared" si="20"/>
        <v>-14600</v>
      </c>
    </row>
    <row r="254" spans="1:35" ht="34.5" customHeight="1" x14ac:dyDescent="0.3">
      <c r="A254" s="158"/>
      <c r="B254" s="31"/>
      <c r="C254" s="32"/>
      <c r="D254" s="31"/>
      <c r="E254" s="31"/>
      <c r="F254" s="152"/>
      <c r="G254" s="155"/>
      <c r="H254" s="254"/>
      <c r="I254" s="255"/>
      <c r="J254" s="117" t="s">
        <v>287</v>
      </c>
      <c r="K254" s="148">
        <v>2700</v>
      </c>
      <c r="L254" s="31"/>
      <c r="M254" s="31"/>
      <c r="N254" s="250"/>
      <c r="O254" s="131"/>
      <c r="P254" s="55"/>
      <c r="Q254" s="84"/>
      <c r="R254" s="149"/>
      <c r="S254" s="121"/>
      <c r="T254" s="121"/>
      <c r="U254" s="137"/>
      <c r="V254" s="121"/>
      <c r="W254" s="121"/>
      <c r="X254" s="138"/>
      <c r="Y254" s="122"/>
      <c r="AI254" s="54">
        <f t="shared" si="20"/>
        <v>-2700</v>
      </c>
    </row>
    <row r="255" spans="1:35" ht="34.5" customHeight="1" x14ac:dyDescent="0.3">
      <c r="A255" s="158"/>
      <c r="B255" s="31"/>
      <c r="C255" s="32"/>
      <c r="D255" s="31"/>
      <c r="E255" s="31"/>
      <c r="F255" s="152"/>
      <c r="G255" s="155"/>
      <c r="H255" s="254"/>
      <c r="I255" s="255"/>
      <c r="J255" s="117" t="s">
        <v>289</v>
      </c>
      <c r="K255" s="148">
        <v>1050</v>
      </c>
      <c r="L255" s="31"/>
      <c r="M255" s="31"/>
      <c r="N255" s="250"/>
      <c r="O255" s="131"/>
      <c r="P255" s="55"/>
      <c r="Q255" s="84"/>
      <c r="R255" s="149"/>
      <c r="S255" s="121"/>
      <c r="T255" s="121"/>
      <c r="U255" s="137"/>
      <c r="V255" s="121"/>
      <c r="W255" s="121"/>
      <c r="X255" s="138"/>
      <c r="Y255" s="122"/>
      <c r="AI255" s="54">
        <f t="shared" si="20"/>
        <v>-1050</v>
      </c>
    </row>
    <row r="256" spans="1:35" ht="34.5" customHeight="1" x14ac:dyDescent="0.3">
      <c r="A256" s="158"/>
      <c r="B256" s="31"/>
      <c r="C256" s="32"/>
      <c r="D256" s="31"/>
      <c r="E256" s="31"/>
      <c r="F256" s="152"/>
      <c r="G256" s="155"/>
      <c r="H256" s="254"/>
      <c r="I256" s="255"/>
      <c r="J256" s="117" t="s">
        <v>291</v>
      </c>
      <c r="K256" s="148">
        <v>2400</v>
      </c>
      <c r="L256" s="31"/>
      <c r="M256" s="31"/>
      <c r="N256" s="250"/>
      <c r="O256" s="131"/>
      <c r="P256" s="55"/>
      <c r="Q256" s="84"/>
      <c r="R256" s="149"/>
      <c r="S256" s="121"/>
      <c r="T256" s="121"/>
      <c r="U256" s="137"/>
      <c r="V256" s="121"/>
      <c r="W256" s="121"/>
      <c r="X256" s="138"/>
      <c r="Y256" s="122"/>
      <c r="AI256" s="54">
        <f t="shared" si="20"/>
        <v>-2400</v>
      </c>
    </row>
    <row r="257" spans="1:37" ht="34.5" customHeight="1" x14ac:dyDescent="0.3">
      <c r="A257" s="158"/>
      <c r="B257" s="31"/>
      <c r="C257" s="32"/>
      <c r="D257" s="31"/>
      <c r="E257" s="31"/>
      <c r="F257" s="152"/>
      <c r="G257" s="155"/>
      <c r="H257" s="254"/>
      <c r="I257" s="255"/>
      <c r="J257" s="117" t="s">
        <v>293</v>
      </c>
      <c r="K257" s="148">
        <v>3200</v>
      </c>
      <c r="L257" s="31"/>
      <c r="M257" s="31"/>
      <c r="N257" s="250"/>
      <c r="O257" s="131"/>
      <c r="P257" s="55"/>
      <c r="Q257" s="84"/>
      <c r="R257" s="149"/>
      <c r="S257" s="121"/>
      <c r="T257" s="121"/>
      <c r="U257" s="137"/>
      <c r="V257" s="121"/>
      <c r="W257" s="121"/>
      <c r="X257" s="138"/>
      <c r="Y257" s="122"/>
      <c r="AI257" s="54">
        <f t="shared" si="20"/>
        <v>-3200</v>
      </c>
    </row>
    <row r="258" spans="1:37" ht="34.5" customHeight="1" x14ac:dyDescent="0.3">
      <c r="A258" s="158"/>
      <c r="B258" s="31"/>
      <c r="C258" s="32"/>
      <c r="D258" s="31"/>
      <c r="E258" s="31"/>
      <c r="F258" s="152"/>
      <c r="G258" s="155"/>
      <c r="H258" s="254"/>
      <c r="I258" s="255"/>
      <c r="J258" s="117" t="s">
        <v>295</v>
      </c>
      <c r="K258" s="148">
        <v>7300</v>
      </c>
      <c r="L258" s="31"/>
      <c r="M258" s="31"/>
      <c r="N258" s="250"/>
      <c r="O258" s="131"/>
      <c r="P258" s="55"/>
      <c r="Q258" s="84"/>
      <c r="R258" s="149"/>
      <c r="S258" s="121"/>
      <c r="T258" s="121"/>
      <c r="U258" s="137"/>
      <c r="V258" s="121"/>
      <c r="W258" s="121"/>
      <c r="X258" s="138"/>
      <c r="Y258" s="122"/>
      <c r="AI258" s="54">
        <f t="shared" si="20"/>
        <v>-7300</v>
      </c>
    </row>
    <row r="259" spans="1:37" ht="34.5" customHeight="1" x14ac:dyDescent="0.3">
      <c r="A259" s="158"/>
      <c r="B259" s="31"/>
      <c r="C259" s="32"/>
      <c r="D259" s="31"/>
      <c r="E259" s="31"/>
      <c r="F259" s="152"/>
      <c r="G259" s="155"/>
      <c r="H259" s="254"/>
      <c r="I259" s="255"/>
      <c r="J259" s="117" t="s">
        <v>296</v>
      </c>
      <c r="K259" s="148">
        <v>7300</v>
      </c>
      <c r="L259" s="31"/>
      <c r="M259" s="31"/>
      <c r="N259" s="250"/>
      <c r="O259" s="131"/>
      <c r="P259" s="55"/>
      <c r="Q259" s="84"/>
      <c r="R259" s="149"/>
      <c r="S259" s="121"/>
      <c r="T259" s="121"/>
      <c r="U259" s="137"/>
      <c r="V259" s="121"/>
      <c r="W259" s="121"/>
      <c r="X259" s="138"/>
      <c r="Y259" s="122"/>
      <c r="AI259" s="54">
        <f t="shared" si="20"/>
        <v>-7300</v>
      </c>
    </row>
    <row r="260" spans="1:37" ht="34.5" customHeight="1" x14ac:dyDescent="0.3">
      <c r="A260" s="158"/>
      <c r="B260" s="31"/>
      <c r="C260" s="32"/>
      <c r="D260" s="31"/>
      <c r="E260" s="31"/>
      <c r="F260" s="152"/>
      <c r="G260" s="155"/>
      <c r="H260" s="256"/>
      <c r="I260" s="257"/>
      <c r="J260" s="117" t="s">
        <v>297</v>
      </c>
      <c r="K260" s="148">
        <v>7300</v>
      </c>
      <c r="L260" s="31"/>
      <c r="M260" s="31"/>
      <c r="N260" s="251"/>
      <c r="O260" s="131"/>
      <c r="P260" s="55"/>
      <c r="Q260" s="84"/>
      <c r="R260" s="149"/>
      <c r="S260" s="121"/>
      <c r="T260" s="121"/>
      <c r="U260" s="137"/>
      <c r="V260" s="121"/>
      <c r="W260" s="121"/>
      <c r="X260" s="138"/>
      <c r="Y260" s="122"/>
      <c r="AI260" s="54">
        <f t="shared" si="20"/>
        <v>-7300</v>
      </c>
      <c r="AJ260" s="103" t="s">
        <v>300</v>
      </c>
      <c r="AK260" s="44"/>
    </row>
    <row r="261" spans="1:37" ht="18" customHeight="1" x14ac:dyDescent="0.3">
      <c r="A261" s="258" t="s">
        <v>301</v>
      </c>
      <c r="B261" s="259"/>
      <c r="C261" s="259"/>
      <c r="D261" s="259"/>
      <c r="E261" s="259"/>
      <c r="F261" s="259"/>
      <c r="G261" s="260"/>
      <c r="H261" s="261" t="s">
        <v>301</v>
      </c>
      <c r="I261" s="262"/>
      <c r="J261" s="262"/>
      <c r="K261" s="262"/>
      <c r="L261" s="262"/>
      <c r="M261" s="262"/>
      <c r="N261" s="262"/>
      <c r="O261" s="262"/>
      <c r="P261" s="55"/>
      <c r="Q261" s="90"/>
      <c r="R261" s="91"/>
      <c r="S261" s="55"/>
      <c r="T261" s="55"/>
      <c r="U261" s="55"/>
      <c r="V261" s="55"/>
      <c r="W261" s="55"/>
      <c r="X261" s="58"/>
      <c r="Y261" s="59"/>
      <c r="AI261" s="54">
        <f t="shared" si="20"/>
        <v>0</v>
      </c>
    </row>
    <row r="262" spans="1:37" s="71" customFormat="1" ht="42" customHeight="1" x14ac:dyDescent="0.3">
      <c r="A262" s="158"/>
      <c r="B262" s="79">
        <v>1.0900000000000001</v>
      </c>
      <c r="C262" s="116" t="s">
        <v>302</v>
      </c>
      <c r="D262" s="117">
        <v>402</v>
      </c>
      <c r="E262" s="159">
        <f>ROUNDDOWN(93587.615601792,0)</f>
        <v>93587</v>
      </c>
      <c r="F262" s="160">
        <f>E262*D262</f>
        <v>37621974</v>
      </c>
      <c r="G262" s="238">
        <f>F262+F263</f>
        <v>44856822</v>
      </c>
      <c r="H262" s="241" t="s">
        <v>303</v>
      </c>
      <c r="I262" s="242"/>
      <c r="J262" s="247" t="s">
        <v>175</v>
      </c>
      <c r="K262" s="248"/>
      <c r="L262" s="161"/>
      <c r="M262" s="161"/>
      <c r="N262" s="161"/>
      <c r="O262" s="161"/>
      <c r="P262" s="35"/>
      <c r="Q262" s="74"/>
      <c r="R262" s="120"/>
      <c r="S262" s="121"/>
      <c r="T262" s="121"/>
      <c r="U262" s="137"/>
      <c r="V262" s="121"/>
      <c r="W262" s="121"/>
      <c r="X262" s="138"/>
      <c r="Y262" s="122"/>
      <c r="AI262" s="54">
        <f t="shared" si="20"/>
        <v>402</v>
      </c>
    </row>
    <row r="263" spans="1:37" s="71" customFormat="1" ht="42" customHeight="1" x14ac:dyDescent="0.3">
      <c r="A263" s="158"/>
      <c r="B263" s="79">
        <v>1.1299999999999999</v>
      </c>
      <c r="C263" s="116" t="s">
        <v>304</v>
      </c>
      <c r="D263" s="117">
        <v>144</v>
      </c>
      <c r="E263" s="69">
        <f>ROUNDDOWN(50242.99,0)</f>
        <v>50242</v>
      </c>
      <c r="F263" s="160">
        <f>E263*D263</f>
        <v>7234848</v>
      </c>
      <c r="G263" s="239"/>
      <c r="H263" s="243"/>
      <c r="I263" s="244"/>
      <c r="J263" s="162" t="s">
        <v>305</v>
      </c>
      <c r="K263" s="162">
        <v>108</v>
      </c>
      <c r="L263" s="161"/>
      <c r="M263" s="161"/>
      <c r="N263" s="231">
        <v>19192467</v>
      </c>
      <c r="O263" s="231">
        <v>19192467</v>
      </c>
      <c r="P263" s="35"/>
      <c r="Q263" s="74"/>
      <c r="R263" s="123"/>
      <c r="S263" s="121"/>
      <c r="T263" s="124"/>
      <c r="U263" s="137"/>
      <c r="V263" s="121"/>
      <c r="W263" s="124"/>
      <c r="X263" s="138"/>
      <c r="Y263" s="122"/>
      <c r="AI263" s="54">
        <f t="shared" si="20"/>
        <v>36</v>
      </c>
    </row>
    <row r="264" spans="1:37" s="71" customFormat="1" ht="42" customHeight="1" x14ac:dyDescent="0.3">
      <c r="A264" s="158"/>
      <c r="B264" s="79"/>
      <c r="C264" s="116"/>
      <c r="D264" s="117"/>
      <c r="E264" s="118"/>
      <c r="F264" s="152"/>
      <c r="G264" s="239"/>
      <c r="H264" s="243"/>
      <c r="I264" s="244"/>
      <c r="J264" s="162" t="s">
        <v>306</v>
      </c>
      <c r="K264" s="162">
        <v>126</v>
      </c>
      <c r="L264" s="161"/>
      <c r="M264" s="161"/>
      <c r="N264" s="232"/>
      <c r="O264" s="232"/>
      <c r="P264" s="35"/>
      <c r="Q264" s="74"/>
      <c r="R264" s="123"/>
      <c r="S264" s="121"/>
      <c r="T264" s="124"/>
      <c r="U264" s="137"/>
      <c r="V264" s="121"/>
      <c r="W264" s="124"/>
      <c r="X264" s="138"/>
      <c r="Y264" s="122"/>
      <c r="AI264" s="54">
        <f t="shared" ref="AI264:AI274" si="21">D264-K264</f>
        <v>-126</v>
      </c>
    </row>
    <row r="265" spans="1:37" s="71" customFormat="1" ht="42" customHeight="1" x14ac:dyDescent="0.3">
      <c r="A265" s="158"/>
      <c r="B265" s="79"/>
      <c r="C265" s="116"/>
      <c r="D265" s="117"/>
      <c r="E265" s="118"/>
      <c r="F265" s="152"/>
      <c r="G265" s="239"/>
      <c r="H265" s="245"/>
      <c r="I265" s="246"/>
      <c r="J265" s="162" t="s">
        <v>307</v>
      </c>
      <c r="K265" s="163">
        <v>73</v>
      </c>
      <c r="L265" s="161"/>
      <c r="M265" s="161"/>
      <c r="N265" s="233"/>
      <c r="O265" s="233"/>
      <c r="P265" s="35"/>
      <c r="Q265" s="74"/>
      <c r="R265" s="123"/>
      <c r="S265" s="121"/>
      <c r="T265" s="124"/>
      <c r="U265" s="137"/>
      <c r="V265" s="121"/>
      <c r="W265" s="124"/>
      <c r="X265" s="138"/>
      <c r="Y265" s="122"/>
      <c r="AI265" s="54">
        <f t="shared" si="21"/>
        <v>-73</v>
      </c>
      <c r="AJ265" s="71" t="s">
        <v>171</v>
      </c>
    </row>
    <row r="266" spans="1:37" s="71" customFormat="1" ht="42" customHeight="1" x14ac:dyDescent="0.3">
      <c r="A266" s="158"/>
      <c r="B266" s="79"/>
      <c r="C266" s="116"/>
      <c r="D266" s="117"/>
      <c r="E266" s="118"/>
      <c r="F266" s="152"/>
      <c r="G266" s="239"/>
      <c r="H266" s="241" t="s">
        <v>308</v>
      </c>
      <c r="I266" s="242"/>
      <c r="J266" s="164" t="s">
        <v>299</v>
      </c>
      <c r="K266" s="164"/>
      <c r="L266" s="161"/>
      <c r="M266" s="161"/>
      <c r="N266" s="165"/>
      <c r="O266" s="163"/>
      <c r="P266" s="35"/>
      <c r="Q266" s="74"/>
      <c r="R266" s="123"/>
      <c r="S266" s="121"/>
      <c r="T266" s="124"/>
      <c r="U266" s="137"/>
      <c r="V266" s="121"/>
      <c r="W266" s="124"/>
      <c r="X266" s="138"/>
      <c r="Y266" s="122"/>
      <c r="AI266" s="54">
        <f t="shared" si="21"/>
        <v>0</v>
      </c>
    </row>
    <row r="267" spans="1:37" s="71" customFormat="1" ht="42" customHeight="1" x14ac:dyDescent="0.3">
      <c r="A267" s="158"/>
      <c r="B267" s="79"/>
      <c r="C267" s="116"/>
      <c r="D267" s="117"/>
      <c r="E267" s="118"/>
      <c r="F267" s="152"/>
      <c r="G267" s="239"/>
      <c r="H267" s="243"/>
      <c r="I267" s="244"/>
      <c r="J267" s="162" t="s">
        <v>305</v>
      </c>
      <c r="K267" s="166">
        <v>78</v>
      </c>
      <c r="L267" s="161"/>
      <c r="M267" s="161"/>
      <c r="N267" s="231">
        <v>14365316</v>
      </c>
      <c r="O267" s="231">
        <v>14365316</v>
      </c>
      <c r="P267" s="35"/>
      <c r="Q267" s="74"/>
      <c r="R267" s="123"/>
      <c r="S267" s="121"/>
      <c r="T267" s="124"/>
      <c r="U267" s="137"/>
      <c r="V267" s="121"/>
      <c r="W267" s="124"/>
      <c r="X267" s="138"/>
      <c r="Y267" s="122"/>
      <c r="AI267" s="54">
        <f t="shared" si="21"/>
        <v>-78</v>
      </c>
    </row>
    <row r="268" spans="1:37" s="71" customFormat="1" ht="42" customHeight="1" x14ac:dyDescent="0.3">
      <c r="A268" s="158"/>
      <c r="B268" s="79"/>
      <c r="C268" s="116"/>
      <c r="D268" s="117"/>
      <c r="E268" s="118"/>
      <c r="F268" s="152"/>
      <c r="G268" s="239"/>
      <c r="H268" s="243"/>
      <c r="I268" s="244"/>
      <c r="J268" s="162" t="s">
        <v>306</v>
      </c>
      <c r="K268" s="166">
        <v>78</v>
      </c>
      <c r="L268" s="161"/>
      <c r="M268" s="161"/>
      <c r="N268" s="232"/>
      <c r="O268" s="232"/>
      <c r="P268" s="35"/>
      <c r="Q268" s="74"/>
      <c r="R268" s="123"/>
      <c r="S268" s="121"/>
      <c r="T268" s="124"/>
      <c r="U268" s="137"/>
      <c r="V268" s="121"/>
      <c r="W268" s="124"/>
      <c r="X268" s="138"/>
      <c r="Y268" s="122"/>
      <c r="AI268" s="54">
        <f t="shared" si="21"/>
        <v>-78</v>
      </c>
    </row>
    <row r="269" spans="1:37" ht="34.5" customHeight="1" x14ac:dyDescent="0.3">
      <c r="A269" s="158"/>
      <c r="B269" s="31"/>
      <c r="C269" s="32"/>
      <c r="D269" s="31"/>
      <c r="E269" s="31"/>
      <c r="F269" s="152"/>
      <c r="G269" s="240"/>
      <c r="H269" s="245"/>
      <c r="I269" s="246"/>
      <c r="J269" s="162" t="s">
        <v>307</v>
      </c>
      <c r="K269" s="166">
        <v>65</v>
      </c>
      <c r="L269" s="163"/>
      <c r="M269" s="163"/>
      <c r="N269" s="233"/>
      <c r="O269" s="233"/>
      <c r="P269" s="55"/>
      <c r="Q269" s="84"/>
      <c r="R269" s="149"/>
      <c r="S269" s="121"/>
      <c r="T269" s="121"/>
      <c r="U269" s="137"/>
      <c r="V269" s="121"/>
      <c r="W269" s="121"/>
      <c r="X269" s="138"/>
      <c r="Y269" s="122"/>
      <c r="AI269" s="54">
        <f t="shared" si="21"/>
        <v>-65</v>
      </c>
      <c r="AJ269" s="103"/>
      <c r="AK269" s="44"/>
    </row>
    <row r="270" spans="1:37" s="174" customFormat="1" ht="40.5" customHeight="1" x14ac:dyDescent="0.25">
      <c r="A270" s="223">
        <v>15</v>
      </c>
      <c r="B270" s="225">
        <v>3</v>
      </c>
      <c r="C270" s="225" t="s">
        <v>309</v>
      </c>
      <c r="D270" s="234">
        <v>82</v>
      </c>
      <c r="E270" s="167"/>
      <c r="F270" s="236">
        <v>119803000</v>
      </c>
      <c r="G270" s="168" t="s">
        <v>310</v>
      </c>
      <c r="H270" s="219" t="s">
        <v>311</v>
      </c>
      <c r="I270" s="220"/>
      <c r="J270" s="169" t="s">
        <v>312</v>
      </c>
      <c r="K270" s="169">
        <v>40</v>
      </c>
      <c r="L270" s="169"/>
      <c r="M270" s="170"/>
      <c r="N270" s="171">
        <v>56816924</v>
      </c>
      <c r="O270" s="172">
        <v>48149936</v>
      </c>
      <c r="P270" s="173"/>
      <c r="AI270" s="54">
        <f t="shared" si="21"/>
        <v>42</v>
      </c>
      <c r="AJ270" s="174" t="s">
        <v>313</v>
      </c>
    </row>
    <row r="271" spans="1:37" s="174" customFormat="1" ht="40.5" customHeight="1" x14ac:dyDescent="0.25">
      <c r="A271" s="224"/>
      <c r="B271" s="226"/>
      <c r="C271" s="226"/>
      <c r="D271" s="235"/>
      <c r="E271" s="167"/>
      <c r="F271" s="237"/>
      <c r="G271" s="168" t="s">
        <v>310</v>
      </c>
      <c r="H271" s="219" t="s">
        <v>314</v>
      </c>
      <c r="I271" s="220"/>
      <c r="J271" s="169" t="s">
        <v>312</v>
      </c>
      <c r="K271" s="169">
        <v>42</v>
      </c>
      <c r="L271" s="169"/>
      <c r="M271" s="170"/>
      <c r="N271" s="171">
        <v>62211618</v>
      </c>
      <c r="O271" s="175">
        <v>52721710</v>
      </c>
      <c r="P271" s="173"/>
      <c r="AI271" s="54">
        <f t="shared" si="21"/>
        <v>-42</v>
      </c>
    </row>
    <row r="272" spans="1:37" s="174" customFormat="1" ht="33" customHeight="1" x14ac:dyDescent="0.25">
      <c r="A272" s="223">
        <v>16</v>
      </c>
      <c r="B272" s="225" t="s">
        <v>315</v>
      </c>
      <c r="C272" s="225" t="s">
        <v>316</v>
      </c>
      <c r="D272" s="227">
        <v>46</v>
      </c>
      <c r="E272" s="176"/>
      <c r="F272" s="229">
        <v>73191000</v>
      </c>
      <c r="G272" s="177" t="s">
        <v>317</v>
      </c>
      <c r="H272" s="219" t="s">
        <v>318</v>
      </c>
      <c r="I272" s="220"/>
      <c r="J272" s="169" t="s">
        <v>312</v>
      </c>
      <c r="K272" s="169">
        <v>23</v>
      </c>
      <c r="L272" s="178"/>
      <c r="M272" s="170"/>
      <c r="N272" s="171">
        <v>45171298</v>
      </c>
      <c r="O272" s="175">
        <v>38280761</v>
      </c>
      <c r="P272" s="173"/>
      <c r="AI272" s="54">
        <f t="shared" si="21"/>
        <v>23</v>
      </c>
    </row>
    <row r="273" spans="1:36" s="174" customFormat="1" ht="33" customHeight="1" x14ac:dyDescent="0.25">
      <c r="A273" s="224"/>
      <c r="B273" s="226"/>
      <c r="C273" s="226"/>
      <c r="D273" s="228"/>
      <c r="E273" s="176"/>
      <c r="F273" s="230"/>
      <c r="G273" s="177" t="s">
        <v>317</v>
      </c>
      <c r="H273" s="219" t="s">
        <v>318</v>
      </c>
      <c r="I273" s="220"/>
      <c r="J273" s="169" t="s">
        <v>312</v>
      </c>
      <c r="K273" s="169">
        <v>23</v>
      </c>
      <c r="L273" s="178"/>
      <c r="M273" s="170"/>
      <c r="N273" s="171">
        <v>41531639</v>
      </c>
      <c r="O273" s="175">
        <v>35131639</v>
      </c>
      <c r="P273" s="173"/>
      <c r="AI273" s="54">
        <f t="shared" si="21"/>
        <v>-23</v>
      </c>
      <c r="AJ273" s="174" t="s">
        <v>171</v>
      </c>
    </row>
    <row r="274" spans="1:36" s="174" customFormat="1" ht="25.5" x14ac:dyDescent="0.25">
      <c r="A274" s="179">
        <v>17</v>
      </c>
      <c r="B274" s="180">
        <v>4.1399999999999997</v>
      </c>
      <c r="C274" s="180" t="s">
        <v>319</v>
      </c>
      <c r="D274" s="181">
        <v>129750</v>
      </c>
      <c r="E274" s="167"/>
      <c r="F274" s="176">
        <v>48549000</v>
      </c>
      <c r="G274" s="177" t="s">
        <v>317</v>
      </c>
      <c r="H274" s="219" t="s">
        <v>320</v>
      </c>
      <c r="I274" s="220"/>
      <c r="J274" s="169" t="s">
        <v>321</v>
      </c>
      <c r="K274" s="169">
        <v>129750</v>
      </c>
      <c r="L274" s="169"/>
      <c r="M274" s="170"/>
      <c r="N274" s="171">
        <v>33437626</v>
      </c>
      <c r="O274" s="175">
        <v>28336971</v>
      </c>
      <c r="P274" s="173"/>
      <c r="AI274" s="54">
        <f t="shared" si="21"/>
        <v>0</v>
      </c>
      <c r="AJ274" s="174" t="s">
        <v>171</v>
      </c>
    </row>
    <row r="275" spans="1:36" x14ac:dyDescent="0.3">
      <c r="A275" s="221" t="s">
        <v>8</v>
      </c>
      <c r="B275" s="221"/>
      <c r="C275" s="221"/>
      <c r="D275" s="221"/>
      <c r="E275" s="221"/>
      <c r="F275" s="31"/>
      <c r="G275" s="34">
        <f>G7+G10+G14+G20+G34+G63+G65+G69+G91+G94+G233+G262</f>
        <v>2120319145.0424685</v>
      </c>
      <c r="H275" s="222" t="s">
        <v>8</v>
      </c>
      <c r="I275" s="222"/>
      <c r="J275" s="222"/>
      <c r="K275" s="222"/>
      <c r="L275" s="222"/>
      <c r="M275" s="222"/>
      <c r="N275" s="182"/>
      <c r="O275" s="38">
        <v>10</v>
      </c>
      <c r="P275" s="183"/>
      <c r="Q275" s="184"/>
      <c r="R275" s="185"/>
      <c r="S275" s="182">
        <f>ROUND(SUM(S7:S164),0)</f>
        <v>304610226</v>
      </c>
      <c r="T275" s="182"/>
      <c r="U275" s="182">
        <f>SUM(U7:U164)</f>
        <v>289990152</v>
      </c>
      <c r="V275" s="182">
        <f>ROUND(SUM(V7:V164),0)</f>
        <v>17572041</v>
      </c>
      <c r="W275" s="182"/>
      <c r="X275" s="186">
        <f>SUM(X7:X164)</f>
        <v>271807679</v>
      </c>
      <c r="Y275" s="186">
        <f>SUM(Y7:Y164)</f>
        <v>271807661</v>
      </c>
      <c r="AI275" s="131"/>
    </row>
    <row r="277" spans="1:36" x14ac:dyDescent="0.3">
      <c r="R277" s="192">
        <f>23+33+13+10+9+12+15</f>
        <v>115</v>
      </c>
    </row>
    <row r="278" spans="1:36" x14ac:dyDescent="0.3">
      <c r="R278" s="192">
        <f>22+28+10+8+8+10+12</f>
        <v>98</v>
      </c>
    </row>
    <row r="280" spans="1:36" ht="18" x14ac:dyDescent="0.3">
      <c r="M280" s="194"/>
      <c r="N280" s="195"/>
      <c r="O280" s="195"/>
    </row>
    <row r="281" spans="1:36" ht="18" x14ac:dyDescent="0.3">
      <c r="M281" s="194"/>
      <c r="N281" s="196">
        <f>+N274+N273+N272+N271+N270+N267+N263+N67+N66+N65</f>
        <v>320486846</v>
      </c>
      <c r="O281" s="195"/>
    </row>
    <row r="282" spans="1:36" ht="18" x14ac:dyDescent="0.3">
      <c r="M282" s="194"/>
      <c r="N282" s="195"/>
      <c r="O282" s="195"/>
    </row>
  </sheetData>
  <mergeCells count="245">
    <mergeCell ref="A1:P1"/>
    <mergeCell ref="B2:G2"/>
    <mergeCell ref="H2:P2"/>
    <mergeCell ref="A3:A5"/>
    <mergeCell ref="B3:B5"/>
    <mergeCell ref="C3:C5"/>
    <mergeCell ref="D3:D5"/>
    <mergeCell ref="E3:E5"/>
    <mergeCell ref="F3:F5"/>
    <mergeCell ref="G3:G5"/>
    <mergeCell ref="AI3:AI5"/>
    <mergeCell ref="A7:A8"/>
    <mergeCell ref="G7:G8"/>
    <mergeCell ref="H7:I7"/>
    <mergeCell ref="P7:P8"/>
    <mergeCell ref="H8:I8"/>
    <mergeCell ref="P3:P5"/>
    <mergeCell ref="Q3:Q5"/>
    <mergeCell ref="R3:R5"/>
    <mergeCell ref="S3:U4"/>
    <mergeCell ref="V3:X4"/>
    <mergeCell ref="Y3:Y4"/>
    <mergeCell ref="H3:I5"/>
    <mergeCell ref="J3:J5"/>
    <mergeCell ref="K3:K5"/>
    <mergeCell ref="L3:M4"/>
    <mergeCell ref="N3:O4"/>
    <mergeCell ref="A10:A12"/>
    <mergeCell ref="G10:G12"/>
    <mergeCell ref="H10:I10"/>
    <mergeCell ref="P10:P12"/>
    <mergeCell ref="H11:I11"/>
    <mergeCell ref="H12:I12"/>
    <mergeCell ref="Z3:Z4"/>
    <mergeCell ref="A14:A17"/>
    <mergeCell ref="G14:G15"/>
    <mergeCell ref="H14:I14"/>
    <mergeCell ref="P14:P17"/>
    <mergeCell ref="H15:I15"/>
    <mergeCell ref="H16:I16"/>
    <mergeCell ref="H17:I17"/>
    <mergeCell ref="V20:V22"/>
    <mergeCell ref="W20:W22"/>
    <mergeCell ref="X20:X22"/>
    <mergeCell ref="Y20:Y22"/>
    <mergeCell ref="H23:I23"/>
    <mergeCell ref="H24:I27"/>
    <mergeCell ref="Q24:Q27"/>
    <mergeCell ref="R24:R27"/>
    <mergeCell ref="S24:S27"/>
    <mergeCell ref="P20:P31"/>
    <mergeCell ref="Q20:Q22"/>
    <mergeCell ref="R20:R22"/>
    <mergeCell ref="S20:S22"/>
    <mergeCell ref="T20:T22"/>
    <mergeCell ref="U20:U22"/>
    <mergeCell ref="T24:T27"/>
    <mergeCell ref="U24:U27"/>
    <mergeCell ref="T29:T31"/>
    <mergeCell ref="U29:U31"/>
    <mergeCell ref="H20:I22"/>
    <mergeCell ref="V24:V27"/>
    <mergeCell ref="W24:W27"/>
    <mergeCell ref="X24:X27"/>
    <mergeCell ref="Y24:Y27"/>
    <mergeCell ref="H28:I28"/>
    <mergeCell ref="H29:I31"/>
    <mergeCell ref="Q29:Q31"/>
    <mergeCell ref="R29:R31"/>
    <mergeCell ref="S29:S31"/>
    <mergeCell ref="V29:V31"/>
    <mergeCell ref="W29:W31"/>
    <mergeCell ref="X29:X31"/>
    <mergeCell ref="Y29:Y31"/>
    <mergeCell ref="A33:A41"/>
    <mergeCell ref="H33:I33"/>
    <mergeCell ref="G34:G41"/>
    <mergeCell ref="H34:I41"/>
    <mergeCell ref="A19:A31"/>
    <mergeCell ref="H19:I19"/>
    <mergeCell ref="G20:G23"/>
    <mergeCell ref="V34:V41"/>
    <mergeCell ref="W34:W41"/>
    <mergeCell ref="X34:X41"/>
    <mergeCell ref="Y34:Y41"/>
    <mergeCell ref="A42:A52"/>
    <mergeCell ref="G42:G52"/>
    <mergeCell ref="H42:I52"/>
    <mergeCell ref="R42:R52"/>
    <mergeCell ref="S42:S52"/>
    <mergeCell ref="P34:P61"/>
    <mergeCell ref="Q34:Q41"/>
    <mergeCell ref="R34:R41"/>
    <mergeCell ref="S34:S41"/>
    <mergeCell ref="T34:T41"/>
    <mergeCell ref="U34:U41"/>
    <mergeCell ref="T42:T52"/>
    <mergeCell ref="U42:U52"/>
    <mergeCell ref="S53:S61"/>
    <mergeCell ref="T53:T61"/>
    <mergeCell ref="W53:W61"/>
    <mergeCell ref="X53:X61"/>
    <mergeCell ref="Y53:Y61"/>
    <mergeCell ref="Q54:Q61"/>
    <mergeCell ref="V42:V52"/>
    <mergeCell ref="W42:W52"/>
    <mergeCell ref="X42:X52"/>
    <mergeCell ref="Y42:Y52"/>
    <mergeCell ref="Q43:Q52"/>
    <mergeCell ref="R53:R61"/>
    <mergeCell ref="A63:A64"/>
    <mergeCell ref="G63:G64"/>
    <mergeCell ref="H63:I63"/>
    <mergeCell ref="P63:P64"/>
    <mergeCell ref="H64:I64"/>
    <mergeCell ref="U53:U61"/>
    <mergeCell ref="V53:V61"/>
    <mergeCell ref="A53:A61"/>
    <mergeCell ref="G53:G61"/>
    <mergeCell ref="H53:I61"/>
    <mergeCell ref="U65:U67"/>
    <mergeCell ref="V65:V67"/>
    <mergeCell ref="X65:X67"/>
    <mergeCell ref="H66:I66"/>
    <mergeCell ref="H67:I67"/>
    <mergeCell ref="A68:G68"/>
    <mergeCell ref="H68:O68"/>
    <mergeCell ref="A65:A67"/>
    <mergeCell ref="G65:G67"/>
    <mergeCell ref="H65:I65"/>
    <mergeCell ref="S65:S67"/>
    <mergeCell ref="A90:G90"/>
    <mergeCell ref="H90:O90"/>
    <mergeCell ref="A91:A92"/>
    <mergeCell ref="G91:G92"/>
    <mergeCell ref="H91:I91"/>
    <mergeCell ref="S69:S89"/>
    <mergeCell ref="N70:N76"/>
    <mergeCell ref="O70:O76"/>
    <mergeCell ref="N78:N86"/>
    <mergeCell ref="O78:O86"/>
    <mergeCell ref="A69:A76"/>
    <mergeCell ref="F69:F89"/>
    <mergeCell ref="G69:G89"/>
    <mergeCell ref="H69:I76"/>
    <mergeCell ref="J69:K69"/>
    <mergeCell ref="H77:I86"/>
    <mergeCell ref="J77:K77"/>
    <mergeCell ref="A78:A89"/>
    <mergeCell ref="H87:I89"/>
    <mergeCell ref="P91:P92"/>
    <mergeCell ref="S91:S92"/>
    <mergeCell ref="U91:U92"/>
    <mergeCell ref="V91:V92"/>
    <mergeCell ref="X91:X92"/>
    <mergeCell ref="H92:I92"/>
    <mergeCell ref="J87:K87"/>
    <mergeCell ref="N88:N89"/>
    <mergeCell ref="O88:O89"/>
    <mergeCell ref="U69:U89"/>
    <mergeCell ref="V69:V89"/>
    <mergeCell ref="X69:X89"/>
    <mergeCell ref="A93:G93"/>
    <mergeCell ref="J93:O93"/>
    <mergeCell ref="A94:A231"/>
    <mergeCell ref="F94:F117"/>
    <mergeCell ref="G94:G117"/>
    <mergeCell ref="H94:I110"/>
    <mergeCell ref="J94:K94"/>
    <mergeCell ref="N95:N110"/>
    <mergeCell ref="H163:I184"/>
    <mergeCell ref="S95:S110"/>
    <mergeCell ref="U95:U110"/>
    <mergeCell ref="V95:V110"/>
    <mergeCell ref="X95:X110"/>
    <mergeCell ref="H111:I132"/>
    <mergeCell ref="N112:N132"/>
    <mergeCell ref="S112:S132"/>
    <mergeCell ref="U112:U132"/>
    <mergeCell ref="V112:V132"/>
    <mergeCell ref="X112:X132"/>
    <mergeCell ref="H133:I151"/>
    <mergeCell ref="N134:N151"/>
    <mergeCell ref="S134:S151"/>
    <mergeCell ref="U134:U151"/>
    <mergeCell ref="V134:V151"/>
    <mergeCell ref="X134:X151"/>
    <mergeCell ref="H152:I162"/>
    <mergeCell ref="N153:N162"/>
    <mergeCell ref="S153:S162"/>
    <mergeCell ref="U153:U162"/>
    <mergeCell ref="V153:V162"/>
    <mergeCell ref="X153:X162"/>
    <mergeCell ref="X164:X184"/>
    <mergeCell ref="H185:I206"/>
    <mergeCell ref="N186:N206"/>
    <mergeCell ref="S186:S206"/>
    <mergeCell ref="U186:U206"/>
    <mergeCell ref="V186:V206"/>
    <mergeCell ref="X186:X206"/>
    <mergeCell ref="N164:N184"/>
    <mergeCell ref="S164:S184"/>
    <mergeCell ref="U164:U184"/>
    <mergeCell ref="V164:V184"/>
    <mergeCell ref="A261:G261"/>
    <mergeCell ref="H261:O261"/>
    <mergeCell ref="V208:V228"/>
    <mergeCell ref="X208:X228"/>
    <mergeCell ref="A232:G232"/>
    <mergeCell ref="H232:O232"/>
    <mergeCell ref="F233:F244"/>
    <mergeCell ref="G233:G244"/>
    <mergeCell ref="H233:I246"/>
    <mergeCell ref="N234:N246"/>
    <mergeCell ref="H207:I231"/>
    <mergeCell ref="N208:N231"/>
    <mergeCell ref="S208:S228"/>
    <mergeCell ref="U208:U228"/>
    <mergeCell ref="N263:N265"/>
    <mergeCell ref="O263:O265"/>
    <mergeCell ref="H266:I269"/>
    <mergeCell ref="N267:N269"/>
    <mergeCell ref="H247:I260"/>
    <mergeCell ref="N248:N260"/>
    <mergeCell ref="O267:O269"/>
    <mergeCell ref="A270:A271"/>
    <mergeCell ref="B270:B271"/>
    <mergeCell ref="C270:C271"/>
    <mergeCell ref="D270:D271"/>
    <mergeCell ref="F270:F271"/>
    <mergeCell ref="H270:I270"/>
    <mergeCell ref="G262:G269"/>
    <mergeCell ref="H262:I265"/>
    <mergeCell ref="J262:K262"/>
    <mergeCell ref="H273:I273"/>
    <mergeCell ref="H274:I274"/>
    <mergeCell ref="A275:E275"/>
    <mergeCell ref="H275:M275"/>
    <mergeCell ref="H271:I271"/>
    <mergeCell ref="A272:A273"/>
    <mergeCell ref="B272:B273"/>
    <mergeCell ref="C272:C273"/>
    <mergeCell ref="D272:D273"/>
    <mergeCell ref="F272:F273"/>
    <mergeCell ref="H272:I272"/>
  </mergeCells>
  <printOptions horizontalCentered="1"/>
  <pageMargins left="0.11811023622047245" right="0.11811023622047245" top="0.15748031496062992" bottom="0.15748031496062992" header="0.31496062992125984" footer="0.31496062992125984"/>
  <pageSetup paperSize="9" scale="45" fitToHeight="0" orientation="landscape" horizontalDpi="4294967295" verticalDpi="4294967295" r:id="rId1"/>
  <rowBreaks count="6" manualBreakCount="6">
    <brk id="31" max="36" man="1"/>
    <brk id="52" max="36" man="1"/>
    <brk id="76" max="36" man="1"/>
    <brk id="104" max="36" man="1"/>
    <brk id="130" max="36" man="1"/>
    <brk id="162" max="36"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C5" sqref="C5"/>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Payment module</vt:lpstr>
      <vt:lpstr>BOQ Comparision Sheet</vt:lpstr>
      <vt:lpstr>Sample Comparirion sheet</vt:lpstr>
      <vt:lpstr>Sheet3</vt:lpstr>
      <vt:lpstr>'Sample Comparirion sheet'!Print_Area</vt:lpstr>
      <vt:lpstr>'Sample Comparirion sheet'!Print_Titles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2021-03-01T05:26:53Z</dcterms:modified>
</cp:coreProperties>
</file>