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bbas\Desktop\DA_files\Excel_related_files\Data Analysis with Excel\PRPL Analysis\"/>
    </mc:Choice>
  </mc:AlternateContent>
  <bookViews>
    <workbookView xWindow="0" yWindow="0" windowWidth="20490" windowHeight="7755" activeTab="2"/>
  </bookViews>
  <sheets>
    <sheet name="Main Table" sheetId="1" r:id="rId1"/>
    <sheet name="Data" sheetId="2" r:id="rId2"/>
    <sheet name="Report" sheetId="3" r:id="rId3"/>
  </sheet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B12" i="2" l="1"/>
  <c r="B13" i="2"/>
  <c r="C13" i="2"/>
  <c r="C12" i="2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I7" i="3" l="1"/>
  <c r="F4" i="3"/>
  <c r="N23" i="1" l="1"/>
  <c r="N55" i="1"/>
  <c r="N87" i="1"/>
  <c r="N119" i="1"/>
  <c r="N151" i="1"/>
  <c r="L3" i="1"/>
  <c r="N3" i="1" s="1"/>
  <c r="L4" i="1"/>
  <c r="N4" i="1" s="1"/>
  <c r="L5" i="1"/>
  <c r="L6" i="1"/>
  <c r="L7" i="1"/>
  <c r="N7" i="1" s="1"/>
  <c r="L8" i="1"/>
  <c r="L9" i="1"/>
  <c r="L10" i="1"/>
  <c r="L11" i="1"/>
  <c r="N11" i="1" s="1"/>
  <c r="L12" i="1"/>
  <c r="L13" i="1"/>
  <c r="L14" i="1"/>
  <c r="L15" i="1"/>
  <c r="L16" i="1"/>
  <c r="L17" i="1"/>
  <c r="L18" i="1"/>
  <c r="L19" i="1"/>
  <c r="N19" i="1" s="1"/>
  <c r="L20" i="1"/>
  <c r="L21" i="1"/>
  <c r="L22" i="1"/>
  <c r="L23" i="1"/>
  <c r="L24" i="1"/>
  <c r="L25" i="1"/>
  <c r="L26" i="1"/>
  <c r="L27" i="1"/>
  <c r="N27" i="1" s="1"/>
  <c r="L28" i="1"/>
  <c r="L29" i="1"/>
  <c r="L30" i="1"/>
  <c r="L31" i="1"/>
  <c r="L32" i="1"/>
  <c r="L33" i="1"/>
  <c r="L34" i="1"/>
  <c r="L35" i="1"/>
  <c r="N35" i="1" s="1"/>
  <c r="L36" i="1"/>
  <c r="L37" i="1"/>
  <c r="L38" i="1"/>
  <c r="L39" i="1"/>
  <c r="N39" i="1" s="1"/>
  <c r="L40" i="1"/>
  <c r="L41" i="1"/>
  <c r="L42" i="1"/>
  <c r="L43" i="1"/>
  <c r="N43" i="1" s="1"/>
  <c r="L44" i="1"/>
  <c r="L45" i="1"/>
  <c r="L46" i="1"/>
  <c r="L47" i="1"/>
  <c r="L48" i="1"/>
  <c r="L49" i="1"/>
  <c r="L50" i="1"/>
  <c r="L51" i="1"/>
  <c r="N51" i="1" s="1"/>
  <c r="L52" i="1"/>
  <c r="N52" i="1" s="1"/>
  <c r="L53" i="1"/>
  <c r="L54" i="1"/>
  <c r="L55" i="1"/>
  <c r="L56" i="1"/>
  <c r="L57" i="1"/>
  <c r="L58" i="1"/>
  <c r="L59" i="1"/>
  <c r="N59" i="1" s="1"/>
  <c r="L60" i="1"/>
  <c r="L61" i="1"/>
  <c r="L62" i="1"/>
  <c r="L63" i="1"/>
  <c r="L64" i="1"/>
  <c r="L65" i="1"/>
  <c r="L66" i="1"/>
  <c r="L67" i="1"/>
  <c r="N67" i="1" s="1"/>
  <c r="L68" i="1"/>
  <c r="N68" i="1" s="1"/>
  <c r="L69" i="1"/>
  <c r="L70" i="1"/>
  <c r="L71" i="1"/>
  <c r="N71" i="1" s="1"/>
  <c r="L72" i="1"/>
  <c r="L73" i="1"/>
  <c r="L74" i="1"/>
  <c r="L75" i="1"/>
  <c r="N75" i="1" s="1"/>
  <c r="L76" i="1"/>
  <c r="L77" i="1"/>
  <c r="L78" i="1"/>
  <c r="L79" i="1"/>
  <c r="L80" i="1"/>
  <c r="L81" i="1"/>
  <c r="L82" i="1"/>
  <c r="L83" i="1"/>
  <c r="N83" i="1" s="1"/>
  <c r="L84" i="1"/>
  <c r="N84" i="1" s="1"/>
  <c r="L85" i="1"/>
  <c r="L86" i="1"/>
  <c r="L87" i="1"/>
  <c r="L88" i="1"/>
  <c r="L89" i="1"/>
  <c r="L90" i="1"/>
  <c r="L91" i="1"/>
  <c r="N91" i="1" s="1"/>
  <c r="L92" i="1"/>
  <c r="L93" i="1"/>
  <c r="L94" i="1"/>
  <c r="L95" i="1"/>
  <c r="L96" i="1"/>
  <c r="L97" i="1"/>
  <c r="L98" i="1"/>
  <c r="L99" i="1"/>
  <c r="N99" i="1" s="1"/>
  <c r="L100" i="1"/>
  <c r="N100" i="1" s="1"/>
  <c r="L101" i="1"/>
  <c r="L102" i="1"/>
  <c r="L103" i="1"/>
  <c r="N103" i="1" s="1"/>
  <c r="L104" i="1"/>
  <c r="L105" i="1"/>
  <c r="L106" i="1"/>
  <c r="L107" i="1"/>
  <c r="N107" i="1" s="1"/>
  <c r="L108" i="1"/>
  <c r="L109" i="1"/>
  <c r="L110" i="1"/>
  <c r="L111" i="1"/>
  <c r="L112" i="1"/>
  <c r="L113" i="1"/>
  <c r="L114" i="1"/>
  <c r="L115" i="1"/>
  <c r="N115" i="1" s="1"/>
  <c r="L116" i="1"/>
  <c r="N116" i="1" s="1"/>
  <c r="L117" i="1"/>
  <c r="L118" i="1"/>
  <c r="L119" i="1"/>
  <c r="L120" i="1"/>
  <c r="L121" i="1"/>
  <c r="L122" i="1"/>
  <c r="L123" i="1"/>
  <c r="N123" i="1" s="1"/>
  <c r="L124" i="1"/>
  <c r="L125" i="1"/>
  <c r="L126" i="1"/>
  <c r="L127" i="1"/>
  <c r="L128" i="1"/>
  <c r="L129" i="1"/>
  <c r="L130" i="1"/>
  <c r="L131" i="1"/>
  <c r="N131" i="1" s="1"/>
  <c r="L132" i="1"/>
  <c r="N132" i="1" s="1"/>
  <c r="L133" i="1"/>
  <c r="L134" i="1"/>
  <c r="L135" i="1"/>
  <c r="N135" i="1" s="1"/>
  <c r="L136" i="1"/>
  <c r="L137" i="1"/>
  <c r="L138" i="1"/>
  <c r="L139" i="1"/>
  <c r="N139" i="1" s="1"/>
  <c r="L140" i="1"/>
  <c r="L141" i="1"/>
  <c r="L142" i="1"/>
  <c r="L143" i="1"/>
  <c r="L144" i="1"/>
  <c r="L145" i="1"/>
  <c r="L146" i="1"/>
  <c r="L147" i="1"/>
  <c r="N147" i="1" s="1"/>
  <c r="L148" i="1"/>
  <c r="N148" i="1" s="1"/>
  <c r="L149" i="1"/>
  <c r="L150" i="1"/>
  <c r="L151" i="1"/>
  <c r="L152" i="1"/>
  <c r="L153" i="1"/>
  <c r="L154" i="1"/>
  <c r="L155" i="1"/>
  <c r="N155" i="1" s="1"/>
  <c r="L156" i="1"/>
  <c r="L157" i="1"/>
  <c r="L158" i="1"/>
  <c r="L159" i="1"/>
  <c r="L160" i="1"/>
  <c r="L161" i="1"/>
  <c r="L162" i="1"/>
  <c r="L163" i="1"/>
  <c r="N163" i="1" s="1"/>
  <c r="L164" i="1"/>
  <c r="N164" i="1" s="1"/>
  <c r="L165" i="1"/>
  <c r="L166" i="1"/>
  <c r="L167" i="1"/>
  <c r="N167" i="1" s="1"/>
  <c r="L168" i="1"/>
  <c r="L2" i="1"/>
  <c r="N2" i="1" s="1"/>
  <c r="N156" i="1" l="1"/>
  <c r="N152" i="1"/>
  <c r="N144" i="1"/>
  <c r="N140" i="1"/>
  <c r="N136" i="1"/>
  <c r="N128" i="1"/>
  <c r="N124" i="1"/>
  <c r="N120" i="1"/>
  <c r="N112" i="1"/>
  <c r="N108" i="1"/>
  <c r="N104" i="1"/>
  <c r="N96" i="1"/>
  <c r="N92" i="1"/>
  <c r="N88" i="1"/>
  <c r="N80" i="1"/>
  <c r="N76" i="1"/>
  <c r="N72" i="1"/>
  <c r="N64" i="1"/>
  <c r="N60" i="1"/>
  <c r="N56" i="1"/>
  <c r="N48" i="1"/>
  <c r="N44" i="1"/>
  <c r="N40" i="1"/>
  <c r="N36" i="1"/>
  <c r="N32" i="1"/>
  <c r="N28" i="1"/>
  <c r="N24" i="1"/>
  <c r="N20" i="1"/>
  <c r="N16" i="1"/>
  <c r="N12" i="1"/>
  <c r="N8" i="1"/>
  <c r="N166" i="1"/>
  <c r="N162" i="1"/>
  <c r="N158" i="1"/>
  <c r="N154" i="1"/>
  <c r="N150" i="1"/>
  <c r="N146" i="1"/>
  <c r="N142" i="1"/>
  <c r="N138" i="1"/>
  <c r="N134" i="1"/>
  <c r="N130" i="1"/>
  <c r="N126" i="1"/>
  <c r="N122" i="1"/>
  <c r="N118" i="1"/>
  <c r="N114" i="1"/>
  <c r="N110" i="1"/>
  <c r="N106" i="1"/>
  <c r="N102" i="1"/>
  <c r="N98" i="1"/>
  <c r="N94" i="1"/>
  <c r="N90" i="1"/>
  <c r="N86" i="1"/>
  <c r="N82" i="1"/>
  <c r="N78" i="1"/>
  <c r="N74" i="1"/>
  <c r="N70" i="1"/>
  <c r="N66" i="1"/>
  <c r="N62" i="1"/>
  <c r="N58" i="1"/>
  <c r="N54" i="1"/>
  <c r="N50" i="1"/>
  <c r="N46" i="1"/>
  <c r="N42" i="1"/>
  <c r="N38" i="1"/>
  <c r="N34" i="1"/>
  <c r="N30" i="1"/>
  <c r="N26" i="1"/>
  <c r="N22" i="1"/>
  <c r="N18" i="1"/>
  <c r="N14" i="1"/>
  <c r="N10" i="1"/>
  <c r="N6" i="1"/>
  <c r="N168" i="1"/>
  <c r="N160" i="1"/>
  <c r="N165" i="1"/>
  <c r="N161" i="1"/>
  <c r="N157" i="1"/>
  <c r="N153" i="1"/>
  <c r="N149" i="1"/>
  <c r="N145" i="1"/>
  <c r="N141" i="1"/>
  <c r="N137" i="1"/>
  <c r="N133" i="1"/>
  <c r="N129" i="1"/>
  <c r="N125" i="1"/>
  <c r="N121" i="1"/>
  <c r="N117" i="1"/>
  <c r="N113" i="1"/>
  <c r="N109" i="1"/>
  <c r="N105" i="1"/>
  <c r="N101" i="1"/>
  <c r="N97" i="1"/>
  <c r="N93" i="1"/>
  <c r="N89" i="1"/>
  <c r="N85" i="1"/>
  <c r="N81" i="1"/>
  <c r="N77" i="1"/>
  <c r="N73" i="1"/>
  <c r="N69" i="1"/>
  <c r="N65" i="1"/>
  <c r="N61" i="1"/>
  <c r="N57" i="1"/>
  <c r="N53" i="1"/>
  <c r="N49" i="1"/>
  <c r="N45" i="1"/>
  <c r="N41" i="1"/>
  <c r="N37" i="1"/>
  <c r="N33" i="1"/>
  <c r="N29" i="1"/>
  <c r="N25" i="1"/>
  <c r="N21" i="1"/>
  <c r="N17" i="1"/>
  <c r="N13" i="1"/>
  <c r="N9" i="1"/>
  <c r="N5" i="1"/>
  <c r="N159" i="1"/>
  <c r="N143" i="1"/>
  <c r="N127" i="1"/>
  <c r="N111" i="1"/>
  <c r="N95" i="1"/>
  <c r="N79" i="1"/>
  <c r="N63" i="1"/>
  <c r="N47" i="1"/>
  <c r="N31" i="1"/>
  <c r="N15" i="1"/>
  <c r="F7" i="3" l="1"/>
  <c r="U8" i="1"/>
  <c r="G125" i="1" s="1"/>
  <c r="U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2" i="1"/>
  <c r="I4" i="3" l="1"/>
  <c r="G164" i="1"/>
  <c r="G132" i="1"/>
  <c r="M132" i="1" s="1"/>
  <c r="O132" i="1" s="1"/>
  <c r="G156" i="1"/>
  <c r="M156" i="1" s="1"/>
  <c r="O156" i="1" s="1"/>
  <c r="G124" i="1"/>
  <c r="G140" i="1"/>
  <c r="G148" i="1"/>
  <c r="M148" i="1" s="1"/>
  <c r="O148" i="1" s="1"/>
  <c r="M125" i="1"/>
  <c r="O125" i="1" s="1"/>
  <c r="I125" i="1"/>
  <c r="I148" i="1"/>
  <c r="G161" i="1"/>
  <c r="G129" i="1"/>
  <c r="G165" i="1"/>
  <c r="G157" i="1"/>
  <c r="G149" i="1"/>
  <c r="G141" i="1"/>
  <c r="G133" i="1"/>
  <c r="M164" i="1"/>
  <c r="O164" i="1" s="1"/>
  <c r="I164" i="1"/>
  <c r="M140" i="1"/>
  <c r="O140" i="1" s="1"/>
  <c r="I140" i="1"/>
  <c r="M124" i="1"/>
  <c r="O124" i="1" s="1"/>
  <c r="I124" i="1"/>
  <c r="G2" i="1"/>
  <c r="G3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00" i="1"/>
  <c r="G4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104" i="1"/>
  <c r="G108" i="1"/>
  <c r="G112" i="1"/>
  <c r="G116" i="1"/>
  <c r="G120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6" i="1"/>
  <c r="G10" i="1"/>
  <c r="G14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96" i="1"/>
  <c r="G153" i="1"/>
  <c r="G145" i="1"/>
  <c r="G137" i="1"/>
  <c r="G121" i="1"/>
  <c r="G168" i="1"/>
  <c r="G160" i="1"/>
  <c r="G152" i="1"/>
  <c r="G144" i="1"/>
  <c r="G136" i="1"/>
  <c r="G128" i="1"/>
  <c r="I132" i="1" l="1"/>
  <c r="I156" i="1"/>
  <c r="M93" i="1"/>
  <c r="O93" i="1" s="1"/>
  <c r="I93" i="1"/>
  <c r="M96" i="1"/>
  <c r="O96" i="1" s="1"/>
  <c r="I96" i="1"/>
  <c r="M122" i="1"/>
  <c r="O122" i="1" s="1"/>
  <c r="I122" i="1"/>
  <c r="M74" i="1"/>
  <c r="O74" i="1" s="1"/>
  <c r="I74" i="1"/>
  <c r="M42" i="1"/>
  <c r="O42" i="1" s="1"/>
  <c r="I42" i="1"/>
  <c r="M109" i="1"/>
  <c r="O109" i="1" s="1"/>
  <c r="I109" i="1"/>
  <c r="M45" i="1"/>
  <c r="O45" i="1" s="1"/>
  <c r="I45" i="1"/>
  <c r="M116" i="1"/>
  <c r="O116" i="1" s="1"/>
  <c r="I116" i="1"/>
  <c r="M60" i="1"/>
  <c r="O60" i="1" s="1"/>
  <c r="I60" i="1"/>
  <c r="M12" i="1"/>
  <c r="O12" i="1" s="1"/>
  <c r="I12" i="1"/>
  <c r="M151" i="1"/>
  <c r="O151" i="1" s="1"/>
  <c r="I151" i="1"/>
  <c r="M103" i="1"/>
  <c r="O103" i="1" s="1"/>
  <c r="I103" i="1"/>
  <c r="M87" i="1"/>
  <c r="O87" i="1" s="1"/>
  <c r="I87" i="1"/>
  <c r="M55" i="1"/>
  <c r="O55" i="1" s="1"/>
  <c r="I55" i="1"/>
  <c r="M39" i="1"/>
  <c r="O39" i="1" s="1"/>
  <c r="I39" i="1"/>
  <c r="M23" i="1"/>
  <c r="O23" i="1" s="1"/>
  <c r="I23" i="1"/>
  <c r="M157" i="1"/>
  <c r="O157" i="1" s="1"/>
  <c r="I157" i="1"/>
  <c r="M152" i="1"/>
  <c r="O152" i="1" s="1"/>
  <c r="I152" i="1"/>
  <c r="M137" i="1"/>
  <c r="O137" i="1" s="1"/>
  <c r="I137" i="1"/>
  <c r="M166" i="1"/>
  <c r="O166" i="1" s="1"/>
  <c r="I166" i="1"/>
  <c r="M150" i="1"/>
  <c r="O150" i="1" s="1"/>
  <c r="I150" i="1"/>
  <c r="M134" i="1"/>
  <c r="O134" i="1" s="1"/>
  <c r="I134" i="1"/>
  <c r="M118" i="1"/>
  <c r="O118" i="1" s="1"/>
  <c r="I118" i="1"/>
  <c r="M102" i="1"/>
  <c r="O102" i="1" s="1"/>
  <c r="I102" i="1"/>
  <c r="M86" i="1"/>
  <c r="O86" i="1" s="1"/>
  <c r="I86" i="1"/>
  <c r="M70" i="1"/>
  <c r="O70" i="1" s="1"/>
  <c r="I70" i="1"/>
  <c r="M54" i="1"/>
  <c r="O54" i="1" s="1"/>
  <c r="I54" i="1"/>
  <c r="M38" i="1"/>
  <c r="O38" i="1" s="1"/>
  <c r="I38" i="1"/>
  <c r="M22" i="1"/>
  <c r="O22" i="1" s="1"/>
  <c r="I22" i="1"/>
  <c r="M6" i="1"/>
  <c r="O6" i="1" s="1"/>
  <c r="I6" i="1"/>
  <c r="M105" i="1"/>
  <c r="O105" i="1" s="1"/>
  <c r="I105" i="1"/>
  <c r="M89" i="1"/>
  <c r="O89" i="1" s="1"/>
  <c r="I89" i="1"/>
  <c r="M73" i="1"/>
  <c r="O73" i="1" s="1"/>
  <c r="I73" i="1"/>
  <c r="M57" i="1"/>
  <c r="O57" i="1" s="1"/>
  <c r="I57" i="1"/>
  <c r="M41" i="1"/>
  <c r="O41" i="1" s="1"/>
  <c r="I41" i="1"/>
  <c r="M25" i="1"/>
  <c r="O25" i="1" s="1"/>
  <c r="I25" i="1"/>
  <c r="M9" i="1"/>
  <c r="O9" i="1" s="1"/>
  <c r="I9" i="1"/>
  <c r="M112" i="1"/>
  <c r="O112" i="1" s="1"/>
  <c r="I112" i="1"/>
  <c r="M88" i="1"/>
  <c r="O88" i="1" s="1"/>
  <c r="I88" i="1"/>
  <c r="M72" i="1"/>
  <c r="O72" i="1" s="1"/>
  <c r="I72" i="1"/>
  <c r="M56" i="1"/>
  <c r="O56" i="1" s="1"/>
  <c r="I56" i="1"/>
  <c r="M40" i="1"/>
  <c r="O40" i="1" s="1"/>
  <c r="I40" i="1"/>
  <c r="M24" i="1"/>
  <c r="O24" i="1" s="1"/>
  <c r="I24" i="1"/>
  <c r="M8" i="1"/>
  <c r="O8" i="1" s="1"/>
  <c r="I8" i="1"/>
  <c r="M163" i="1"/>
  <c r="O163" i="1" s="1"/>
  <c r="I163" i="1"/>
  <c r="M147" i="1"/>
  <c r="O147" i="1" s="1"/>
  <c r="I147" i="1"/>
  <c r="M131" i="1"/>
  <c r="O131" i="1" s="1"/>
  <c r="I131" i="1"/>
  <c r="M115" i="1"/>
  <c r="O115" i="1" s="1"/>
  <c r="I115" i="1"/>
  <c r="M99" i="1"/>
  <c r="O99" i="1" s="1"/>
  <c r="I99" i="1"/>
  <c r="M83" i="1"/>
  <c r="O83" i="1" s="1"/>
  <c r="I83" i="1"/>
  <c r="M67" i="1"/>
  <c r="O67" i="1" s="1"/>
  <c r="I67" i="1"/>
  <c r="M51" i="1"/>
  <c r="O51" i="1" s="1"/>
  <c r="I51" i="1"/>
  <c r="M35" i="1"/>
  <c r="O35" i="1" s="1"/>
  <c r="I35" i="1"/>
  <c r="M19" i="1"/>
  <c r="O19" i="1" s="1"/>
  <c r="I19" i="1"/>
  <c r="M3" i="1"/>
  <c r="O3" i="1" s="1"/>
  <c r="I3" i="1"/>
  <c r="M133" i="1"/>
  <c r="O133" i="1" s="1"/>
  <c r="I133" i="1"/>
  <c r="M165" i="1"/>
  <c r="O165" i="1" s="1"/>
  <c r="I165" i="1"/>
  <c r="M121" i="1"/>
  <c r="O121" i="1" s="1"/>
  <c r="I121" i="1"/>
  <c r="M138" i="1"/>
  <c r="O138" i="1" s="1"/>
  <c r="I138" i="1"/>
  <c r="M90" i="1"/>
  <c r="O90" i="1" s="1"/>
  <c r="I90" i="1"/>
  <c r="M26" i="1"/>
  <c r="O26" i="1" s="1"/>
  <c r="I26" i="1"/>
  <c r="M61" i="1"/>
  <c r="O61" i="1" s="1"/>
  <c r="I61" i="1"/>
  <c r="M29" i="1"/>
  <c r="O29" i="1" s="1"/>
  <c r="I29" i="1"/>
  <c r="M92" i="1"/>
  <c r="O92" i="1" s="1"/>
  <c r="I92" i="1"/>
  <c r="M44" i="1"/>
  <c r="O44" i="1" s="1"/>
  <c r="I44" i="1"/>
  <c r="M135" i="1"/>
  <c r="O135" i="1" s="1"/>
  <c r="I135" i="1"/>
  <c r="M7" i="1"/>
  <c r="O7" i="1" s="1"/>
  <c r="I7" i="1"/>
  <c r="M160" i="1"/>
  <c r="O160" i="1" s="1"/>
  <c r="I160" i="1"/>
  <c r="M162" i="1"/>
  <c r="O162" i="1" s="1"/>
  <c r="I162" i="1"/>
  <c r="M114" i="1"/>
  <c r="O114" i="1" s="1"/>
  <c r="I114" i="1"/>
  <c r="M82" i="1"/>
  <c r="O82" i="1" s="1"/>
  <c r="I82" i="1"/>
  <c r="M50" i="1"/>
  <c r="O50" i="1" s="1"/>
  <c r="I50" i="1"/>
  <c r="M117" i="1"/>
  <c r="O117" i="1" s="1"/>
  <c r="I117" i="1"/>
  <c r="M69" i="1"/>
  <c r="O69" i="1" s="1"/>
  <c r="I69" i="1"/>
  <c r="M37" i="1"/>
  <c r="O37" i="1" s="1"/>
  <c r="I37" i="1"/>
  <c r="M108" i="1"/>
  <c r="O108" i="1" s="1"/>
  <c r="I108" i="1"/>
  <c r="M68" i="1"/>
  <c r="O68" i="1" s="1"/>
  <c r="I68" i="1"/>
  <c r="M36" i="1"/>
  <c r="O36" i="1" s="1"/>
  <c r="I36" i="1"/>
  <c r="M4" i="1"/>
  <c r="O4" i="1" s="1"/>
  <c r="I4" i="1"/>
  <c r="M159" i="1"/>
  <c r="O159" i="1" s="1"/>
  <c r="I159" i="1"/>
  <c r="M127" i="1"/>
  <c r="O127" i="1" s="1"/>
  <c r="I127" i="1"/>
  <c r="M111" i="1"/>
  <c r="O111" i="1" s="1"/>
  <c r="I111" i="1"/>
  <c r="M95" i="1"/>
  <c r="O95" i="1" s="1"/>
  <c r="I95" i="1"/>
  <c r="M79" i="1"/>
  <c r="O79" i="1" s="1"/>
  <c r="I79" i="1"/>
  <c r="M63" i="1"/>
  <c r="O63" i="1" s="1"/>
  <c r="I63" i="1"/>
  <c r="M47" i="1"/>
  <c r="O47" i="1" s="1"/>
  <c r="I47" i="1"/>
  <c r="M31" i="1"/>
  <c r="O31" i="1" s="1"/>
  <c r="I31" i="1"/>
  <c r="M15" i="1"/>
  <c r="O15" i="1" s="1"/>
  <c r="I15" i="1"/>
  <c r="M2" i="1"/>
  <c r="O2" i="1" s="1"/>
  <c r="I2" i="1"/>
  <c r="M141" i="1"/>
  <c r="O141" i="1" s="1"/>
  <c r="I141" i="1"/>
  <c r="M129" i="1"/>
  <c r="O129" i="1" s="1"/>
  <c r="I129" i="1"/>
  <c r="M144" i="1"/>
  <c r="O144" i="1" s="1"/>
  <c r="I144" i="1"/>
  <c r="M154" i="1"/>
  <c r="O154" i="1" s="1"/>
  <c r="I154" i="1"/>
  <c r="M106" i="1"/>
  <c r="O106" i="1" s="1"/>
  <c r="I106" i="1"/>
  <c r="M58" i="1"/>
  <c r="O58" i="1" s="1"/>
  <c r="I58" i="1"/>
  <c r="M10" i="1"/>
  <c r="O10" i="1" s="1"/>
  <c r="I10" i="1"/>
  <c r="M77" i="1"/>
  <c r="O77" i="1" s="1"/>
  <c r="I77" i="1"/>
  <c r="M13" i="1"/>
  <c r="O13" i="1" s="1"/>
  <c r="I13" i="1"/>
  <c r="M76" i="1"/>
  <c r="O76" i="1" s="1"/>
  <c r="I76" i="1"/>
  <c r="M28" i="1"/>
  <c r="O28" i="1" s="1"/>
  <c r="I28" i="1"/>
  <c r="M167" i="1"/>
  <c r="O167" i="1" s="1"/>
  <c r="I167" i="1"/>
  <c r="M119" i="1"/>
  <c r="O119" i="1" s="1"/>
  <c r="I119" i="1"/>
  <c r="M71" i="1"/>
  <c r="O71" i="1" s="1"/>
  <c r="I71" i="1"/>
  <c r="M128" i="1"/>
  <c r="O128" i="1" s="1"/>
  <c r="I128" i="1"/>
  <c r="M145" i="1"/>
  <c r="O145" i="1" s="1"/>
  <c r="I145" i="1"/>
  <c r="M146" i="1"/>
  <c r="O146" i="1" s="1"/>
  <c r="I146" i="1"/>
  <c r="M130" i="1"/>
  <c r="O130" i="1" s="1"/>
  <c r="I130" i="1"/>
  <c r="M98" i="1"/>
  <c r="O98" i="1" s="1"/>
  <c r="I98" i="1"/>
  <c r="M66" i="1"/>
  <c r="O66" i="1" s="1"/>
  <c r="I66" i="1"/>
  <c r="M34" i="1"/>
  <c r="O34" i="1" s="1"/>
  <c r="I34" i="1"/>
  <c r="M18" i="1"/>
  <c r="O18" i="1" s="1"/>
  <c r="I18" i="1"/>
  <c r="M101" i="1"/>
  <c r="O101" i="1" s="1"/>
  <c r="I101" i="1"/>
  <c r="M85" i="1"/>
  <c r="O85" i="1" s="1"/>
  <c r="I85" i="1"/>
  <c r="M53" i="1"/>
  <c r="O53" i="1" s="1"/>
  <c r="I53" i="1"/>
  <c r="M21" i="1"/>
  <c r="O21" i="1" s="1"/>
  <c r="I21" i="1"/>
  <c r="M5" i="1"/>
  <c r="O5" i="1" s="1"/>
  <c r="I5" i="1"/>
  <c r="M84" i="1"/>
  <c r="O84" i="1" s="1"/>
  <c r="I84" i="1"/>
  <c r="M52" i="1"/>
  <c r="O52" i="1" s="1"/>
  <c r="I52" i="1"/>
  <c r="M20" i="1"/>
  <c r="O20" i="1" s="1"/>
  <c r="I20" i="1"/>
  <c r="M143" i="1"/>
  <c r="O143" i="1" s="1"/>
  <c r="I143" i="1"/>
  <c r="M136" i="1"/>
  <c r="O136" i="1" s="1"/>
  <c r="I136" i="1"/>
  <c r="M168" i="1"/>
  <c r="O168" i="1" s="1"/>
  <c r="I168" i="1"/>
  <c r="M153" i="1"/>
  <c r="O153" i="1" s="1"/>
  <c r="I153" i="1"/>
  <c r="M158" i="1"/>
  <c r="O158" i="1" s="1"/>
  <c r="I158" i="1"/>
  <c r="M142" i="1"/>
  <c r="O142" i="1" s="1"/>
  <c r="I142" i="1"/>
  <c r="M126" i="1"/>
  <c r="O126" i="1" s="1"/>
  <c r="I126" i="1"/>
  <c r="M110" i="1"/>
  <c r="O110" i="1" s="1"/>
  <c r="I110" i="1"/>
  <c r="M94" i="1"/>
  <c r="O94" i="1" s="1"/>
  <c r="I94" i="1"/>
  <c r="M78" i="1"/>
  <c r="O78" i="1" s="1"/>
  <c r="I78" i="1"/>
  <c r="M62" i="1"/>
  <c r="O62" i="1" s="1"/>
  <c r="I62" i="1"/>
  <c r="M46" i="1"/>
  <c r="O46" i="1" s="1"/>
  <c r="I46" i="1"/>
  <c r="M30" i="1"/>
  <c r="O30" i="1" s="1"/>
  <c r="I30" i="1"/>
  <c r="M14" i="1"/>
  <c r="O14" i="1" s="1"/>
  <c r="I14" i="1"/>
  <c r="M113" i="1"/>
  <c r="O113" i="1" s="1"/>
  <c r="I113" i="1"/>
  <c r="M97" i="1"/>
  <c r="O97" i="1" s="1"/>
  <c r="I97" i="1"/>
  <c r="M81" i="1"/>
  <c r="O81" i="1" s="1"/>
  <c r="I81" i="1"/>
  <c r="M65" i="1"/>
  <c r="O65" i="1" s="1"/>
  <c r="I65" i="1"/>
  <c r="M49" i="1"/>
  <c r="O49" i="1" s="1"/>
  <c r="I49" i="1"/>
  <c r="M33" i="1"/>
  <c r="O33" i="1" s="1"/>
  <c r="I33" i="1"/>
  <c r="M17" i="1"/>
  <c r="O17" i="1" s="1"/>
  <c r="I17" i="1"/>
  <c r="M120" i="1"/>
  <c r="O120" i="1" s="1"/>
  <c r="I120" i="1"/>
  <c r="M104" i="1"/>
  <c r="O104" i="1" s="1"/>
  <c r="I104" i="1"/>
  <c r="M80" i="1"/>
  <c r="O80" i="1" s="1"/>
  <c r="I80" i="1"/>
  <c r="M64" i="1"/>
  <c r="O64" i="1" s="1"/>
  <c r="I64" i="1"/>
  <c r="M48" i="1"/>
  <c r="O48" i="1" s="1"/>
  <c r="I48" i="1"/>
  <c r="M32" i="1"/>
  <c r="O32" i="1" s="1"/>
  <c r="I32" i="1"/>
  <c r="M16" i="1"/>
  <c r="O16" i="1" s="1"/>
  <c r="I16" i="1"/>
  <c r="M100" i="1"/>
  <c r="O100" i="1" s="1"/>
  <c r="I100" i="1"/>
  <c r="M155" i="1"/>
  <c r="O155" i="1" s="1"/>
  <c r="I155" i="1"/>
  <c r="M139" i="1"/>
  <c r="O139" i="1" s="1"/>
  <c r="I139" i="1"/>
  <c r="M123" i="1"/>
  <c r="O123" i="1" s="1"/>
  <c r="I123" i="1"/>
  <c r="M107" i="1"/>
  <c r="O107" i="1" s="1"/>
  <c r="I107" i="1"/>
  <c r="M91" i="1"/>
  <c r="O91" i="1" s="1"/>
  <c r="I91" i="1"/>
  <c r="M75" i="1"/>
  <c r="O75" i="1" s="1"/>
  <c r="I75" i="1"/>
  <c r="M59" i="1"/>
  <c r="O59" i="1" s="1"/>
  <c r="I59" i="1"/>
  <c r="M43" i="1"/>
  <c r="O43" i="1" s="1"/>
  <c r="I43" i="1"/>
  <c r="M27" i="1"/>
  <c r="O27" i="1" s="1"/>
  <c r="I27" i="1"/>
  <c r="M11" i="1"/>
  <c r="O11" i="1" s="1"/>
  <c r="I11" i="1"/>
  <c r="M149" i="1"/>
  <c r="O149" i="1" s="1"/>
  <c r="I149" i="1"/>
  <c r="M161" i="1"/>
  <c r="O161" i="1" s="1"/>
  <c r="I161" i="1"/>
  <c r="R8" i="1" l="1"/>
  <c r="D7" i="3"/>
  <c r="U12" i="1"/>
  <c r="R5" i="1" l="1"/>
  <c r="R2" i="1"/>
  <c r="D4" i="3" s="1"/>
</calcChain>
</file>

<file path=xl/sharedStrings.xml><?xml version="1.0" encoding="utf-8"?>
<sst xmlns="http://schemas.openxmlformats.org/spreadsheetml/2006/main" count="572" uniqueCount="253">
  <si>
    <t>ID</t>
  </si>
  <si>
    <t>Brand</t>
  </si>
  <si>
    <t>Description</t>
  </si>
  <si>
    <t>Quantity</t>
  </si>
  <si>
    <t>Unit Cost</t>
  </si>
  <si>
    <t>Actual Unit Price (Main)</t>
  </si>
  <si>
    <t>Actual Unit Price (Lowest)</t>
  </si>
  <si>
    <t>8270.61.960.86820</t>
  </si>
  <si>
    <t>NOVA</t>
  </si>
  <si>
    <t>Chiffon dress</t>
  </si>
  <si>
    <t>9322.31.408.10769</t>
  </si>
  <si>
    <t>MIRELLA</t>
  </si>
  <si>
    <t>Sports hoodie</t>
  </si>
  <si>
    <t>5555.67.121.81932</t>
  </si>
  <si>
    <t>Bomber jacket</t>
  </si>
  <si>
    <t>1189.71.786.45773</t>
  </si>
  <si>
    <t>ASTRA</t>
  </si>
  <si>
    <t>Polo shirt</t>
  </si>
  <si>
    <t>4556.60.746.90038</t>
  </si>
  <si>
    <t>Summer dress</t>
  </si>
  <si>
    <t>8513.62.997.33483</t>
  </si>
  <si>
    <t>Denim jacket</t>
  </si>
  <si>
    <t>4943.13.101.76557</t>
  </si>
  <si>
    <t>LUNARE</t>
  </si>
  <si>
    <t>Silk blouse</t>
  </si>
  <si>
    <t>7873.53.261.47065</t>
  </si>
  <si>
    <t>8869.49.824.33247</t>
  </si>
  <si>
    <t>TAVIO</t>
  </si>
  <si>
    <t>Turtleneck sweater</t>
  </si>
  <si>
    <t>7331.50.256.61214</t>
  </si>
  <si>
    <t>Casual cotton shirt</t>
  </si>
  <si>
    <t>3027.17.571.58190</t>
  </si>
  <si>
    <t>6892.50.127.32662</t>
  </si>
  <si>
    <t>ZELORA</t>
  </si>
  <si>
    <t>9996.53.971.20965</t>
  </si>
  <si>
    <t>Formal blazer</t>
  </si>
  <si>
    <t>4840.14.317.16910</t>
  </si>
  <si>
    <t>Classic trousers</t>
  </si>
  <si>
    <t>8035.86.790.60015</t>
  </si>
  <si>
    <t>Denim skirt</t>
  </si>
  <si>
    <t>7892.24.270.43827</t>
  </si>
  <si>
    <t>3693.37.127.79163</t>
  </si>
  <si>
    <t>Linen pants</t>
  </si>
  <si>
    <t>8392.10.476.76842</t>
  </si>
  <si>
    <t>6530.18.417.13748</t>
  </si>
  <si>
    <t>2495.61.212.61005</t>
  </si>
  <si>
    <t>4696.65.180.36736</t>
  </si>
  <si>
    <t>Slim-fit jeans</t>
  </si>
  <si>
    <t>7528.28.737.97092</t>
  </si>
  <si>
    <t>5218.26.866.47157</t>
  </si>
  <si>
    <t>7287.82.223.96202</t>
  </si>
  <si>
    <t>Cargo pants</t>
  </si>
  <si>
    <t>7546.76.610.21411</t>
  </si>
  <si>
    <t>Leather belt</t>
  </si>
  <si>
    <t>5736.20.572.57254</t>
  </si>
  <si>
    <t>9815.69.980.12049</t>
  </si>
  <si>
    <t>8400.28.915.61407</t>
  </si>
  <si>
    <t>2648.81.519.63351</t>
  </si>
  <si>
    <t>5973.91.805.12869</t>
  </si>
  <si>
    <t>5493.30.915.13987</t>
  </si>
  <si>
    <t>4446.31.849.89909</t>
  </si>
  <si>
    <t>Winter coat</t>
  </si>
  <si>
    <t>1225.30.897.49790</t>
  </si>
  <si>
    <t>Woolen sweater</t>
  </si>
  <si>
    <t>8679.26.271.28589</t>
  </si>
  <si>
    <t>Crop top</t>
  </si>
  <si>
    <t>2060.33.448.10301</t>
  </si>
  <si>
    <t>3975.96.260.95314</t>
  </si>
  <si>
    <t>4863.41.953.28070</t>
  </si>
  <si>
    <t>8560.52.345.64748</t>
  </si>
  <si>
    <t>6625.16.924.80316</t>
  </si>
  <si>
    <t>7002.96.242.23403</t>
  </si>
  <si>
    <t>4769.72.289.60300</t>
  </si>
  <si>
    <t>3491.17.152.13051</t>
  </si>
  <si>
    <t>8027.56.966.49734</t>
  </si>
  <si>
    <t>5752.72.886.38251</t>
  </si>
  <si>
    <t>8560.21.740.76617</t>
  </si>
  <si>
    <t>4672.10.371.23500</t>
  </si>
  <si>
    <t>3744.38.319.64340</t>
  </si>
  <si>
    <t>7617.57.440.72752</t>
  </si>
  <si>
    <t>3849.61.322.75417</t>
  </si>
  <si>
    <t>5611.25.891.67679</t>
  </si>
  <si>
    <t>3427.42.790.48304</t>
  </si>
  <si>
    <t>9967.35.701.86797</t>
  </si>
  <si>
    <t>6745.84.512.17543</t>
  </si>
  <si>
    <t>3786.58.198.95999</t>
  </si>
  <si>
    <t>8357.46.879.46208</t>
  </si>
  <si>
    <t>9787.98.441.76234</t>
  </si>
  <si>
    <t>5171.18.554.69163</t>
  </si>
  <si>
    <t>8266.21.124.21130</t>
  </si>
  <si>
    <t>3156.62.141.31689</t>
  </si>
  <si>
    <t>7801.85.108.33625</t>
  </si>
  <si>
    <t>2191.51.492.98858</t>
  </si>
  <si>
    <t>2365.26.610.50262</t>
  </si>
  <si>
    <t>2810.70.975.36790</t>
  </si>
  <si>
    <t>5268.22.853.19435</t>
  </si>
  <si>
    <t>4072.12.447.71629</t>
  </si>
  <si>
    <t>1133.67.655.32700</t>
  </si>
  <si>
    <t>Cardigan</t>
  </si>
  <si>
    <t>6348.45.326.40354</t>
  </si>
  <si>
    <t>4584.63.985.78866</t>
  </si>
  <si>
    <t>8575.37.472.39703</t>
  </si>
  <si>
    <t>1539.50.839.30159</t>
  </si>
  <si>
    <t>3779.38.657.55445</t>
  </si>
  <si>
    <t>3871.39.341.66570</t>
  </si>
  <si>
    <t>3193.58.878.72292</t>
  </si>
  <si>
    <t>1384.30.922.39189</t>
  </si>
  <si>
    <t>2460.32.664.20916</t>
  </si>
  <si>
    <t>6997.10.150.63932</t>
  </si>
  <si>
    <t>4419.81.650.24489</t>
  </si>
  <si>
    <t>5363.74.153.83963</t>
  </si>
  <si>
    <t>5673.84.534.69494</t>
  </si>
  <si>
    <t>8002.60.546.85745</t>
  </si>
  <si>
    <t>5854.60.180.49811</t>
  </si>
  <si>
    <t>5164.43.873.24388</t>
  </si>
  <si>
    <t>7238.84.473.32415</t>
  </si>
  <si>
    <t>4266.36.192.85697</t>
  </si>
  <si>
    <t>5777.70.633.89252</t>
  </si>
  <si>
    <t>3593.58.177.91818</t>
  </si>
  <si>
    <t>3878.57.672.14432</t>
  </si>
  <si>
    <t>6811.88.402.92558</t>
  </si>
  <si>
    <t>1364.35.625.25034</t>
  </si>
  <si>
    <t>6870.27.605.98869</t>
  </si>
  <si>
    <t>2062.66.372.16229</t>
  </si>
  <si>
    <t>8561.76.332.36734</t>
  </si>
  <si>
    <t>7891.92.653.70004</t>
  </si>
  <si>
    <t>1876.79.840.38024</t>
  </si>
  <si>
    <t>7986.71.929.86125</t>
  </si>
  <si>
    <t>6342.15.421.51427</t>
  </si>
  <si>
    <t>3551.60.673.63441</t>
  </si>
  <si>
    <t>7469.35.217.74323</t>
  </si>
  <si>
    <t>3048.23.419.52533</t>
  </si>
  <si>
    <t>1009.14.749.12219</t>
  </si>
  <si>
    <t>3832.18.649.36614</t>
  </si>
  <si>
    <t>2908.84.236.75441</t>
  </si>
  <si>
    <t>6951.81.878.51832</t>
  </si>
  <si>
    <t>8546.87.509.30611</t>
  </si>
  <si>
    <t>7943.60.736.82101</t>
  </si>
  <si>
    <t>5033.87.920.46455</t>
  </si>
  <si>
    <t>2202.81.653.97487</t>
  </si>
  <si>
    <t>1419.38.649.76656</t>
  </si>
  <si>
    <t>5612.83.964.56197</t>
  </si>
  <si>
    <t>4228.17.360.24382</t>
  </si>
  <si>
    <t>1793.52.382.81315</t>
  </si>
  <si>
    <t>1814.55.462.12443</t>
  </si>
  <si>
    <t>8790.69.782.95451</t>
  </si>
  <si>
    <t>1126.40.477.65176</t>
  </si>
  <si>
    <t>2792.55.712.46244</t>
  </si>
  <si>
    <t>2854.63.666.49282</t>
  </si>
  <si>
    <t>7456.35.902.35150</t>
  </si>
  <si>
    <t>9609.26.739.51914</t>
  </si>
  <si>
    <t>4572.97.260.47148</t>
  </si>
  <si>
    <t>4432.58.247.62853</t>
  </si>
  <si>
    <t>3482.65.822.12079</t>
  </si>
  <si>
    <t>6490.56.293.16645</t>
  </si>
  <si>
    <t>7016.17.154.50806</t>
  </si>
  <si>
    <t>1054.41.277.95382</t>
  </si>
  <si>
    <t>9519.63.860.95230</t>
  </si>
  <si>
    <t>8970.97.177.85039</t>
  </si>
  <si>
    <t>6005.64.106.14425</t>
  </si>
  <si>
    <t>9705.10.914.33236</t>
  </si>
  <si>
    <t>5491.29.360.43572</t>
  </si>
  <si>
    <t>2387.33.692.58285</t>
  </si>
  <si>
    <t>4186.90.625.88344</t>
  </si>
  <si>
    <t>3541.13.765.86908</t>
  </si>
  <si>
    <t>6475.50.133.49952</t>
  </si>
  <si>
    <t>1341.94.126.91182</t>
  </si>
  <si>
    <t>9646.19.784.21664</t>
  </si>
  <si>
    <t>3866.62.391.97410</t>
  </si>
  <si>
    <t>9378.48.843.38769</t>
  </si>
  <si>
    <t>2762.90.606.55420</t>
  </si>
  <si>
    <t>3343.26.740.44008</t>
  </si>
  <si>
    <t>2252.53.534.95469</t>
  </si>
  <si>
    <t>7960.70.116.59481</t>
  </si>
  <si>
    <t>2750.89.809.80855</t>
  </si>
  <si>
    <t>9680.35.146.37935</t>
  </si>
  <si>
    <t>4157.16.881.47198</t>
  </si>
  <si>
    <t>2500.91.322.64237</t>
  </si>
  <si>
    <t>6392.23.258.62375</t>
  </si>
  <si>
    <t>5278.96.463.50998</t>
  </si>
  <si>
    <t>9684.51.207.90765</t>
  </si>
  <si>
    <t>4810.48.913.26371</t>
  </si>
  <si>
    <t>2771.19.458.22676</t>
  </si>
  <si>
    <t>3033.77.245.50600</t>
  </si>
  <si>
    <t>2828.70.479.47573</t>
  </si>
  <si>
    <t>6690.81.759.91470</t>
  </si>
  <si>
    <t>1936.12.987.91412</t>
  </si>
  <si>
    <t>2913.70.990.17657</t>
  </si>
  <si>
    <t>8906.22.219.43660</t>
  </si>
  <si>
    <t>2640.65.422.53642</t>
  </si>
  <si>
    <t>1954.97.223.43742</t>
  </si>
  <si>
    <t>9228.69.787.13020</t>
  </si>
  <si>
    <t>1317.67.422.11591</t>
  </si>
  <si>
    <t>4239.68.670.93624</t>
  </si>
  <si>
    <t>4738.47.799.32534</t>
  </si>
  <si>
    <t>8561.41.462.87236</t>
  </si>
  <si>
    <t>1294.75.323.70461</t>
  </si>
  <si>
    <t>5543.97.464.11007</t>
  </si>
  <si>
    <t>2435.69.434.36660</t>
  </si>
  <si>
    <t>2040.21.500.83609</t>
  </si>
  <si>
    <t>Ticket</t>
  </si>
  <si>
    <t>Hotel</t>
  </si>
  <si>
    <t>Expenses</t>
  </si>
  <si>
    <t>Shipping</t>
  </si>
  <si>
    <t>Total</t>
  </si>
  <si>
    <t>Unit Cost after expenses</t>
  </si>
  <si>
    <t>Total Cost (Excluding Expenses)</t>
  </si>
  <si>
    <t>Inventory Value (Excluding Expenses)</t>
  </si>
  <si>
    <t>Total Number of Items</t>
  </si>
  <si>
    <t>Goal Margin</t>
  </si>
  <si>
    <t>Goal Unit Price</t>
  </si>
  <si>
    <t>Actual Unit Price (Average)</t>
  </si>
  <si>
    <t>Actual Unit Profit (Average)</t>
  </si>
  <si>
    <t>Total Price of Articles (Average)</t>
  </si>
  <si>
    <t>Total Profit of Articles (Average)</t>
  </si>
  <si>
    <t>Markup</t>
  </si>
  <si>
    <t>% of goal margin achieved</t>
  </si>
  <si>
    <t>Actual vs Goal Sales Ratio (Based on Margin)</t>
  </si>
  <si>
    <t>Actual Margin</t>
  </si>
  <si>
    <t>Actual Profit</t>
  </si>
  <si>
    <t>Total Potential Profit</t>
  </si>
  <si>
    <t>Goal Profit</t>
  </si>
  <si>
    <t>Total Potentail Revenue</t>
  </si>
  <si>
    <t>Travel and Shipping Expenses</t>
  </si>
  <si>
    <t>Row Labels</t>
  </si>
  <si>
    <t>Total Spent</t>
  </si>
  <si>
    <t>Sum of Total Profit of Articles (Average)</t>
  </si>
  <si>
    <t>Brand + Description</t>
  </si>
  <si>
    <t>(ASTRA) Bomber jacket</t>
  </si>
  <si>
    <t>(ASTRA) Formal blazer</t>
  </si>
  <si>
    <t>(ASTRA) Silk blouse</t>
  </si>
  <si>
    <t>(LUNARE) Denim skirt</t>
  </si>
  <si>
    <t>(MIRELLA) Cargo pants</t>
  </si>
  <si>
    <t>(MIRELLA) Classic trousers</t>
  </si>
  <si>
    <t>(MIRELLA) Linen pants</t>
  </si>
  <si>
    <t>(MIRELLA) Polo shirt</t>
  </si>
  <si>
    <t>(NOVA) Casual cotton shirt</t>
  </si>
  <si>
    <t>(NOVA) Chiffon dress</t>
  </si>
  <si>
    <t>(NOVA) Denim jacket</t>
  </si>
  <si>
    <t>(NOVA) Winter coat</t>
  </si>
  <si>
    <t>(NOVA) Woolen sweater</t>
  </si>
  <si>
    <t>(TAVIO) Cardigan</t>
  </si>
  <si>
    <t>(TAVIO) Denim jacket</t>
  </si>
  <si>
    <t>(TAVIO) Denim skirt</t>
  </si>
  <si>
    <t>(TAVIO) Linen pants</t>
  </si>
  <si>
    <t>(ZELORA) Bomber jacket</t>
  </si>
  <si>
    <t>(ZELORA) Denim jacket</t>
  </si>
  <si>
    <t>(ZELORA) Formal blazer</t>
  </si>
  <si>
    <t>Goal Price</t>
  </si>
  <si>
    <t>Actual Price</t>
  </si>
  <si>
    <t>MAX</t>
  </si>
  <si>
    <t>MIN</t>
  </si>
  <si>
    <t>PRPL Botique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</si>
</sst>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 tint="0.249977111117893"/>
      <name val="Calibri"/>
      <family val="2"/>
      <scheme val="minor"/>
    </font>
    <font>
      <b/>
      <sz val="16"/>
      <color theme="1" tint="0.1499984740745262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3" fillId="2" borderId="0" xfId="0" applyFont="1" applyFill="1" applyAlignment="1">
      <alignment horizontal="center" vertical="center"/>
    </xf>
    <xf numFmtId="44" fontId="4" fillId="3" borderId="0" xfId="1" applyFont="1" applyFill="1" applyAlignment="1">
      <alignment horizontal="center" vertical="center"/>
    </xf>
    <xf numFmtId="0" fontId="0" fillId="4" borderId="1" xfId="0" applyFill="1" applyBorder="1"/>
    <xf numFmtId="0" fontId="0" fillId="0" borderId="1" xfId="0" applyBorder="1"/>
    <xf numFmtId="0" fontId="2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44" fontId="0" fillId="0" borderId="0" xfId="1" applyFont="1"/>
    <xf numFmtId="0" fontId="0" fillId="0" borderId="2" xfId="0" applyBorder="1"/>
    <xf numFmtId="0" fontId="0" fillId="2" borderId="1" xfId="0" applyFill="1" applyBorder="1"/>
    <xf numFmtId="0" fontId="0" fillId="7" borderId="1" xfId="0" applyFill="1" applyBorder="1"/>
    <xf numFmtId="0" fontId="0" fillId="8" borderId="1" xfId="0" applyFill="1" applyBorder="1"/>
    <xf numFmtId="2" fontId="0" fillId="0" borderId="1" xfId="0" applyNumberFormat="1" applyBorder="1"/>
    <xf numFmtId="9" fontId="0" fillId="0" borderId="1" xfId="2" applyFont="1" applyBorder="1"/>
    <xf numFmtId="44" fontId="0" fillId="9" borderId="2" xfId="1" applyFont="1" applyFill="1" applyBorder="1"/>
    <xf numFmtId="44" fontId="0" fillId="7" borderId="0" xfId="1" applyFont="1" applyFill="1"/>
    <xf numFmtId="44" fontId="0" fillId="10" borderId="0" xfId="1" applyFont="1" applyFill="1"/>
    <xf numFmtId="44" fontId="0" fillId="2" borderId="0" xfId="1" applyFont="1" applyFill="1"/>
    <xf numFmtId="164" fontId="0" fillId="0" borderId="1" xfId="1" applyNumberFormat="1" applyFont="1" applyBorder="1"/>
    <xf numFmtId="164" fontId="2" fillId="0" borderId="1" xfId="1" applyNumberFormat="1" applyFont="1" applyBorder="1"/>
    <xf numFmtId="9" fontId="4" fillId="3" borderId="0" xfId="2" applyFont="1" applyFill="1" applyAlignment="1">
      <alignment horizontal="center" vertical="center"/>
    </xf>
    <xf numFmtId="44" fontId="4" fillId="3" borderId="0" xfId="1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3" borderId="1" xfId="0" applyFill="1" applyBorder="1"/>
    <xf numFmtId="0" fontId="0" fillId="6" borderId="1" xfId="0" applyFill="1" applyBorder="1" applyAlignment="1">
      <alignment horizontal="left"/>
    </xf>
    <xf numFmtId="0" fontId="0" fillId="12" borderId="1" xfId="0" applyFill="1" applyBorder="1"/>
    <xf numFmtId="0" fontId="0" fillId="13" borderId="1" xfId="0" applyFill="1" applyBorder="1"/>
    <xf numFmtId="44" fontId="0" fillId="9" borderId="1" xfId="1" applyFont="1" applyFill="1" applyBorder="1"/>
    <xf numFmtId="44" fontId="0" fillId="10" borderId="1" xfId="1" applyFont="1" applyFill="1" applyBorder="1"/>
    <xf numFmtId="0" fontId="0" fillId="14" borderId="0" xfId="0" applyFill="1"/>
    <xf numFmtId="0" fontId="0" fillId="15" borderId="0" xfId="0" applyFill="1"/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Border="1" applyAlignment="1">
      <alignment horizontal="center" vertical="center"/>
    </xf>
    <xf numFmtId="0" fontId="7" fillId="15" borderId="0" xfId="0" applyFont="1" applyFill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7"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6" tint="0.39997558519241921"/>
        </patternFill>
      </fill>
      <border diagonalUp="0" diagonalDown="0" outline="0">
        <left style="thin">
          <color indexed="64"/>
        </left>
        <right/>
        <top/>
        <bottom/>
      </border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[PRPL_Boutique_Analysis.xlsx]Data!PivotTable1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by Brand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Data!$B$3:$B$8</c:f>
              <c:strCache>
                <c:ptCount val="6"/>
                <c:pt idx="0">
                  <c:v>MIRELLA</c:v>
                </c:pt>
                <c:pt idx="1">
                  <c:v>ZELORA</c:v>
                </c:pt>
                <c:pt idx="2">
                  <c:v>ASTRA</c:v>
                </c:pt>
                <c:pt idx="3">
                  <c:v>LUNARE</c:v>
                </c:pt>
                <c:pt idx="4">
                  <c:v>TAVIO</c:v>
                </c:pt>
                <c:pt idx="5">
                  <c:v>NOVA</c:v>
                </c:pt>
              </c:strCache>
            </c:strRef>
          </c:cat>
          <c:val>
            <c:numRef>
              <c:f>Data!$C$3:$C$8</c:f>
              <c:numCache>
                <c:formatCode>"$"#,##0.00</c:formatCode>
                <c:ptCount val="6"/>
                <c:pt idx="0">
                  <c:v>4194.1900000000005</c:v>
                </c:pt>
                <c:pt idx="1">
                  <c:v>4409.84</c:v>
                </c:pt>
                <c:pt idx="2">
                  <c:v>4810.8700000000008</c:v>
                </c:pt>
                <c:pt idx="3">
                  <c:v>5118.8900000000003</c:v>
                </c:pt>
                <c:pt idx="4">
                  <c:v>5714.1200000000008</c:v>
                </c:pt>
                <c:pt idx="5">
                  <c:v>7334.8899999999985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92900256"/>
        <c:axId val="-2092911680"/>
      </c:barChart>
      <c:catAx>
        <c:axId val="-209290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911680"/>
        <c:crosses val="autoZero"/>
        <c:auto val="1"/>
        <c:lblAlgn val="ctr"/>
        <c:lblOffset val="100"/>
        <c:noMultiLvlLbl val="0"/>
      </c:catAx>
      <c:valAx>
        <c:axId val="-209291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90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[PRPL_Boutique_Analysis.xlsx]Data!PivotTable2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Items</a:t>
            </a:r>
            <a:r>
              <a:rPr lang="en-US" baseline="0"/>
              <a:t> with Most Total Profit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Data!$E$3:$E$12</c:f>
              <c:strCache>
                <c:ptCount val="10"/>
                <c:pt idx="0">
                  <c:v>(TAVIO) Linen pants</c:v>
                </c:pt>
                <c:pt idx="1">
                  <c:v>(ASTRA) Silk blouse</c:v>
                </c:pt>
                <c:pt idx="2">
                  <c:v>(NOVA) Winter coat</c:v>
                </c:pt>
                <c:pt idx="3">
                  <c:v>(NOVA) Chiffon dress</c:v>
                </c:pt>
                <c:pt idx="4">
                  <c:v>(ZELORA) Bomber jacket</c:v>
                </c:pt>
                <c:pt idx="5">
                  <c:v>(ASTRA) Bomber jacket</c:v>
                </c:pt>
                <c:pt idx="6">
                  <c:v>(NOVA) Woolen sweater</c:v>
                </c:pt>
                <c:pt idx="7">
                  <c:v>(MIRELLA) Linen pants</c:v>
                </c:pt>
                <c:pt idx="8">
                  <c:v>(LUNARE) Denim skirt</c:v>
                </c:pt>
                <c:pt idx="9">
                  <c:v>(TAVIO) Cardigan</c:v>
                </c:pt>
              </c:strCache>
            </c:strRef>
          </c:cat>
          <c:val>
            <c:numRef>
              <c:f>Data!$F$3:$F$12</c:f>
              <c:numCache>
                <c:formatCode>"$"#,##0.00</c:formatCode>
                <c:ptCount val="10"/>
                <c:pt idx="0">
                  <c:v>208.96269555796323</c:v>
                </c:pt>
                <c:pt idx="1">
                  <c:v>196.10746695557964</c:v>
                </c:pt>
                <c:pt idx="2">
                  <c:v>175.18746695557959</c:v>
                </c:pt>
                <c:pt idx="3">
                  <c:v>167.89269555796312</c:v>
                </c:pt>
                <c:pt idx="4">
                  <c:v>167.15219068255692</c:v>
                </c:pt>
                <c:pt idx="5">
                  <c:v>164.44146695557967</c:v>
                </c:pt>
                <c:pt idx="6">
                  <c:v>158.30255254604549</c:v>
                </c:pt>
                <c:pt idx="7">
                  <c:v>154.50028602383526</c:v>
                </c:pt>
                <c:pt idx="8">
                  <c:v>151.51028602383531</c:v>
                </c:pt>
                <c:pt idx="9">
                  <c:v>150.51260021668475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905152"/>
        <c:axId val="-2092911136"/>
      </c:barChart>
      <c:catAx>
        <c:axId val="-209290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911136"/>
        <c:crosses val="autoZero"/>
        <c:auto val="1"/>
        <c:lblAlgn val="ctr"/>
        <c:lblOffset val="100"/>
        <c:noMultiLvlLbl val="0"/>
      </c:catAx>
      <c:valAx>
        <c:axId val="-20929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90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[PRPL_Boutique_Analysis.xlsx]Data!PivotTable3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Items with Least Total</a:t>
            </a:r>
            <a:r>
              <a:rPr lang="en-US" baseline="0"/>
              <a:t> Profit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Data!$H$3:$H$12</c:f>
              <c:strCache>
                <c:ptCount val="10"/>
                <c:pt idx="0">
                  <c:v>(MIRELLA) Polo shirt</c:v>
                </c:pt>
                <c:pt idx="1">
                  <c:v>(ASTRA) Formal blazer</c:v>
                </c:pt>
                <c:pt idx="2">
                  <c:v>(ZELORA) Denim jacket</c:v>
                </c:pt>
                <c:pt idx="3">
                  <c:v>(ZELORA) Formal blazer</c:v>
                </c:pt>
                <c:pt idx="4">
                  <c:v>(TAVIO) Denim jacket</c:v>
                </c:pt>
                <c:pt idx="5">
                  <c:v>(NOVA) Casual cotton shirt</c:v>
                </c:pt>
                <c:pt idx="6">
                  <c:v>(NOVA) Denim jacket</c:v>
                </c:pt>
                <c:pt idx="7">
                  <c:v>(MIRELLA) Cargo pants</c:v>
                </c:pt>
                <c:pt idx="8">
                  <c:v>(MIRELLA) Classic trousers</c:v>
                </c:pt>
                <c:pt idx="9">
                  <c:v>(TAVIO) Denim skirt</c:v>
                </c:pt>
              </c:strCache>
            </c:strRef>
          </c:cat>
          <c:val>
            <c:numRef>
              <c:f>Data!$I$3:$I$12</c:f>
              <c:numCache>
                <c:formatCode>"$"#,##0.00</c:formatCode>
                <c:ptCount val="10"/>
                <c:pt idx="0">
                  <c:v>3.9408190682556885</c:v>
                </c:pt>
                <c:pt idx="1">
                  <c:v>5.1264095341278448</c:v>
                </c:pt>
                <c:pt idx="2">
                  <c:v>5.376819068255692</c:v>
                </c:pt>
                <c:pt idx="3">
                  <c:v>6.0792286023835409</c:v>
                </c:pt>
                <c:pt idx="4">
                  <c:v>6.5504095341278372</c:v>
                </c:pt>
                <c:pt idx="5">
                  <c:v>7.8168190682556897</c:v>
                </c:pt>
                <c:pt idx="6">
                  <c:v>9.3204095341278403</c:v>
                </c:pt>
                <c:pt idx="7">
                  <c:v>12.504819068255699</c:v>
                </c:pt>
                <c:pt idx="8">
                  <c:v>13.747228602383544</c:v>
                </c:pt>
                <c:pt idx="9">
                  <c:v>14.49281906825567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902976"/>
        <c:axId val="-2092907872"/>
      </c:barChart>
      <c:catAx>
        <c:axId val="-209290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907872"/>
        <c:crosses val="autoZero"/>
        <c:auto val="1"/>
        <c:lblAlgn val="ctr"/>
        <c:lblOffset val="100"/>
        <c:noMultiLvlLbl val="0"/>
      </c:catAx>
      <c:valAx>
        <c:axId val="-20929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90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</a:t>
            </a:r>
            <a:r>
              <a:rPr lang="en-US" baseline="0"/>
              <a:t> vs Actual Prices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Goal Price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'Main Table'!$D$2:$D$168</c:f>
            </c:numRef>
          </c:xVal>
          <c:yVal>
            <c:numRef>
              <c:f>'Main Table'!$I$2:$I$168</c:f>
              <c:numCache>
                <c:formatCode>_("$"* #,##0.00_);_("$"* \(#,##0.00\);_("$"* "-"??_);_(@_)</c:formatCode>
                <c:ptCount val="167"/>
                <c:pt idx="0">
                  <c:v>30.551180931744312</c:v>
                </c:pt>
                <c:pt idx="1">
                  <c:v>44.17118093174431</c:v>
                </c:pt>
                <c:pt idx="2">
                  <c:v>29.31118093174431</c:v>
                </c:pt>
                <c:pt idx="3">
                  <c:v>132.33118093174431</c:v>
                </c:pt>
                <c:pt idx="4">
                  <c:v>130.39118093174432</c:v>
                </c:pt>
                <c:pt idx="5">
                  <c:v>124.19118093174431</c:v>
                </c:pt>
                <c:pt idx="6">
                  <c:v>44.511180931744313</c:v>
                </c:pt>
                <c:pt idx="7">
                  <c:v>86.911180931744312</c:v>
                </c:pt>
                <c:pt idx="8">
                  <c:v>88.711180931744323</c:v>
                </c:pt>
                <c:pt idx="9">
                  <c:v>132.73118093174432</c:v>
                </c:pt>
                <c:pt idx="10">
                  <c:v>102.41118093174431</c:v>
                </c:pt>
                <c:pt idx="11">
                  <c:v>34.67118093174431</c:v>
                </c:pt>
                <c:pt idx="12">
                  <c:v>66.291180931744307</c:v>
                </c:pt>
                <c:pt idx="13">
                  <c:v>102.35118093174432</c:v>
                </c:pt>
                <c:pt idx="14">
                  <c:v>124.01118093174432</c:v>
                </c:pt>
                <c:pt idx="15">
                  <c:v>41.911180931744312</c:v>
                </c:pt>
                <c:pt idx="16">
                  <c:v>37.591180931744312</c:v>
                </c:pt>
                <c:pt idx="17">
                  <c:v>57.691180931744313</c:v>
                </c:pt>
                <c:pt idx="18">
                  <c:v>61.31118093174431</c:v>
                </c:pt>
                <c:pt idx="19">
                  <c:v>78.87118093174432</c:v>
                </c:pt>
                <c:pt idx="20">
                  <c:v>27.81118093174431</c:v>
                </c:pt>
                <c:pt idx="21">
                  <c:v>98.111180931744315</c:v>
                </c:pt>
                <c:pt idx="22">
                  <c:v>93.851180931744324</c:v>
                </c:pt>
                <c:pt idx="23">
                  <c:v>89.171180931744317</c:v>
                </c:pt>
                <c:pt idx="24">
                  <c:v>67.911180931744312</c:v>
                </c:pt>
                <c:pt idx="25">
                  <c:v>49.31118093174431</c:v>
                </c:pt>
                <c:pt idx="26">
                  <c:v>123.21118093174432</c:v>
                </c:pt>
                <c:pt idx="27">
                  <c:v>68.671180931744317</c:v>
                </c:pt>
                <c:pt idx="28">
                  <c:v>97.151180931744321</c:v>
                </c:pt>
                <c:pt idx="29">
                  <c:v>43.531180931744309</c:v>
                </c:pt>
                <c:pt idx="30">
                  <c:v>83.851180931744324</c:v>
                </c:pt>
                <c:pt idx="31">
                  <c:v>122.29118093174432</c:v>
                </c:pt>
                <c:pt idx="32">
                  <c:v>87.091180931744319</c:v>
                </c:pt>
                <c:pt idx="33">
                  <c:v>121.35118093174432</c:v>
                </c:pt>
                <c:pt idx="34">
                  <c:v>32.451180931744311</c:v>
                </c:pt>
                <c:pt idx="35">
                  <c:v>100.73118093174432</c:v>
                </c:pt>
                <c:pt idx="36">
                  <c:v>59.651180931744307</c:v>
                </c:pt>
                <c:pt idx="37">
                  <c:v>119.55118093174431</c:v>
                </c:pt>
                <c:pt idx="38">
                  <c:v>101.39118093174432</c:v>
                </c:pt>
                <c:pt idx="39">
                  <c:v>98.091180931744319</c:v>
                </c:pt>
                <c:pt idx="40">
                  <c:v>28.451180931744311</c:v>
                </c:pt>
                <c:pt idx="41">
                  <c:v>33.551180931744312</c:v>
                </c:pt>
                <c:pt idx="42">
                  <c:v>80.971180931744314</c:v>
                </c:pt>
                <c:pt idx="43">
                  <c:v>130.07118093174432</c:v>
                </c:pt>
                <c:pt idx="44">
                  <c:v>50.551180931744312</c:v>
                </c:pt>
                <c:pt idx="45">
                  <c:v>63.331180931744306</c:v>
                </c:pt>
                <c:pt idx="46">
                  <c:v>43.451180931744311</c:v>
                </c:pt>
                <c:pt idx="47">
                  <c:v>29.451180931744311</c:v>
                </c:pt>
                <c:pt idx="48">
                  <c:v>79.291180931744321</c:v>
                </c:pt>
                <c:pt idx="49">
                  <c:v>87.471180931744314</c:v>
                </c:pt>
                <c:pt idx="50">
                  <c:v>28.451180931744311</c:v>
                </c:pt>
                <c:pt idx="51">
                  <c:v>78.731180931744319</c:v>
                </c:pt>
                <c:pt idx="52">
                  <c:v>70.751180931744315</c:v>
                </c:pt>
                <c:pt idx="53">
                  <c:v>109.57118093174432</c:v>
                </c:pt>
                <c:pt idx="54">
                  <c:v>65.731180931744319</c:v>
                </c:pt>
                <c:pt idx="55">
                  <c:v>25.371180931744313</c:v>
                </c:pt>
                <c:pt idx="56">
                  <c:v>78.411180931744312</c:v>
                </c:pt>
                <c:pt idx="57">
                  <c:v>111.25118093174432</c:v>
                </c:pt>
                <c:pt idx="58">
                  <c:v>121.81118093174432</c:v>
                </c:pt>
                <c:pt idx="59">
                  <c:v>35.291180931744314</c:v>
                </c:pt>
                <c:pt idx="60">
                  <c:v>80.631180931744311</c:v>
                </c:pt>
                <c:pt idx="61">
                  <c:v>62.691180931744313</c:v>
                </c:pt>
                <c:pt idx="62">
                  <c:v>60.49118093174431</c:v>
                </c:pt>
                <c:pt idx="63">
                  <c:v>37.091180931744312</c:v>
                </c:pt>
                <c:pt idx="64">
                  <c:v>119.71118093174432</c:v>
                </c:pt>
                <c:pt idx="65">
                  <c:v>28.951180931744311</c:v>
                </c:pt>
                <c:pt idx="66">
                  <c:v>48.011180931744313</c:v>
                </c:pt>
                <c:pt idx="67">
                  <c:v>128.71118093174431</c:v>
                </c:pt>
                <c:pt idx="68">
                  <c:v>66.87118093174432</c:v>
                </c:pt>
                <c:pt idx="69">
                  <c:v>58.211180931744309</c:v>
                </c:pt>
                <c:pt idx="70">
                  <c:v>91.651180931744321</c:v>
                </c:pt>
                <c:pt idx="71">
                  <c:v>69.411180931744312</c:v>
                </c:pt>
                <c:pt idx="72">
                  <c:v>75.731180931744319</c:v>
                </c:pt>
                <c:pt idx="73">
                  <c:v>134.1311809317443</c:v>
                </c:pt>
                <c:pt idx="74">
                  <c:v>51.371180931744313</c:v>
                </c:pt>
                <c:pt idx="75">
                  <c:v>98.051180931744312</c:v>
                </c:pt>
                <c:pt idx="76">
                  <c:v>109.13118093174431</c:v>
                </c:pt>
                <c:pt idx="77">
                  <c:v>107.23118093174432</c:v>
                </c:pt>
                <c:pt idx="78">
                  <c:v>91.051180931744312</c:v>
                </c:pt>
                <c:pt idx="79">
                  <c:v>110.37118093174432</c:v>
                </c:pt>
                <c:pt idx="80">
                  <c:v>108.75118093174432</c:v>
                </c:pt>
                <c:pt idx="81">
                  <c:v>83.271180931744311</c:v>
                </c:pt>
                <c:pt idx="82">
                  <c:v>62.191180931744313</c:v>
                </c:pt>
                <c:pt idx="83">
                  <c:v>114.57118093174432</c:v>
                </c:pt>
                <c:pt idx="84">
                  <c:v>74.85118093174431</c:v>
                </c:pt>
                <c:pt idx="85">
                  <c:v>99.831180931744314</c:v>
                </c:pt>
                <c:pt idx="86">
                  <c:v>33.471180931744314</c:v>
                </c:pt>
                <c:pt idx="87">
                  <c:v>107.77118093174431</c:v>
                </c:pt>
                <c:pt idx="88">
                  <c:v>122.65118093174432</c:v>
                </c:pt>
                <c:pt idx="89">
                  <c:v>105.29118093174432</c:v>
                </c:pt>
                <c:pt idx="90">
                  <c:v>122.13118093174431</c:v>
                </c:pt>
                <c:pt idx="91">
                  <c:v>88.731180931744319</c:v>
                </c:pt>
                <c:pt idx="92">
                  <c:v>91.01118093174432</c:v>
                </c:pt>
                <c:pt idx="93">
                  <c:v>51.231180931744312</c:v>
                </c:pt>
                <c:pt idx="94">
                  <c:v>26.17118093174431</c:v>
                </c:pt>
                <c:pt idx="95">
                  <c:v>24.751180931744312</c:v>
                </c:pt>
                <c:pt idx="96">
                  <c:v>54.971180931744307</c:v>
                </c:pt>
                <c:pt idx="97">
                  <c:v>105.15118093174432</c:v>
                </c:pt>
                <c:pt idx="98">
                  <c:v>59.451180931744311</c:v>
                </c:pt>
                <c:pt idx="99">
                  <c:v>113.25118093174432</c:v>
                </c:pt>
                <c:pt idx="100">
                  <c:v>115.53118093174432</c:v>
                </c:pt>
                <c:pt idx="101">
                  <c:v>126.07118093174432</c:v>
                </c:pt>
                <c:pt idx="102">
                  <c:v>42.231180931744312</c:v>
                </c:pt>
                <c:pt idx="103">
                  <c:v>67.331180931744314</c:v>
                </c:pt>
                <c:pt idx="104">
                  <c:v>49.711180931744309</c:v>
                </c:pt>
                <c:pt idx="105">
                  <c:v>71.631180931744311</c:v>
                </c:pt>
                <c:pt idx="106">
                  <c:v>82.851180931744324</c:v>
                </c:pt>
                <c:pt idx="107">
                  <c:v>39.911180931744312</c:v>
                </c:pt>
                <c:pt idx="108">
                  <c:v>74.451180931744318</c:v>
                </c:pt>
                <c:pt idx="109">
                  <c:v>25.511180931744313</c:v>
                </c:pt>
                <c:pt idx="110">
                  <c:v>88.351180931744324</c:v>
                </c:pt>
                <c:pt idx="111">
                  <c:v>79.811180931744317</c:v>
                </c:pt>
                <c:pt idx="112">
                  <c:v>111.07118093174432</c:v>
                </c:pt>
                <c:pt idx="113">
                  <c:v>116.61118093174431</c:v>
                </c:pt>
                <c:pt idx="114">
                  <c:v>37.891180931744309</c:v>
                </c:pt>
                <c:pt idx="115">
                  <c:v>106.03118093174432</c:v>
                </c:pt>
                <c:pt idx="116">
                  <c:v>62.271180931744311</c:v>
                </c:pt>
                <c:pt idx="117">
                  <c:v>43.571180931744308</c:v>
                </c:pt>
                <c:pt idx="118">
                  <c:v>80.831180931744314</c:v>
                </c:pt>
                <c:pt idx="119">
                  <c:v>57.131180931744311</c:v>
                </c:pt>
                <c:pt idx="120">
                  <c:v>88.791180931744321</c:v>
                </c:pt>
                <c:pt idx="121">
                  <c:v>78.851180931744324</c:v>
                </c:pt>
                <c:pt idx="122">
                  <c:v>122.89118093174432</c:v>
                </c:pt>
                <c:pt idx="123">
                  <c:v>84.851180931744324</c:v>
                </c:pt>
                <c:pt idx="124">
                  <c:v>95.971180931744314</c:v>
                </c:pt>
                <c:pt idx="125">
                  <c:v>128.05118093174431</c:v>
                </c:pt>
                <c:pt idx="126">
                  <c:v>88.311180931744317</c:v>
                </c:pt>
                <c:pt idx="127">
                  <c:v>114.93118093174432</c:v>
                </c:pt>
                <c:pt idx="128">
                  <c:v>118.89118093174432</c:v>
                </c:pt>
                <c:pt idx="129">
                  <c:v>112.15118093174432</c:v>
                </c:pt>
                <c:pt idx="130">
                  <c:v>52.531180931744309</c:v>
                </c:pt>
                <c:pt idx="131">
                  <c:v>124.75118093174432</c:v>
                </c:pt>
                <c:pt idx="132">
                  <c:v>103.39118093174432</c:v>
                </c:pt>
                <c:pt idx="133">
                  <c:v>90.231180931744319</c:v>
                </c:pt>
                <c:pt idx="134">
                  <c:v>42.471180931744314</c:v>
                </c:pt>
                <c:pt idx="135">
                  <c:v>72.271180931744311</c:v>
                </c:pt>
                <c:pt idx="136">
                  <c:v>47.81118093174431</c:v>
                </c:pt>
                <c:pt idx="137">
                  <c:v>108.97118093174431</c:v>
                </c:pt>
                <c:pt idx="138">
                  <c:v>72.01118093174432</c:v>
                </c:pt>
                <c:pt idx="139">
                  <c:v>58.771180931744311</c:v>
                </c:pt>
                <c:pt idx="140">
                  <c:v>107.59118093174432</c:v>
                </c:pt>
                <c:pt idx="141">
                  <c:v>95.311180931744317</c:v>
                </c:pt>
                <c:pt idx="142">
                  <c:v>134.0911809317443</c:v>
                </c:pt>
                <c:pt idx="143">
                  <c:v>45.35118093174431</c:v>
                </c:pt>
                <c:pt idx="144">
                  <c:v>59.271180931744311</c:v>
                </c:pt>
                <c:pt idx="145">
                  <c:v>121.51118093174432</c:v>
                </c:pt>
                <c:pt idx="146">
                  <c:v>59.231180931744312</c:v>
                </c:pt>
                <c:pt idx="147">
                  <c:v>133.11118093174431</c:v>
                </c:pt>
                <c:pt idx="148">
                  <c:v>76.951180931744318</c:v>
                </c:pt>
                <c:pt idx="149">
                  <c:v>75.571180931744308</c:v>
                </c:pt>
                <c:pt idx="150">
                  <c:v>36.211180931744309</c:v>
                </c:pt>
                <c:pt idx="151">
                  <c:v>42.551180931744312</c:v>
                </c:pt>
                <c:pt idx="152">
                  <c:v>29.331180931744314</c:v>
                </c:pt>
                <c:pt idx="153">
                  <c:v>121.39118093174432</c:v>
                </c:pt>
                <c:pt idx="154">
                  <c:v>100.73118093174432</c:v>
                </c:pt>
                <c:pt idx="155">
                  <c:v>87.971180931744314</c:v>
                </c:pt>
                <c:pt idx="156">
                  <c:v>129.29118093174432</c:v>
                </c:pt>
                <c:pt idx="157">
                  <c:v>29.531180931744309</c:v>
                </c:pt>
                <c:pt idx="158">
                  <c:v>30.931180931744315</c:v>
                </c:pt>
                <c:pt idx="159">
                  <c:v>120.81118093174432</c:v>
                </c:pt>
                <c:pt idx="160">
                  <c:v>126.47118093174431</c:v>
                </c:pt>
                <c:pt idx="161">
                  <c:v>75.37118093174432</c:v>
                </c:pt>
                <c:pt idx="162">
                  <c:v>114.15118093174432</c:v>
                </c:pt>
                <c:pt idx="163">
                  <c:v>93.671180931744317</c:v>
                </c:pt>
                <c:pt idx="164">
                  <c:v>83.711180931744323</c:v>
                </c:pt>
                <c:pt idx="165">
                  <c:v>99.831180931744314</c:v>
                </c:pt>
                <c:pt idx="166">
                  <c:v>92.471180931744314</c:v>
                </c:pt>
              </c:numCache>
            </c:numRef>
          </c:yVal>
          <c:smooth val="0"/>
        </c:ser>
        <c:ser>
          <c:idx val="1"/>
          <c:order val="1"/>
          <c:tx>
            <c:v>Actual Price (Main)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'Main Table'!$D$2:$D$168</c:f>
            </c:numRef>
          </c:xVal>
          <c:yVal>
            <c:numRef>
              <c:f>'Main Table'!$J$2:$J$168</c:f>
              <c:numCache>
                <c:formatCode>_("$"* #,##0.00_);_("$"* \(#,##0.00\);_("$"* "-"??_);_(@_)</c:formatCode>
                <c:ptCount val="167"/>
                <c:pt idx="0">
                  <c:v>19.100000000000001</c:v>
                </c:pt>
                <c:pt idx="1">
                  <c:v>27.61</c:v>
                </c:pt>
                <c:pt idx="2">
                  <c:v>18.329999999999998</c:v>
                </c:pt>
                <c:pt idx="3">
                  <c:v>82.71</c:v>
                </c:pt>
                <c:pt idx="4">
                  <c:v>81.5</c:v>
                </c:pt>
                <c:pt idx="5">
                  <c:v>77.63</c:v>
                </c:pt>
                <c:pt idx="6">
                  <c:v>27.83</c:v>
                </c:pt>
                <c:pt idx="7">
                  <c:v>54.33</c:v>
                </c:pt>
                <c:pt idx="8">
                  <c:v>55.45</c:v>
                </c:pt>
                <c:pt idx="9">
                  <c:v>82.96</c:v>
                </c:pt>
                <c:pt idx="10">
                  <c:v>64.010000000000005</c:v>
                </c:pt>
                <c:pt idx="11">
                  <c:v>21.68</c:v>
                </c:pt>
                <c:pt idx="12">
                  <c:v>41.44</c:v>
                </c:pt>
                <c:pt idx="13">
                  <c:v>63.98</c:v>
                </c:pt>
                <c:pt idx="14">
                  <c:v>77.510000000000005</c:v>
                </c:pt>
                <c:pt idx="15">
                  <c:v>26.2</c:v>
                </c:pt>
                <c:pt idx="16">
                  <c:v>23.5</c:v>
                </c:pt>
                <c:pt idx="17">
                  <c:v>36.06</c:v>
                </c:pt>
                <c:pt idx="18">
                  <c:v>38.33</c:v>
                </c:pt>
                <c:pt idx="19">
                  <c:v>49.3</c:v>
                </c:pt>
                <c:pt idx="20">
                  <c:v>17.39</c:v>
                </c:pt>
                <c:pt idx="21">
                  <c:v>61.33</c:v>
                </c:pt>
                <c:pt idx="22">
                  <c:v>58.66</c:v>
                </c:pt>
                <c:pt idx="23">
                  <c:v>55.74</c:v>
                </c:pt>
                <c:pt idx="24">
                  <c:v>42.45</c:v>
                </c:pt>
                <c:pt idx="25">
                  <c:v>30.83</c:v>
                </c:pt>
                <c:pt idx="26">
                  <c:v>77.010000000000005</c:v>
                </c:pt>
                <c:pt idx="27">
                  <c:v>42.93</c:v>
                </c:pt>
                <c:pt idx="28">
                  <c:v>60.73</c:v>
                </c:pt>
                <c:pt idx="29">
                  <c:v>27.21</c:v>
                </c:pt>
                <c:pt idx="30">
                  <c:v>52.41</c:v>
                </c:pt>
                <c:pt idx="31">
                  <c:v>76.44</c:v>
                </c:pt>
                <c:pt idx="32">
                  <c:v>54.44</c:v>
                </c:pt>
                <c:pt idx="33">
                  <c:v>75.849999999999994</c:v>
                </c:pt>
                <c:pt idx="34">
                  <c:v>20.29</c:v>
                </c:pt>
                <c:pt idx="35">
                  <c:v>62.96</c:v>
                </c:pt>
                <c:pt idx="36">
                  <c:v>37.29</c:v>
                </c:pt>
                <c:pt idx="37">
                  <c:v>74.73</c:v>
                </c:pt>
                <c:pt idx="38">
                  <c:v>63.38</c:v>
                </c:pt>
                <c:pt idx="39">
                  <c:v>61.31</c:v>
                </c:pt>
                <c:pt idx="40">
                  <c:v>17.79</c:v>
                </c:pt>
                <c:pt idx="41">
                  <c:v>20.98</c:v>
                </c:pt>
                <c:pt idx="42">
                  <c:v>50.61</c:v>
                </c:pt>
                <c:pt idx="43">
                  <c:v>81.3</c:v>
                </c:pt>
                <c:pt idx="44">
                  <c:v>31.6</c:v>
                </c:pt>
                <c:pt idx="45">
                  <c:v>39.590000000000003</c:v>
                </c:pt>
                <c:pt idx="46">
                  <c:v>27.16</c:v>
                </c:pt>
                <c:pt idx="47">
                  <c:v>18.41</c:v>
                </c:pt>
                <c:pt idx="48">
                  <c:v>49.56</c:v>
                </c:pt>
                <c:pt idx="49">
                  <c:v>54.68</c:v>
                </c:pt>
                <c:pt idx="50">
                  <c:v>17.79</c:v>
                </c:pt>
                <c:pt idx="51">
                  <c:v>49.21</c:v>
                </c:pt>
                <c:pt idx="52">
                  <c:v>44.23</c:v>
                </c:pt>
                <c:pt idx="53">
                  <c:v>68.489999999999995</c:v>
                </c:pt>
                <c:pt idx="54">
                  <c:v>41.09</c:v>
                </c:pt>
                <c:pt idx="55">
                  <c:v>15.86</c:v>
                </c:pt>
                <c:pt idx="56">
                  <c:v>49.01</c:v>
                </c:pt>
                <c:pt idx="57">
                  <c:v>69.540000000000006</c:v>
                </c:pt>
                <c:pt idx="58">
                  <c:v>76.14</c:v>
                </c:pt>
                <c:pt idx="59">
                  <c:v>22.06</c:v>
                </c:pt>
                <c:pt idx="60">
                  <c:v>50.4</c:v>
                </c:pt>
                <c:pt idx="61">
                  <c:v>39.19</c:v>
                </c:pt>
                <c:pt idx="62">
                  <c:v>37.81</c:v>
                </c:pt>
                <c:pt idx="63">
                  <c:v>23.19</c:v>
                </c:pt>
                <c:pt idx="64">
                  <c:v>74.83</c:v>
                </c:pt>
                <c:pt idx="65">
                  <c:v>18.100000000000001</c:v>
                </c:pt>
                <c:pt idx="66">
                  <c:v>30.01</c:v>
                </c:pt>
                <c:pt idx="67">
                  <c:v>80.45</c:v>
                </c:pt>
                <c:pt idx="68">
                  <c:v>41.8</c:v>
                </c:pt>
                <c:pt idx="69">
                  <c:v>36.39</c:v>
                </c:pt>
                <c:pt idx="70">
                  <c:v>57.29</c:v>
                </c:pt>
                <c:pt idx="71">
                  <c:v>43.39</c:v>
                </c:pt>
                <c:pt idx="72">
                  <c:v>47.34</c:v>
                </c:pt>
                <c:pt idx="73">
                  <c:v>83.84</c:v>
                </c:pt>
                <c:pt idx="74">
                  <c:v>32.11</c:v>
                </c:pt>
                <c:pt idx="75">
                  <c:v>61.29</c:v>
                </c:pt>
                <c:pt idx="76">
                  <c:v>68.209999999999994</c:v>
                </c:pt>
                <c:pt idx="77">
                  <c:v>67.03</c:v>
                </c:pt>
                <c:pt idx="78">
                  <c:v>56.91</c:v>
                </c:pt>
                <c:pt idx="79">
                  <c:v>68.989999999999995</c:v>
                </c:pt>
                <c:pt idx="80">
                  <c:v>67.98</c:v>
                </c:pt>
                <c:pt idx="81">
                  <c:v>52.05</c:v>
                </c:pt>
                <c:pt idx="82">
                  <c:v>38.880000000000003</c:v>
                </c:pt>
                <c:pt idx="83">
                  <c:v>71.61</c:v>
                </c:pt>
                <c:pt idx="84">
                  <c:v>46.79</c:v>
                </c:pt>
                <c:pt idx="85">
                  <c:v>62.4</c:v>
                </c:pt>
                <c:pt idx="86">
                  <c:v>20.93</c:v>
                </c:pt>
                <c:pt idx="87">
                  <c:v>67.36</c:v>
                </c:pt>
                <c:pt idx="88">
                  <c:v>76.66</c:v>
                </c:pt>
                <c:pt idx="89">
                  <c:v>65.81</c:v>
                </c:pt>
                <c:pt idx="90">
                  <c:v>76.34</c:v>
                </c:pt>
                <c:pt idx="91">
                  <c:v>55.46</c:v>
                </c:pt>
                <c:pt idx="92">
                  <c:v>56.89</c:v>
                </c:pt>
                <c:pt idx="93">
                  <c:v>32.03</c:v>
                </c:pt>
                <c:pt idx="94">
                  <c:v>16.36</c:v>
                </c:pt>
                <c:pt idx="95">
                  <c:v>15.48</c:v>
                </c:pt>
                <c:pt idx="96">
                  <c:v>34.36</c:v>
                </c:pt>
                <c:pt idx="97">
                  <c:v>65.73</c:v>
                </c:pt>
                <c:pt idx="98">
                  <c:v>37.159999999999997</c:v>
                </c:pt>
                <c:pt idx="99">
                  <c:v>70.790000000000006</c:v>
                </c:pt>
                <c:pt idx="100">
                  <c:v>72.209999999999994</c:v>
                </c:pt>
                <c:pt idx="101">
                  <c:v>78.8</c:v>
                </c:pt>
                <c:pt idx="102">
                  <c:v>26.4</c:v>
                </c:pt>
                <c:pt idx="103">
                  <c:v>42.09</c:v>
                </c:pt>
                <c:pt idx="104">
                  <c:v>31.08</c:v>
                </c:pt>
                <c:pt idx="105">
                  <c:v>44.78</c:v>
                </c:pt>
                <c:pt idx="106">
                  <c:v>51.79</c:v>
                </c:pt>
                <c:pt idx="107">
                  <c:v>24.95</c:v>
                </c:pt>
                <c:pt idx="108">
                  <c:v>46.54</c:v>
                </c:pt>
                <c:pt idx="109">
                  <c:v>15.95</c:v>
                </c:pt>
                <c:pt idx="110">
                  <c:v>55.23</c:v>
                </c:pt>
                <c:pt idx="111">
                  <c:v>49.89</c:v>
                </c:pt>
                <c:pt idx="112">
                  <c:v>69.430000000000007</c:v>
                </c:pt>
                <c:pt idx="113">
                  <c:v>72.89</c:v>
                </c:pt>
                <c:pt idx="114">
                  <c:v>23.69</c:v>
                </c:pt>
                <c:pt idx="115">
                  <c:v>66.28</c:v>
                </c:pt>
                <c:pt idx="116">
                  <c:v>38.93</c:v>
                </c:pt>
                <c:pt idx="117">
                  <c:v>27.24</c:v>
                </c:pt>
                <c:pt idx="118">
                  <c:v>50.53</c:v>
                </c:pt>
                <c:pt idx="119">
                  <c:v>35.71</c:v>
                </c:pt>
                <c:pt idx="120">
                  <c:v>55.5</c:v>
                </c:pt>
                <c:pt idx="121">
                  <c:v>49.29</c:v>
                </c:pt>
                <c:pt idx="122">
                  <c:v>76.81</c:v>
                </c:pt>
                <c:pt idx="123">
                  <c:v>53.04</c:v>
                </c:pt>
                <c:pt idx="124">
                  <c:v>60</c:v>
                </c:pt>
                <c:pt idx="125">
                  <c:v>80.040000000000006</c:v>
                </c:pt>
                <c:pt idx="126">
                  <c:v>55.2</c:v>
                </c:pt>
                <c:pt idx="127">
                  <c:v>71.84</c:v>
                </c:pt>
                <c:pt idx="128">
                  <c:v>74.31</c:v>
                </c:pt>
                <c:pt idx="129">
                  <c:v>70.099999999999994</c:v>
                </c:pt>
                <c:pt idx="130">
                  <c:v>32.840000000000003</c:v>
                </c:pt>
                <c:pt idx="131">
                  <c:v>77.98</c:v>
                </c:pt>
                <c:pt idx="132">
                  <c:v>64.63</c:v>
                </c:pt>
                <c:pt idx="133">
                  <c:v>56.4</c:v>
                </c:pt>
                <c:pt idx="134">
                  <c:v>26.55</c:v>
                </c:pt>
                <c:pt idx="135">
                  <c:v>45.18</c:v>
                </c:pt>
                <c:pt idx="136">
                  <c:v>29.89</c:v>
                </c:pt>
                <c:pt idx="137">
                  <c:v>68.11</c:v>
                </c:pt>
                <c:pt idx="138">
                  <c:v>45.01</c:v>
                </c:pt>
                <c:pt idx="139">
                  <c:v>36.74</c:v>
                </c:pt>
                <c:pt idx="140">
                  <c:v>67.25</c:v>
                </c:pt>
                <c:pt idx="141">
                  <c:v>59.58</c:v>
                </c:pt>
                <c:pt idx="142">
                  <c:v>83.81</c:v>
                </c:pt>
                <c:pt idx="143">
                  <c:v>28.35</c:v>
                </c:pt>
                <c:pt idx="144">
                  <c:v>37.049999999999997</c:v>
                </c:pt>
                <c:pt idx="145">
                  <c:v>75.95</c:v>
                </c:pt>
                <c:pt idx="146">
                  <c:v>37.03</c:v>
                </c:pt>
                <c:pt idx="147">
                  <c:v>83.2</c:v>
                </c:pt>
                <c:pt idx="148">
                  <c:v>48.1</c:v>
                </c:pt>
                <c:pt idx="149">
                  <c:v>47.24</c:v>
                </c:pt>
                <c:pt idx="150">
                  <c:v>22.64</c:v>
                </c:pt>
                <c:pt idx="151">
                  <c:v>26.6</c:v>
                </c:pt>
                <c:pt idx="152">
                  <c:v>18.34</c:v>
                </c:pt>
                <c:pt idx="153">
                  <c:v>75.88</c:v>
                </c:pt>
                <c:pt idx="154">
                  <c:v>62.96</c:v>
                </c:pt>
                <c:pt idx="155">
                  <c:v>55</c:v>
                </c:pt>
                <c:pt idx="156">
                  <c:v>80.81</c:v>
                </c:pt>
                <c:pt idx="157">
                  <c:v>18.46</c:v>
                </c:pt>
                <c:pt idx="158">
                  <c:v>19.34</c:v>
                </c:pt>
                <c:pt idx="159">
                  <c:v>75.510000000000005</c:v>
                </c:pt>
                <c:pt idx="160">
                  <c:v>79.05</c:v>
                </c:pt>
                <c:pt idx="161">
                  <c:v>47.11</c:v>
                </c:pt>
                <c:pt idx="162">
                  <c:v>71.349999999999994</c:v>
                </c:pt>
                <c:pt idx="163">
                  <c:v>58.55</c:v>
                </c:pt>
                <c:pt idx="164">
                  <c:v>52.33</c:v>
                </c:pt>
                <c:pt idx="165">
                  <c:v>62.4</c:v>
                </c:pt>
                <c:pt idx="166">
                  <c:v>57.8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905696"/>
        <c:axId val="-2092901344"/>
      </c:scatterChart>
      <c:valAx>
        <c:axId val="-209290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901344"/>
        <c:crosses val="autoZero"/>
        <c:crossBetween val="midCat"/>
      </c:valAx>
      <c:valAx>
        <c:axId val="-209290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90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9</xdr:row>
      <xdr:rowOff>52387</xdr:rowOff>
    </xdr:from>
    <xdr:to>
      <xdr:col>8</xdr:col>
      <xdr:colOff>962025</xdr:colOff>
      <xdr:row>23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114298</xdr:colOff>
      <xdr:row>24</xdr:row>
      <xdr:rowOff>61911</xdr:rowOff>
    </xdr:from>
    <xdr:to>
      <xdr:col>5</xdr:col>
      <xdr:colOff>1590674</xdr:colOff>
      <xdr:row>41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1733550</xdr:colOff>
      <xdr:row>24</xdr:row>
      <xdr:rowOff>71437</xdr:rowOff>
    </xdr:from>
    <xdr:to>
      <xdr:col>10</xdr:col>
      <xdr:colOff>571500</xdr:colOff>
      <xdr:row>41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781048</xdr:colOff>
      <xdr:row>43</xdr:row>
      <xdr:rowOff>147636</xdr:rowOff>
    </xdr:from>
    <xdr:to>
      <xdr:col>8</xdr:col>
      <xdr:colOff>1657350</xdr:colOff>
      <xdr:row>63</xdr:row>
      <xdr:rowOff>38099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bas sahily" refreshedDate="45913.523299305554" createdVersion="5" refreshedVersion="5" minRefreshableVersion="3" recordCount="167">
  <cacheSource type="worksheet">
    <worksheetSource name="Table1"/>
  </cacheSource>
  <cacheFields count="15">
    <cacheField name="ID" numFmtId="0">
      <sharedItems/>
    </cacheField>
    <cacheField name="Brand" numFmtId="0">
      <sharedItems count="6">
        <s v="NOVA"/>
        <s v="MIRELLA"/>
        <s v="ASTRA"/>
        <s v="LUNARE"/>
        <s v="TAVIO"/>
        <s v="ZELORA"/>
      </sharedItems>
    </cacheField>
    <cacheField name="Description" numFmtId="0">
      <sharedItems/>
    </cacheField>
    <cacheField name="Brand + Description" numFmtId="0">
      <sharedItems count="85">
        <s v="(NOVA) Chiffon dress"/>
        <s v="(MIRELLA) Sports hoodie"/>
        <s v="(MIRELLA) Bomber jacket"/>
        <s v="(ASTRA) Polo shirt"/>
        <s v="(NOVA) Summer dress"/>
        <s v="(MIRELLA) Denim jacket"/>
        <s v="(LUNARE) Silk blouse"/>
        <s v="(LUNARE) Summer dress"/>
        <s v="(TAVIO) Turtleneck sweater"/>
        <s v="(TAVIO) Casual cotton shirt"/>
        <s v="(ASTRA) Chiffon dress"/>
        <s v="(ZELORA) Denim jacket"/>
        <s v="(ASTRA) Formal blazer"/>
        <s v="(LUNARE) Classic trousers"/>
        <s v="(ZELORA) Denim skirt"/>
        <s v="(TAVIO) Classic trousers"/>
        <s v="(MIRELLA) Linen pants"/>
        <s v="(LUNARE) Denim skirt"/>
        <s v="(ZELORA) Chiffon dress"/>
        <s v="(NOVA) Slim-fit jeans"/>
        <s v="(TAVIO) Denim skirt"/>
        <s v="(LUNARE) Cargo pants"/>
        <s v="(MIRELLA) Leather belt"/>
        <s v="(ZELORA) Cargo pants"/>
        <s v="(ASTRA) Denim skirt"/>
        <s v="(MIRELLA) Formal blazer"/>
        <s v="(ASTRA) Cargo pants"/>
        <s v="(ASTRA) Bomber jacket"/>
        <s v="(LUNARE) Winter coat"/>
        <s v="(ZELORA) Woolen sweater"/>
        <s v="(TAVIO) Crop top"/>
        <s v="(TAVIO) Formal blazer"/>
        <s v="(NOVA) Silk blouse"/>
        <s v="(NOVA) Formal blazer"/>
        <s v="(MIRELLA) Casual cotton shirt"/>
        <s v="(LUNARE) Bomber jacket"/>
        <s v="(MIRELLA) Woolen sweater"/>
        <s v="(MIRELLA) Cargo pants"/>
        <s v="(NOVA) Woolen sweater"/>
        <s v="(NOVA) Casual cotton shirt"/>
        <s v="(ZELORA) Crop top"/>
        <s v="(LUNARE) Woolen sweater"/>
        <s v="(NOVA) Bomber jacket"/>
        <s v="(NOVA) Linen pants"/>
        <s v="(MIRELLA) Summer dress"/>
        <s v="(MIRELLA) Turtleneck sweater"/>
        <s v="(TAVIO) Summer dress"/>
        <s v="(NOVA) Polo shirt"/>
        <s v="(ZELORA) Winter coat"/>
        <s v="(ASTRA) Silk blouse"/>
        <s v="(ZELORA) Bomber jacket"/>
        <s v="(TAVIO) Cardigan"/>
        <s v="(ZELORA) Linen pants"/>
        <s v="(TAVIO) Woolen sweater"/>
        <s v="(TAVIO) Bomber jacket"/>
        <s v="(LUNARE) Slim-fit jeans"/>
        <s v="(NOVA) Winter coat"/>
        <s v="(TAVIO) Chiffon dress"/>
        <s v="(LUNARE) Casual cotton shirt"/>
        <s v="(ZELORA) Cardigan"/>
        <s v="(LUNARE) Crop top"/>
        <s v="(ASTRA) Classic trousers"/>
        <s v="(MIRELLA) Cardigan"/>
        <s v="(ZELORA) Sports hoodie"/>
        <s v="(ZELORA) Formal blazer"/>
        <s v="(ASTRA) Denim jacket"/>
        <s v="(TAVIO) Linen pants"/>
        <s v="(MIRELLA) Polo shirt"/>
        <s v="(LUNARE) Chiffon dress"/>
        <s v="(NOVA) Crop top"/>
        <s v="(MIRELLA) Chiffon dress"/>
        <s v="(ASTRA) Turtleneck sweater"/>
        <s v="(LUNARE) Denim jacket"/>
        <s v="(TAVIO) Denim jacket"/>
        <s v="(LUNARE) Linen pants"/>
        <s v="(LUNARE) Leather belt"/>
        <s v="(ASTRA) Crop top"/>
        <s v="(TAVIO) Sports hoodie"/>
        <s v="(ASTRA) Slim-fit jeans"/>
        <s v="(ZELORA) Turtleneck sweater"/>
        <s v="(NOVA) Cargo pants"/>
        <s v="(MIRELLA) Classic trousers"/>
        <s v="(ZELORA) Summer dress"/>
        <s v="(ZELORA) Leather belt"/>
        <s v="(NOVA) Denim jacket"/>
      </sharedItems>
    </cacheField>
    <cacheField name="Quantity" numFmtId="0">
      <sharedItems containsSemiMixedTypes="0" containsString="0" containsNumber="1" containsInteger="1" minValue="1" maxValue="10"/>
    </cacheField>
    <cacheField name="Unit Cost" numFmtId="44">
      <sharedItems containsSemiMixedTypes="0" containsString="0" containsNumber="1" minValue="5.29" maxValue="59.98"/>
    </cacheField>
    <cacheField name="Unit Cost after expenses" numFmtId="44">
      <sharedItems containsSemiMixedTypes="0" containsString="0" containsNumber="1" minValue="12.375590465872156" maxValue="67.065590465872148"/>
    </cacheField>
    <cacheField name="Total Cost (Excluding Expenses)" numFmtId="44">
      <sharedItems containsSemiMixedTypes="0" containsString="0" containsNumber="1" minValue="8.3800000000000008" maxValue="594.70000000000005"/>
    </cacheField>
    <cacheField name="Goal Unit Price" numFmtId="44">
      <sharedItems containsSemiMixedTypes="0" containsString="0" containsNumber="1" minValue="24.751180931744312" maxValue="134.1311809317443"/>
    </cacheField>
    <cacheField name="Actual Unit Price (Main)" numFmtId="44">
      <sharedItems containsSemiMixedTypes="0" containsString="0" containsNumber="1" minValue="15.48" maxValue="83.84"/>
    </cacheField>
    <cacheField name="Actual Unit Price (Lowest)" numFmtId="44">
      <sharedItems containsSemiMixedTypes="0" containsString="0" containsNumber="1" minValue="14" maxValue="75.819999999999993"/>
    </cacheField>
    <cacheField name="Actual Unit Price (Average)" numFmtId="44">
      <sharedItems containsSemiMixedTypes="0" containsString="0" containsNumber="1" minValue="14.296000000000001" maxValue="77.424000000000007"/>
    </cacheField>
    <cacheField name="Actual Unit Profit (Average)" numFmtId="44">
      <sharedItems containsSemiMixedTypes="0" containsString="0" containsNumber="1" minValue="1.9204095341278453" maxValue="10.358409534127858"/>
    </cacheField>
    <cacheField name="Total Price of Articles (Average)" numFmtId="44">
      <sharedItems containsSemiMixedTypes="0" containsString="0" containsNumber="1" minValue="17.86" maxValue="768.24000000000012"/>
    </cacheField>
    <cacheField name="Total Profit of Articles (Average)" numFmtId="44">
      <sharedItems containsSemiMixedTypes="0" containsString="0" containsNumber="1" minValue="2.394409534127842" maxValue="102.684095341278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">
  <r>
    <s v="8270.61.960.86820"/>
    <x v="0"/>
    <s v="Chiffon dress"/>
    <x v="0"/>
    <n v="7"/>
    <n v="8.19"/>
    <n v="15.275590465872156"/>
    <n v="57.33"/>
    <n v="30.551180931744312"/>
    <n v="19.100000000000001"/>
    <n v="17.28"/>
    <n v="17.644000000000002"/>
    <n v="2.3684095341278457"/>
    <n v="123.50800000000001"/>
    <n v="16.57886673889492"/>
  </r>
  <r>
    <s v="9322.31.408.10769"/>
    <x v="1"/>
    <s v="Sports hoodie"/>
    <x v="1"/>
    <n v="2"/>
    <n v="15"/>
    <n v="22.085590465872155"/>
    <n v="30"/>
    <n v="44.17118093174431"/>
    <n v="27.61"/>
    <n v="24.98"/>
    <n v="25.506"/>
    <n v="3.4204095341278453"/>
    <n v="51.012"/>
    <n v="6.8408190682556906"/>
  </r>
  <r>
    <s v="5555.67.121.81932"/>
    <x v="1"/>
    <s v="Bomber jacket"/>
    <x v="2"/>
    <n v="10"/>
    <n v="7.57"/>
    <n v="14.655590465872155"/>
    <n v="75.7"/>
    <n v="29.31118093174431"/>
    <n v="18.329999999999998"/>
    <n v="16.579999999999998"/>
    <n v="16.93"/>
    <n v="2.2744095341278445"/>
    <n v="169.3"/>
    <n v="22.744095341278445"/>
  </r>
  <r>
    <s v="1189.71.786.45773"/>
    <x v="2"/>
    <s v="Polo shirt"/>
    <x v="3"/>
    <n v="7"/>
    <n v="59.08"/>
    <n v="66.165590465872157"/>
    <n v="413.56"/>
    <n v="132.33118093174431"/>
    <n v="82.71"/>
    <n v="74.81"/>
    <n v="76.39"/>
    <n v="10.224409534127844"/>
    <n v="534.73"/>
    <n v="71.570866738894907"/>
  </r>
  <r>
    <s v="4556.60.746.90038"/>
    <x v="0"/>
    <s v="Summer dress"/>
    <x v="4"/>
    <n v="9"/>
    <n v="58.11"/>
    <n v="65.195590465872158"/>
    <n v="522.99"/>
    <n v="130.39118093174432"/>
    <n v="81.5"/>
    <n v="73.7"/>
    <n v="75.260000000000005"/>
    <n v="10.064409534127847"/>
    <n v="677.34"/>
    <n v="90.579685807150625"/>
  </r>
  <r>
    <s v="8513.62.997.33483"/>
    <x v="1"/>
    <s v="Denim jacket"/>
    <x v="5"/>
    <n v="3"/>
    <n v="55.01"/>
    <n v="62.095590465872156"/>
    <n v="165.03"/>
    <n v="124.19118093174431"/>
    <n v="77.63"/>
    <n v="70.209999999999994"/>
    <n v="71.694000000000003"/>
    <n v="9.5984095341278461"/>
    <n v="215.08199999999999"/>
    <n v="28.795228602383538"/>
  </r>
  <r>
    <s v="4943.13.101.76557"/>
    <x v="3"/>
    <s v="Silk blouse"/>
    <x v="6"/>
    <n v="4"/>
    <n v="15.17"/>
    <n v="22.255590465872157"/>
    <n v="60.68"/>
    <n v="44.511180931744313"/>
    <n v="27.83"/>
    <n v="25.17"/>
    <n v="25.702000000000002"/>
    <n v="3.4464095341278451"/>
    <n v="102.80800000000001"/>
    <n v="13.78563813651138"/>
  </r>
  <r>
    <s v="7873.53.261.47065"/>
    <x v="3"/>
    <s v="Summer dress"/>
    <x v="7"/>
    <n v="8"/>
    <n v="36.369999999999997"/>
    <n v="43.455590465872156"/>
    <n v="290.95999999999998"/>
    <n v="86.911180931744312"/>
    <n v="54.33"/>
    <n v="49.14"/>
    <n v="50.178000000000004"/>
    <n v="6.7224095341278485"/>
    <n v="401.42400000000004"/>
    <n v="53.779276273022788"/>
  </r>
  <r>
    <s v="8869.49.824.33247"/>
    <x v="4"/>
    <s v="Turtleneck sweater"/>
    <x v="8"/>
    <n v="5"/>
    <n v="37.270000000000003"/>
    <n v="44.355590465872162"/>
    <n v="186.35000000000002"/>
    <n v="88.711180931744323"/>
    <n v="55.45"/>
    <n v="50.15"/>
    <n v="51.210000000000008"/>
    <n v="6.8544095341278464"/>
    <n v="256.05000000000007"/>
    <n v="34.272047670639232"/>
  </r>
  <r>
    <s v="7331.50.256.61214"/>
    <x v="4"/>
    <s v="Casual cotton shirt"/>
    <x v="9"/>
    <n v="9"/>
    <n v="59.28"/>
    <n v="66.36559046587216"/>
    <n v="533.52"/>
    <n v="132.73118093174432"/>
    <n v="82.96"/>
    <n v="75.03"/>
    <n v="76.616"/>
    <n v="10.25040953412784"/>
    <n v="689.54399999999998"/>
    <n v="92.253685807150561"/>
  </r>
  <r>
    <s v="3027.17.571.58190"/>
    <x v="2"/>
    <s v="Chiffon dress"/>
    <x v="10"/>
    <n v="1"/>
    <n v="44.12"/>
    <n v="51.205590465872156"/>
    <n v="44.12"/>
    <n v="102.41118093174431"/>
    <n v="64.010000000000005"/>
    <n v="57.89"/>
    <n v="59.114000000000004"/>
    <n v="7.9084095341278484"/>
    <n v="59.114000000000004"/>
    <n v="7.9084095341278484"/>
  </r>
  <r>
    <s v="6892.50.127.32662"/>
    <x v="5"/>
    <s v="Denim jacket"/>
    <x v="11"/>
    <n v="2"/>
    <n v="10.25"/>
    <n v="17.335590465872155"/>
    <n v="20.5"/>
    <n v="34.67118093174431"/>
    <n v="21.68"/>
    <n v="19.61"/>
    <n v="20.024000000000001"/>
    <n v="2.688409534127846"/>
    <n v="40.048000000000002"/>
    <n v="5.376819068255692"/>
  </r>
  <r>
    <s v="9996.53.971.20965"/>
    <x v="2"/>
    <s v="Formal blazer"/>
    <x v="12"/>
    <n v="1"/>
    <n v="26.06"/>
    <n v="33.145590465872154"/>
    <n v="26.06"/>
    <n v="66.291180931744307"/>
    <n v="41.44"/>
    <n v="37.479999999999997"/>
    <n v="38.271999999999998"/>
    <n v="5.1264095341278448"/>
    <n v="38.271999999999998"/>
    <n v="5.1264095341278448"/>
  </r>
  <r>
    <s v="4840.14.317.16910"/>
    <x v="3"/>
    <s v="Classic trousers"/>
    <x v="13"/>
    <n v="9"/>
    <n v="44.09"/>
    <n v="51.175590465872162"/>
    <n v="396.81000000000006"/>
    <n v="102.35118093174432"/>
    <n v="63.98"/>
    <n v="57.87"/>
    <n v="59.091999999999999"/>
    <n v="7.9164095341278369"/>
    <n v="531.82799999999997"/>
    <n v="71.247685807150532"/>
  </r>
  <r>
    <s v="8035.86.790.60015"/>
    <x v="5"/>
    <s v="Denim skirt"/>
    <x v="14"/>
    <n v="4"/>
    <n v="54.92"/>
    <n v="62.00559046587216"/>
    <n v="219.68"/>
    <n v="124.01118093174432"/>
    <n v="77.510000000000005"/>
    <n v="70.11"/>
    <n v="71.59"/>
    <n v="9.5844095341278432"/>
    <n v="286.36"/>
    <n v="38.337638136511373"/>
  </r>
  <r>
    <s v="7892.24.270.43827"/>
    <x v="4"/>
    <s v="Classic trousers"/>
    <x v="15"/>
    <n v="3"/>
    <n v="13.87"/>
    <n v="20.955590465872156"/>
    <n v="41.61"/>
    <n v="41.911180931744312"/>
    <n v="26.2"/>
    <n v="23.7"/>
    <n v="24.200000000000003"/>
    <n v="3.2444095341278469"/>
    <n v="72.600000000000009"/>
    <n v="9.7332286023835408"/>
  </r>
  <r>
    <s v="3693.37.127.79163"/>
    <x v="1"/>
    <s v="Linen pants"/>
    <x v="16"/>
    <n v="10"/>
    <n v="11.71"/>
    <n v="18.795590465872156"/>
    <n v="117.10000000000001"/>
    <n v="37.591180931744312"/>
    <n v="23.5"/>
    <n v="21.26"/>
    <n v="21.708000000000002"/>
    <n v="2.9124095341278462"/>
    <n v="217.08"/>
    <n v="29.124095341278462"/>
  </r>
  <r>
    <s v="8392.10.476.76842"/>
    <x v="3"/>
    <s v="Denim skirt"/>
    <x v="17"/>
    <n v="9"/>
    <n v="21.76"/>
    <n v="28.845590465872156"/>
    <n v="195.84"/>
    <n v="57.691180931744313"/>
    <n v="36.06"/>
    <n v="32.619999999999997"/>
    <n v="33.308"/>
    <n v="4.4624095341278434"/>
    <n v="299.77199999999999"/>
    <n v="40.16168580715059"/>
  </r>
  <r>
    <s v="6530.18.417.13748"/>
    <x v="5"/>
    <s v="Chiffon dress"/>
    <x v="18"/>
    <n v="10"/>
    <n v="23.57"/>
    <n v="30.655590465872155"/>
    <n v="235.7"/>
    <n v="61.31118093174431"/>
    <n v="38.33"/>
    <n v="34.659999999999997"/>
    <n v="35.393999999999998"/>
    <n v="4.7384095341278432"/>
    <n v="353.94"/>
    <n v="47.384095341278432"/>
  </r>
  <r>
    <s v="2495.61.212.61005"/>
    <x v="5"/>
    <s v="Denim skirt"/>
    <x v="14"/>
    <n v="7"/>
    <n v="32.35"/>
    <n v="39.43559046587216"/>
    <n v="226.45000000000002"/>
    <n v="78.87118093174432"/>
    <n v="49.3"/>
    <n v="44.59"/>
    <n v="45.532000000000004"/>
    <n v="6.0964095341278437"/>
    <n v="318.72400000000005"/>
    <n v="42.674866738894906"/>
  </r>
  <r>
    <s v="4696.65.180.36736"/>
    <x v="0"/>
    <s v="Slim-fit jeans"/>
    <x v="19"/>
    <n v="6"/>
    <n v="6.82"/>
    <n v="13.905590465872155"/>
    <n v="40.92"/>
    <n v="27.81118093174431"/>
    <n v="17.39"/>
    <n v="15.73"/>
    <n v="16.062000000000001"/>
    <n v="2.156409534127846"/>
    <n v="96.372000000000014"/>
    <n v="12.938457204767076"/>
  </r>
  <r>
    <s v="7528.28.737.97092"/>
    <x v="1"/>
    <s v="Sports hoodie"/>
    <x v="1"/>
    <n v="7"/>
    <n v="41.97"/>
    <n v="49.055590465872157"/>
    <n v="293.78999999999996"/>
    <n v="98.111180931744315"/>
    <n v="61.33"/>
    <n v="55.46"/>
    <n v="56.634"/>
    <n v="7.578409534127843"/>
    <n v="396.43799999999999"/>
    <n v="53.048866738894901"/>
  </r>
  <r>
    <s v="5218.26.866.47157"/>
    <x v="4"/>
    <s v="Denim skirt"/>
    <x v="20"/>
    <n v="2"/>
    <n v="39.840000000000003"/>
    <n v="46.925590465872162"/>
    <n v="79.680000000000007"/>
    <n v="93.851180931744324"/>
    <n v="58.66"/>
    <n v="53.05"/>
    <n v="54.171999999999997"/>
    <n v="7.2464095341278352"/>
    <n v="108.34399999999999"/>
    <n v="14.49281906825567"/>
  </r>
  <r>
    <s v="7287.82.223.96202"/>
    <x v="3"/>
    <s v="Cargo pants"/>
    <x v="21"/>
    <n v="3"/>
    <n v="37.5"/>
    <n v="44.585590465872158"/>
    <n v="112.5"/>
    <n v="89.171180931744317"/>
    <n v="55.74"/>
    <n v="50.41"/>
    <n v="51.476000000000006"/>
    <n v="6.8904095341278477"/>
    <n v="154.42800000000003"/>
    <n v="20.671228602383543"/>
  </r>
  <r>
    <s v="7546.76.610.21411"/>
    <x v="1"/>
    <s v="Leather belt"/>
    <x v="22"/>
    <n v="1"/>
    <n v="26.87"/>
    <n v="33.955590465872156"/>
    <n v="26.87"/>
    <n v="67.911180931744312"/>
    <n v="42.45"/>
    <n v="38.39"/>
    <n v="39.202000000000005"/>
    <n v="5.2464095341278494"/>
    <n v="39.202000000000005"/>
    <n v="5.2464095341278494"/>
  </r>
  <r>
    <s v="5736.20.572.57254"/>
    <x v="3"/>
    <s v="Silk blouse"/>
    <x v="6"/>
    <n v="3"/>
    <n v="17.57"/>
    <n v="24.655590465872155"/>
    <n v="52.71"/>
    <n v="49.31118093174431"/>
    <n v="30.83"/>
    <n v="27.89"/>
    <n v="28.478000000000002"/>
    <n v="3.8224095341278463"/>
    <n v="85.433999999999997"/>
    <n v="11.467228602383539"/>
  </r>
  <r>
    <s v="9815.69.980.12049"/>
    <x v="5"/>
    <s v="Cargo pants"/>
    <x v="23"/>
    <n v="5"/>
    <n v="54.52"/>
    <n v="61.605590465872162"/>
    <n v="272.60000000000002"/>
    <n v="123.21118093174432"/>
    <n v="77.010000000000005"/>
    <n v="69.66"/>
    <n v="71.13"/>
    <n v="9.5244095341278339"/>
    <n v="355.65"/>
    <n v="47.622047670639169"/>
  </r>
  <r>
    <s v="8400.28.915.61407"/>
    <x v="2"/>
    <s v="Denim skirt"/>
    <x v="24"/>
    <n v="8"/>
    <n v="27.25"/>
    <n v="34.335590465872158"/>
    <n v="218"/>
    <n v="68.671180931744317"/>
    <n v="42.93"/>
    <n v="38.83"/>
    <n v="39.65"/>
    <n v="5.3144095341278401"/>
    <n v="317.2"/>
    <n v="42.515276273022721"/>
  </r>
  <r>
    <s v="2648.81.519.63351"/>
    <x v="1"/>
    <s v="Formal blazer"/>
    <x v="25"/>
    <n v="9"/>
    <n v="41.49"/>
    <n v="48.57559046587216"/>
    <n v="373.41"/>
    <n v="97.151180931744321"/>
    <n v="60.73"/>
    <n v="54.93"/>
    <n v="56.09"/>
    <n v="7.514409534127843"/>
    <n v="504.81000000000006"/>
    <n v="67.629685807150594"/>
  </r>
  <r>
    <s v="5973.91.805.12869"/>
    <x v="2"/>
    <s v="Cargo pants"/>
    <x v="26"/>
    <n v="9"/>
    <n v="14.68"/>
    <n v="21.765590465872155"/>
    <n v="132.12"/>
    <n v="43.531180931744309"/>
    <n v="27.21"/>
    <n v="24.61"/>
    <n v="25.130000000000003"/>
    <n v="3.3644095341278479"/>
    <n v="226.17000000000002"/>
    <n v="30.279685807150631"/>
  </r>
  <r>
    <s v="5493.30.915.13987"/>
    <x v="2"/>
    <s v="Bomber jacket"/>
    <x v="27"/>
    <n v="1"/>
    <n v="34.840000000000003"/>
    <n v="41.925590465872162"/>
    <n v="34.840000000000003"/>
    <n v="83.851180931744324"/>
    <n v="52.41"/>
    <n v="47.41"/>
    <n v="48.41"/>
    <n v="6.4844095341278347"/>
    <n v="48.41"/>
    <n v="6.4844095341278347"/>
  </r>
  <r>
    <s v="4446.31.849.89909"/>
    <x v="3"/>
    <s v="Winter coat"/>
    <x v="28"/>
    <n v="3"/>
    <n v="54.06"/>
    <n v="61.145590465872161"/>
    <n v="162.18"/>
    <n v="122.29118093174432"/>
    <n v="76.44"/>
    <n v="69.13"/>
    <n v="70.591999999999999"/>
    <n v="9.446409534127838"/>
    <n v="211.77600000000001"/>
    <n v="28.339228602383514"/>
  </r>
  <r>
    <s v="1225.30.897.49790"/>
    <x v="5"/>
    <s v="Woolen sweater"/>
    <x v="29"/>
    <n v="3"/>
    <n v="36.46"/>
    <n v="43.545590465872159"/>
    <n v="109.38"/>
    <n v="87.091180931744319"/>
    <n v="54.44"/>
    <n v="49.24"/>
    <n v="50.28"/>
    <n v="6.7344095341278418"/>
    <n v="150.84"/>
    <n v="20.203228602383525"/>
  </r>
  <r>
    <s v="8679.26.271.28589"/>
    <x v="4"/>
    <s v="Crop top"/>
    <x v="30"/>
    <n v="5"/>
    <n v="53.59"/>
    <n v="60.675590465872162"/>
    <n v="267.95000000000005"/>
    <n v="121.35118093174432"/>
    <n v="75.849999999999994"/>
    <n v="68.59"/>
    <n v="70.042000000000002"/>
    <n v="9.3664095341278397"/>
    <n v="350.21000000000004"/>
    <n v="46.832047670639199"/>
  </r>
  <r>
    <s v="2060.33.448.10301"/>
    <x v="4"/>
    <s v="Formal blazer"/>
    <x v="31"/>
    <n v="1"/>
    <n v="9.14"/>
    <n v="16.225590465872155"/>
    <n v="9.14"/>
    <n v="32.451180931744311"/>
    <n v="20.29"/>
    <n v="18.350000000000001"/>
    <n v="18.738"/>
    <n v="2.5124095341278441"/>
    <n v="18.738"/>
    <n v="2.5124095341278441"/>
  </r>
  <r>
    <s v="3975.96.260.95314"/>
    <x v="0"/>
    <s v="Silk blouse"/>
    <x v="32"/>
    <n v="6"/>
    <n v="43.28"/>
    <n v="50.36559046587216"/>
    <n v="259.68"/>
    <n v="100.73118093174432"/>
    <n v="62.96"/>
    <n v="56.95"/>
    <n v="58.152000000000001"/>
    <n v="7.7864095341278414"/>
    <n v="348.91200000000003"/>
    <n v="46.718457204767049"/>
  </r>
  <r>
    <s v="4863.41.953.28070"/>
    <x v="0"/>
    <s v="Silk blouse"/>
    <x v="32"/>
    <n v="2"/>
    <n v="22.74"/>
    <n v="29.825590465872153"/>
    <n v="45.48"/>
    <n v="59.651180931744307"/>
    <n v="37.29"/>
    <n v="33.729999999999997"/>
    <n v="34.442"/>
    <n v="4.6164095341278468"/>
    <n v="68.884"/>
    <n v="9.2328190682556937"/>
  </r>
  <r>
    <s v="8560.52.345.64748"/>
    <x v="0"/>
    <s v="Formal blazer"/>
    <x v="33"/>
    <n v="2"/>
    <n v="52.69"/>
    <n v="59.775590465872156"/>
    <n v="105.38"/>
    <n v="119.55118093174431"/>
    <n v="74.73"/>
    <n v="67.59"/>
    <n v="69.018000000000001"/>
    <n v="9.2424095341278445"/>
    <n v="138.036"/>
    <n v="18.484819068255689"/>
  </r>
  <r>
    <s v="6625.16.924.80316"/>
    <x v="1"/>
    <s v="Casual cotton shirt"/>
    <x v="34"/>
    <n v="8"/>
    <n v="43.61"/>
    <n v="50.695590465872158"/>
    <n v="348.88"/>
    <n v="101.39118093174432"/>
    <n v="63.38"/>
    <n v="57.31"/>
    <n v="58.524000000000008"/>
    <n v="7.8284095341278501"/>
    <n v="468.19200000000006"/>
    <n v="62.627276273022801"/>
  </r>
  <r>
    <s v="7002.96.242.23403"/>
    <x v="0"/>
    <s v="Slim-fit jeans"/>
    <x v="19"/>
    <n v="7"/>
    <n v="41.96"/>
    <n v="49.045590465872159"/>
    <n v="293.72000000000003"/>
    <n v="98.091180931744319"/>
    <n v="61.31"/>
    <n v="55.44"/>
    <n v="56.614000000000004"/>
    <n v="7.568409534127845"/>
    <n v="396.298"/>
    <n v="52.978866738894915"/>
  </r>
  <r>
    <s v="4769.72.289.60300"/>
    <x v="3"/>
    <s v="Bomber jacket"/>
    <x v="35"/>
    <n v="4"/>
    <n v="7.14"/>
    <n v="14.225590465872155"/>
    <n v="28.56"/>
    <n v="28.451180931744311"/>
    <n v="17.79"/>
    <n v="16.09"/>
    <n v="16.43"/>
    <n v="2.2044095341278442"/>
    <n v="65.72"/>
    <n v="8.817638136511377"/>
  </r>
  <r>
    <s v="3491.17.152.13051"/>
    <x v="1"/>
    <s v="Woolen sweater"/>
    <x v="36"/>
    <n v="7"/>
    <n v="9.69"/>
    <n v="16.775590465872156"/>
    <n v="67.83"/>
    <n v="33.551180931744312"/>
    <n v="20.98"/>
    <n v="18.98"/>
    <n v="19.380000000000003"/>
    <n v="2.6044095341278464"/>
    <n v="135.66000000000003"/>
    <n v="18.230866738894925"/>
  </r>
  <r>
    <s v="8027.56.966.49734"/>
    <x v="1"/>
    <s v="Cargo pants"/>
    <x v="37"/>
    <n v="2"/>
    <n v="33.4"/>
    <n v="40.485590465872157"/>
    <n v="66.8"/>
    <n v="80.971180931744314"/>
    <n v="50.61"/>
    <n v="45.77"/>
    <n v="46.738000000000007"/>
    <n v="6.2524095341278496"/>
    <n v="93.476000000000013"/>
    <n v="12.504819068255699"/>
  </r>
  <r>
    <s v="5752.72.886.38251"/>
    <x v="0"/>
    <s v="Woolen sweater"/>
    <x v="38"/>
    <n v="10"/>
    <n v="57.95"/>
    <n v="65.035590465872161"/>
    <n v="579.5"/>
    <n v="130.07118093174432"/>
    <n v="81.3"/>
    <n v="73.53"/>
    <n v="75.084000000000003"/>
    <n v="10.048409534127842"/>
    <n v="750.84"/>
    <n v="100.48409534127842"/>
  </r>
  <r>
    <s v="8560.21.740.76617"/>
    <x v="0"/>
    <s v="Casual cotton shirt"/>
    <x v="39"/>
    <n v="2"/>
    <n v="18.190000000000001"/>
    <n v="25.275590465872156"/>
    <n v="36.380000000000003"/>
    <n v="50.551180931744312"/>
    <n v="31.6"/>
    <n v="28.58"/>
    <n v="29.184000000000001"/>
    <n v="3.9084095341278449"/>
    <n v="58.368000000000002"/>
    <n v="7.8168190682556897"/>
  </r>
  <r>
    <s v="4672.10.371.23500"/>
    <x v="4"/>
    <s v="Formal blazer"/>
    <x v="31"/>
    <n v="10"/>
    <n v="24.58"/>
    <n v="31.665590465872153"/>
    <n v="245.79999999999998"/>
    <n v="63.331180931744306"/>
    <n v="39.590000000000003"/>
    <n v="35.799999999999997"/>
    <n v="36.558"/>
    <n v="4.8924095341278466"/>
    <n v="365.58"/>
    <n v="48.924095341278466"/>
  </r>
  <r>
    <s v="3744.38.319.64340"/>
    <x v="5"/>
    <s v="Crop top"/>
    <x v="40"/>
    <n v="4"/>
    <n v="14.64"/>
    <n v="21.725590465872155"/>
    <n v="58.56"/>
    <n v="43.451180931744311"/>
    <n v="27.16"/>
    <n v="24.57"/>
    <n v="25.088000000000001"/>
    <n v="3.3624095341278455"/>
    <n v="100.352"/>
    <n v="13.449638136511382"/>
  </r>
  <r>
    <s v="7617.57.440.72752"/>
    <x v="3"/>
    <s v="Woolen sweater"/>
    <x v="41"/>
    <n v="7"/>
    <n v="7.64"/>
    <n v="14.725590465872155"/>
    <n v="53.48"/>
    <n v="29.451180931744311"/>
    <n v="18.41"/>
    <n v="16.649999999999999"/>
    <n v="17.002000000000002"/>
    <n v="2.276409534127847"/>
    <n v="119.01400000000001"/>
    <n v="15.934866738894929"/>
  </r>
  <r>
    <s v="3849.61.322.75417"/>
    <x v="0"/>
    <s v="Chiffon dress"/>
    <x v="0"/>
    <n v="10"/>
    <n v="32.56"/>
    <n v="39.645590465872161"/>
    <n v="325.60000000000002"/>
    <n v="79.291180931744321"/>
    <n v="49.56"/>
    <n v="44.82"/>
    <n v="45.768000000000001"/>
    <n v="6.1224095341278399"/>
    <n v="457.68"/>
    <n v="61.224095341278399"/>
  </r>
  <r>
    <s v="5611.25.891.67679"/>
    <x v="0"/>
    <s v="Bomber jacket"/>
    <x v="42"/>
    <n v="4"/>
    <n v="36.65"/>
    <n v="43.735590465872157"/>
    <n v="146.6"/>
    <n v="87.471180931744314"/>
    <n v="54.68"/>
    <n v="49.45"/>
    <n v="50.496000000000002"/>
    <n v="6.7604095341278452"/>
    <n v="201.98400000000001"/>
    <n v="27.041638136511381"/>
  </r>
  <r>
    <s v="3427.42.790.48304"/>
    <x v="0"/>
    <s v="Linen pants"/>
    <x v="43"/>
    <n v="2"/>
    <n v="7.14"/>
    <n v="14.225590465872155"/>
    <n v="14.28"/>
    <n v="28.451180931744311"/>
    <n v="17.79"/>
    <n v="16.09"/>
    <n v="16.43"/>
    <n v="2.2044095341278442"/>
    <n v="32.86"/>
    <n v="4.4088190682556885"/>
  </r>
  <r>
    <s v="9967.35.701.86797"/>
    <x v="0"/>
    <s v="Chiffon dress"/>
    <x v="0"/>
    <n v="9"/>
    <n v="32.28"/>
    <n v="39.36559046587216"/>
    <n v="290.52"/>
    <n v="78.731180931744319"/>
    <n v="49.21"/>
    <n v="44.5"/>
    <n v="45.442"/>
    <n v="6.0764095341278406"/>
    <n v="408.97800000000001"/>
    <n v="54.687685807150565"/>
  </r>
  <r>
    <s v="6745.84.512.17543"/>
    <x v="1"/>
    <s v="Summer dress"/>
    <x v="44"/>
    <n v="10"/>
    <n v="28.29"/>
    <n v="35.375590465872158"/>
    <n v="282.89999999999998"/>
    <n v="70.751180931744315"/>
    <n v="44.23"/>
    <n v="40"/>
    <n v="40.846000000000004"/>
    <n v="5.470409534127846"/>
    <n v="408.46000000000004"/>
    <n v="54.70409534127846"/>
  </r>
  <r>
    <s v="3786.58.198.95999"/>
    <x v="1"/>
    <s v="Turtleneck sweater"/>
    <x v="45"/>
    <n v="1"/>
    <n v="47.7"/>
    <n v="54.785590465872161"/>
    <n v="47.7"/>
    <n v="109.57118093174432"/>
    <n v="68.489999999999995"/>
    <n v="61.94"/>
    <n v="63.25"/>
    <n v="8.4644095341278387"/>
    <n v="63.25"/>
    <n v="8.4644095341278387"/>
  </r>
  <r>
    <s v="8357.46.879.46208"/>
    <x v="4"/>
    <s v="Formal blazer"/>
    <x v="31"/>
    <n v="9"/>
    <n v="25.78"/>
    <n v="32.86559046587216"/>
    <n v="232.02"/>
    <n v="65.731180931744319"/>
    <n v="41.09"/>
    <n v="37.159999999999997"/>
    <n v="37.945999999999998"/>
    <n v="5.0804095341278384"/>
    <n v="341.51400000000001"/>
    <n v="45.723685807150545"/>
  </r>
  <r>
    <s v="9787.98.441.76234"/>
    <x v="2"/>
    <s v="Bomber jacket"/>
    <x v="27"/>
    <n v="4"/>
    <n v="5.6"/>
    <n v="12.685590465872156"/>
    <n v="22.4"/>
    <n v="25.371180931744313"/>
    <n v="15.86"/>
    <n v="14.34"/>
    <n v="14.644000000000002"/>
    <n v="1.9584095341278456"/>
    <n v="58.576000000000008"/>
    <n v="7.8336381365113823"/>
  </r>
  <r>
    <s v="5171.18.554.69163"/>
    <x v="3"/>
    <s v="Denim skirt"/>
    <x v="17"/>
    <n v="3"/>
    <n v="32.119999999999997"/>
    <n v="39.205590465872156"/>
    <n v="96.359999999999985"/>
    <n v="78.411180931744312"/>
    <n v="49.01"/>
    <n v="44.32"/>
    <n v="45.258000000000003"/>
    <n v="6.0524095341278468"/>
    <n v="135.774"/>
    <n v="18.15722860238354"/>
  </r>
  <r>
    <s v="8266.21.124.21130"/>
    <x v="4"/>
    <s v="Summer dress"/>
    <x v="46"/>
    <n v="5"/>
    <n v="48.54"/>
    <n v="55.625590465872158"/>
    <n v="242.7"/>
    <n v="111.25118093174432"/>
    <n v="69.540000000000006"/>
    <n v="62.88"/>
    <n v="64.212000000000003"/>
    <n v="8.5864095341278457"/>
    <n v="321.06"/>
    <n v="42.932047670639228"/>
  </r>
  <r>
    <s v="3156.62.141.31689"/>
    <x v="3"/>
    <s v="Woolen sweater"/>
    <x v="41"/>
    <n v="3"/>
    <n v="53.82"/>
    <n v="60.905590465872159"/>
    <n v="161.46"/>
    <n v="121.81118093174432"/>
    <n v="76.14"/>
    <n v="68.84"/>
    <n v="70.300000000000011"/>
    <n v="9.3944095341278526"/>
    <n v="210.90000000000003"/>
    <n v="28.183228602383558"/>
  </r>
  <r>
    <s v="7801.85.108.33625"/>
    <x v="0"/>
    <s v="Polo shirt"/>
    <x v="47"/>
    <n v="1"/>
    <n v="10.56"/>
    <n v="17.645590465872157"/>
    <n v="10.56"/>
    <n v="35.291180931744314"/>
    <n v="22.06"/>
    <n v="19.95"/>
    <n v="20.372"/>
    <n v="2.7264095341278427"/>
    <n v="20.372"/>
    <n v="2.7264095341278427"/>
  </r>
  <r>
    <s v="2191.51.492.98858"/>
    <x v="0"/>
    <s v="Slim-fit jeans"/>
    <x v="19"/>
    <n v="5"/>
    <n v="33.229999999999997"/>
    <n v="40.315590465872155"/>
    <n v="166.14999999999998"/>
    <n v="80.631180931744311"/>
    <n v="50.4"/>
    <n v="45.58"/>
    <n v="46.543999999999997"/>
    <n v="6.2284095341278416"/>
    <n v="232.71999999999997"/>
    <n v="31.142047670639208"/>
  </r>
  <r>
    <s v="2365.26.610.50262"/>
    <x v="5"/>
    <s v="Winter coat"/>
    <x v="48"/>
    <n v="4"/>
    <n v="24.26"/>
    <n v="31.345590465872156"/>
    <n v="97.04"/>
    <n v="62.691180931744313"/>
    <n v="39.19"/>
    <n v="35.44"/>
    <n v="36.19"/>
    <n v="4.8444095341278413"/>
    <n v="144.76"/>
    <n v="19.377638136511365"/>
  </r>
  <r>
    <s v="2810.70.975.36790"/>
    <x v="2"/>
    <s v="Silk blouse"/>
    <x v="49"/>
    <n v="10"/>
    <n v="23.16"/>
    <n v="30.245590465872155"/>
    <n v="231.6"/>
    <n v="60.49118093174431"/>
    <n v="37.81"/>
    <n v="34.19"/>
    <n v="34.914000000000001"/>
    <n v="4.6684095341278464"/>
    <n v="349.14"/>
    <n v="46.684095341278464"/>
  </r>
  <r>
    <s v="5268.22.853.19435"/>
    <x v="3"/>
    <s v="Denim skirt"/>
    <x v="17"/>
    <n v="8"/>
    <n v="11.46"/>
    <n v="18.545590465872156"/>
    <n v="91.68"/>
    <n v="37.091180931744312"/>
    <n v="23.19"/>
    <n v="20.97"/>
    <n v="21.414000000000001"/>
    <n v="2.8684095341278457"/>
    <n v="171.31200000000001"/>
    <n v="22.947276273022766"/>
  </r>
  <r>
    <s v="4072.12.447.71629"/>
    <x v="5"/>
    <s v="Bomber jacket"/>
    <x v="50"/>
    <n v="9"/>
    <n v="52.77"/>
    <n v="59.855590465872162"/>
    <n v="474.93"/>
    <n v="119.71118093174432"/>
    <n v="74.83"/>
    <n v="67.67"/>
    <n v="69.102000000000004"/>
    <n v="9.2464095341278423"/>
    <n v="621.91800000000001"/>
    <n v="83.217685807150588"/>
  </r>
  <r>
    <s v="1133.67.655.32700"/>
    <x v="4"/>
    <s v="Cardigan"/>
    <x v="51"/>
    <n v="5"/>
    <n v="7.39"/>
    <n v="14.475590465872155"/>
    <n v="36.949999999999996"/>
    <n v="28.951180931744311"/>
    <n v="18.100000000000001"/>
    <n v="16.37"/>
    <n v="16.716000000000001"/>
    <n v="2.2404095341278456"/>
    <n v="83.580000000000013"/>
    <n v="11.202047670639228"/>
  </r>
  <r>
    <s v="6348.45.326.40354"/>
    <x v="1"/>
    <s v="Turtleneck sweater"/>
    <x v="45"/>
    <n v="9"/>
    <n v="16.920000000000002"/>
    <n v="24.005590465872157"/>
    <n v="152.28000000000003"/>
    <n v="48.011180931744313"/>
    <n v="30.01"/>
    <n v="27.14"/>
    <n v="27.714000000000006"/>
    <n v="3.7084095341278491"/>
    <n v="249.42600000000004"/>
    <n v="33.375685807150646"/>
  </r>
  <r>
    <s v="4584.63.985.78866"/>
    <x v="5"/>
    <s v="Linen pants"/>
    <x v="52"/>
    <n v="10"/>
    <n v="57.27"/>
    <n v="64.355590465872154"/>
    <n v="572.70000000000005"/>
    <n v="128.71118093174431"/>
    <n v="80.45"/>
    <n v="72.760000000000005"/>
    <n v="74.298000000000002"/>
    <n v="9.9424095341278473"/>
    <n v="742.98"/>
    <n v="99.424095341278473"/>
  </r>
  <r>
    <s v="8575.37.472.39703"/>
    <x v="0"/>
    <s v="Summer dress"/>
    <x v="4"/>
    <n v="10"/>
    <n v="26.35"/>
    <n v="33.43559046587216"/>
    <n v="263.5"/>
    <n v="66.87118093174432"/>
    <n v="41.8"/>
    <n v="37.799999999999997"/>
    <n v="38.599999999999994"/>
    <n v="5.1644095341278344"/>
    <n v="385.99999999999994"/>
    <n v="51.644095341278344"/>
  </r>
  <r>
    <s v="1539.50.839.30159"/>
    <x v="2"/>
    <s v="Bomber jacket"/>
    <x v="27"/>
    <n v="9"/>
    <n v="22.02"/>
    <n v="29.105590465872154"/>
    <n v="198.18"/>
    <n v="58.211180931744309"/>
    <n v="36.39"/>
    <n v="32.909999999999997"/>
    <n v="33.606000000000002"/>
    <n v="4.5004095341278472"/>
    <n v="302.45400000000001"/>
    <n v="40.503685807150624"/>
  </r>
  <r>
    <s v="3779.38.657.55445"/>
    <x v="0"/>
    <s v="Chiffon dress"/>
    <x v="0"/>
    <n v="5"/>
    <n v="38.74"/>
    <n v="45.82559046587216"/>
    <n v="193.70000000000002"/>
    <n v="91.651180931744321"/>
    <n v="57.29"/>
    <n v="51.81"/>
    <n v="52.906000000000006"/>
    <n v="7.0804095341278455"/>
    <n v="264.53000000000003"/>
    <n v="35.402047670639227"/>
  </r>
  <r>
    <s v="3871.39.341.66570"/>
    <x v="4"/>
    <s v="Woolen sweater"/>
    <x v="53"/>
    <n v="7"/>
    <n v="27.62"/>
    <n v="34.705590465872156"/>
    <n v="193.34"/>
    <n v="69.411180931744312"/>
    <n v="43.39"/>
    <n v="39.24"/>
    <n v="40.070000000000007"/>
    <n v="5.3644095341278515"/>
    <n v="280.49000000000007"/>
    <n v="37.55086673889496"/>
  </r>
  <r>
    <s v="3193.58.878.72292"/>
    <x v="0"/>
    <s v="Bomber jacket"/>
    <x v="42"/>
    <n v="1"/>
    <n v="30.78"/>
    <n v="37.86559046587216"/>
    <n v="30.78"/>
    <n v="75.731180931744319"/>
    <n v="47.34"/>
    <n v="42.81"/>
    <n v="43.716000000000008"/>
    <n v="5.8504095341278486"/>
    <n v="43.716000000000008"/>
    <n v="5.8504095341278486"/>
  </r>
  <r>
    <s v="1384.30.922.39189"/>
    <x v="1"/>
    <s v="Bomber jacket"/>
    <x v="2"/>
    <n v="5"/>
    <n v="59.98"/>
    <n v="67.065590465872148"/>
    <n v="299.89999999999998"/>
    <n v="134.1311809317443"/>
    <n v="83.84"/>
    <n v="75.819999999999993"/>
    <n v="77.424000000000007"/>
    <n v="10.358409534127858"/>
    <n v="387.12"/>
    <n v="51.792047670639292"/>
  </r>
  <r>
    <s v="2460.32.664.20916"/>
    <x v="0"/>
    <s v="Silk blouse"/>
    <x v="32"/>
    <n v="3"/>
    <n v="18.600000000000001"/>
    <n v="25.685590465872156"/>
    <n v="55.800000000000004"/>
    <n v="51.371180931744313"/>
    <n v="32.11"/>
    <n v="29.04"/>
    <n v="29.654"/>
    <n v="3.9684095341278436"/>
    <n v="88.962000000000003"/>
    <n v="11.905228602383531"/>
  </r>
  <r>
    <s v="6997.10.150.63932"/>
    <x v="4"/>
    <s v="Summer dress"/>
    <x v="46"/>
    <n v="1"/>
    <n v="41.94"/>
    <n v="49.025590465872156"/>
    <n v="41.94"/>
    <n v="98.051180931744312"/>
    <n v="61.29"/>
    <n v="55.42"/>
    <n v="56.594000000000008"/>
    <n v="7.5684095341278521"/>
    <n v="56.594000000000008"/>
    <n v="7.5684095341278521"/>
  </r>
  <r>
    <s v="4419.81.650.24489"/>
    <x v="0"/>
    <s v="Slim-fit jeans"/>
    <x v="19"/>
    <n v="6"/>
    <n v="47.48"/>
    <n v="54.565590465872155"/>
    <n v="284.88"/>
    <n v="109.13118093174431"/>
    <n v="68.209999999999994"/>
    <n v="61.68"/>
    <n v="62.986000000000004"/>
    <n v="8.4204095341278489"/>
    <n v="377.91600000000005"/>
    <n v="50.522457204767093"/>
  </r>
  <r>
    <s v="5363.74.153.83963"/>
    <x v="4"/>
    <s v="Bomber jacket"/>
    <x v="54"/>
    <n v="7"/>
    <n v="46.53"/>
    <n v="53.61559046587216"/>
    <n v="325.71000000000004"/>
    <n v="107.23118093174432"/>
    <n v="67.03"/>
    <n v="60.61"/>
    <n v="61.893999999999998"/>
    <n v="8.2784095341278388"/>
    <n v="433.25799999999998"/>
    <n v="57.948866738894871"/>
  </r>
  <r>
    <s v="5673.84.534.69494"/>
    <x v="3"/>
    <s v="Slim-fit jeans"/>
    <x v="55"/>
    <n v="6"/>
    <n v="38.44"/>
    <n v="45.525590465872156"/>
    <n v="230.64"/>
    <n v="91.051180931744312"/>
    <n v="56.91"/>
    <n v="51.46"/>
    <n v="52.550000000000004"/>
    <n v="7.0244095341278481"/>
    <n v="315.3"/>
    <n v="42.146457204767088"/>
  </r>
  <r>
    <s v="8002.60.546.85745"/>
    <x v="1"/>
    <s v="Sports hoodie"/>
    <x v="1"/>
    <n v="1"/>
    <n v="48.1"/>
    <n v="55.18559046587216"/>
    <n v="48.1"/>
    <n v="110.37118093174432"/>
    <n v="68.989999999999995"/>
    <n v="62.39"/>
    <n v="63.710000000000008"/>
    <n v="8.5244095341278481"/>
    <n v="63.710000000000008"/>
    <n v="8.5244095341278481"/>
  </r>
  <r>
    <s v="5854.60.180.49811"/>
    <x v="0"/>
    <s v="Bomber jacket"/>
    <x v="42"/>
    <n v="10"/>
    <n v="47.29"/>
    <n v="54.375590465872158"/>
    <n v="472.9"/>
    <n v="108.75118093174432"/>
    <n v="67.98"/>
    <n v="61.47"/>
    <n v="62.772000000000006"/>
    <n v="8.396409534127848"/>
    <n v="627.72"/>
    <n v="83.96409534127848"/>
  </r>
  <r>
    <s v="5164.43.873.24388"/>
    <x v="0"/>
    <s v="Winter coat"/>
    <x v="56"/>
    <n v="3"/>
    <n v="34.549999999999997"/>
    <n v="41.635590465872156"/>
    <n v="103.64999999999999"/>
    <n v="83.271180931744311"/>
    <n v="52.05"/>
    <n v="47.07"/>
    <n v="48.066000000000003"/>
    <n v="6.4304095341278469"/>
    <n v="144.19800000000001"/>
    <n v="19.291228602383541"/>
  </r>
  <r>
    <s v="7238.84.473.32415"/>
    <x v="1"/>
    <s v="Denim jacket"/>
    <x v="5"/>
    <n v="4"/>
    <n v="24.01"/>
    <n v="31.095590465872156"/>
    <n v="96.04"/>
    <n v="62.191180931744313"/>
    <n v="38.880000000000003"/>
    <n v="35.159999999999997"/>
    <n v="35.904000000000003"/>
    <n v="4.808409534127847"/>
    <n v="143.61600000000001"/>
    <n v="19.233638136511388"/>
  </r>
  <r>
    <s v="4266.36.192.85697"/>
    <x v="4"/>
    <s v="Chiffon dress"/>
    <x v="57"/>
    <n v="3"/>
    <n v="50.2"/>
    <n v="57.285590465872161"/>
    <n v="150.60000000000002"/>
    <n v="114.57118093174432"/>
    <n v="71.61"/>
    <n v="64.760000000000005"/>
    <n v="66.13000000000001"/>
    <n v="8.8444095341278484"/>
    <n v="198.39000000000004"/>
    <n v="26.533228602383545"/>
  </r>
  <r>
    <s v="5777.70.633.89252"/>
    <x v="3"/>
    <s v="Casual cotton shirt"/>
    <x v="58"/>
    <n v="5"/>
    <n v="30.34"/>
    <n v="37.425590465872155"/>
    <n v="151.69999999999999"/>
    <n v="74.85118093174431"/>
    <n v="46.79"/>
    <n v="42.31"/>
    <n v="43.206000000000003"/>
    <n v="5.7804095341278483"/>
    <n v="216.03000000000003"/>
    <n v="28.902047670639242"/>
  </r>
  <r>
    <s v="3593.58.177.91818"/>
    <x v="5"/>
    <s v="Cardigan"/>
    <x v="59"/>
    <n v="9"/>
    <n v="42.83"/>
    <n v="49.915590465872157"/>
    <n v="385.46999999999997"/>
    <n v="99.831180931744314"/>
    <n v="62.4"/>
    <n v="56.42"/>
    <n v="57.616"/>
    <n v="7.7004095341278429"/>
    <n v="518.54399999999998"/>
    <n v="69.303685807150586"/>
  </r>
  <r>
    <s v="3878.57.672.14432"/>
    <x v="0"/>
    <s v="Summer dress"/>
    <x v="4"/>
    <n v="1"/>
    <n v="9.65"/>
    <n v="16.735590465872157"/>
    <n v="9.65"/>
    <n v="33.471180931744314"/>
    <n v="20.93"/>
    <n v="18.93"/>
    <n v="19.329999999999998"/>
    <n v="2.5944095341278413"/>
    <n v="19.329999999999998"/>
    <n v="2.5944095341278413"/>
  </r>
  <r>
    <s v="6811.88.402.92558"/>
    <x v="3"/>
    <s v="Crop top"/>
    <x v="60"/>
    <n v="10"/>
    <n v="46.8"/>
    <n v="53.885590465872156"/>
    <n v="468"/>
    <n v="107.77118093174431"/>
    <n v="67.36"/>
    <n v="60.92"/>
    <n v="62.208000000000006"/>
    <n v="8.3224095341278499"/>
    <n v="622.08000000000004"/>
    <n v="83.224095341278499"/>
  </r>
  <r>
    <s v="1364.35.625.25034"/>
    <x v="2"/>
    <s v="Classic trousers"/>
    <x v="61"/>
    <n v="3"/>
    <n v="54.24"/>
    <n v="61.32559046587216"/>
    <n v="162.72"/>
    <n v="122.65118093174432"/>
    <n v="76.66"/>
    <n v="69.33"/>
    <n v="70.795999999999992"/>
    <n v="9.4704095341278318"/>
    <n v="212.38799999999998"/>
    <n v="28.411228602383495"/>
  </r>
  <r>
    <s v="6870.27.605.98869"/>
    <x v="2"/>
    <s v="Chiffon dress"/>
    <x v="10"/>
    <n v="9"/>
    <n v="45.56"/>
    <n v="52.645590465872161"/>
    <n v="410.04"/>
    <n v="105.29118093174432"/>
    <n v="65.81"/>
    <n v="59.51"/>
    <n v="60.77"/>
    <n v="8.1244095341278424"/>
    <n v="546.93000000000006"/>
    <n v="73.119685807150574"/>
  </r>
  <r>
    <s v="2062.66.372.16229"/>
    <x v="0"/>
    <s v="Polo shirt"/>
    <x v="47"/>
    <n v="9"/>
    <n v="53.98"/>
    <n v="61.065590465872155"/>
    <n v="485.82"/>
    <n v="122.13118093174431"/>
    <n v="76.34"/>
    <n v="69.040000000000006"/>
    <n v="70.5"/>
    <n v="9.4344095341278447"/>
    <n v="634.5"/>
    <n v="84.909685807150595"/>
  </r>
  <r>
    <s v="8561.76.332.36734"/>
    <x v="1"/>
    <s v="Cardigan"/>
    <x v="62"/>
    <n v="6"/>
    <n v="37.28"/>
    <n v="44.36559046587216"/>
    <n v="223.68"/>
    <n v="88.731180931744319"/>
    <n v="55.46"/>
    <n v="50.15"/>
    <n v="51.212000000000003"/>
    <n v="6.8464095341278437"/>
    <n v="307.27200000000005"/>
    <n v="41.078457204767062"/>
  </r>
  <r>
    <s v="7891.92.653.70004"/>
    <x v="3"/>
    <s v="Denim skirt"/>
    <x v="17"/>
    <n v="10"/>
    <n v="38.42"/>
    <n v="45.50559046587216"/>
    <n v="384.20000000000005"/>
    <n v="91.01118093174432"/>
    <n v="56.89"/>
    <n v="51.44"/>
    <n v="52.53"/>
    <n v="7.024409534127841"/>
    <n v="525.29999999999995"/>
    <n v="70.24409534127841"/>
  </r>
  <r>
    <s v="1876.79.840.38024"/>
    <x v="5"/>
    <s v="Sports hoodie"/>
    <x v="63"/>
    <n v="6"/>
    <n v="18.53"/>
    <n v="25.615590465872156"/>
    <n v="111.18"/>
    <n v="51.231180931744312"/>
    <n v="32.03"/>
    <n v="28.96"/>
    <n v="29.574000000000005"/>
    <n v="3.9584095341278491"/>
    <n v="177.44400000000002"/>
    <n v="23.750457204767095"/>
  </r>
  <r>
    <s v="7986.71.929.86125"/>
    <x v="5"/>
    <s v="Formal blazer"/>
    <x v="64"/>
    <n v="3"/>
    <n v="6"/>
    <n v="13.085590465872155"/>
    <n v="18"/>
    <n v="26.17118093174431"/>
    <n v="16.36"/>
    <n v="14.8"/>
    <n v="15.112000000000002"/>
    <n v="2.026409534127847"/>
    <n v="45.336000000000006"/>
    <n v="6.0792286023835409"/>
  </r>
  <r>
    <s v="6342.15.421.51427"/>
    <x v="1"/>
    <s v="Linen pants"/>
    <x v="16"/>
    <n v="4"/>
    <n v="5.29"/>
    <n v="12.375590465872156"/>
    <n v="21.16"/>
    <n v="24.751180931744312"/>
    <n v="15.48"/>
    <n v="14"/>
    <n v="14.296000000000001"/>
    <n v="1.9204095341278453"/>
    <n v="57.184000000000005"/>
    <n v="7.6816381365113813"/>
  </r>
  <r>
    <s v="3551.60.673.63441"/>
    <x v="2"/>
    <s v="Denim jacket"/>
    <x v="65"/>
    <n v="10"/>
    <n v="20.399999999999999"/>
    <n v="27.485590465872153"/>
    <n v="204"/>
    <n v="54.971180931744307"/>
    <n v="34.36"/>
    <n v="31.08"/>
    <n v="31.736000000000001"/>
    <n v="4.2504095341278472"/>
    <n v="317.36"/>
    <n v="42.504095341278472"/>
  </r>
  <r>
    <s v="7469.35.217.74323"/>
    <x v="2"/>
    <s v="Denim skirt"/>
    <x v="24"/>
    <n v="1"/>
    <n v="45.49"/>
    <n v="52.57559046587216"/>
    <n v="45.49"/>
    <n v="105.15118093174432"/>
    <n v="65.73"/>
    <n v="59.44"/>
    <n v="60.698"/>
    <n v="8.1224095341278399"/>
    <n v="60.698"/>
    <n v="8.1224095341278399"/>
  </r>
  <r>
    <s v="3048.23.419.52533"/>
    <x v="4"/>
    <s v="Linen pants"/>
    <x v="66"/>
    <n v="4"/>
    <n v="22.64"/>
    <n v="29.725590465872155"/>
    <n v="90.56"/>
    <n v="59.451180931744311"/>
    <n v="37.159999999999997"/>
    <n v="33.61"/>
    <n v="34.32"/>
    <n v="4.5944095341278448"/>
    <n v="137.28"/>
    <n v="18.377638136511379"/>
  </r>
  <r>
    <s v="1009.14.749.12219"/>
    <x v="0"/>
    <s v="Winter coat"/>
    <x v="56"/>
    <n v="8"/>
    <n v="49.54"/>
    <n v="56.625590465872158"/>
    <n v="396.32"/>
    <n v="113.25118093174432"/>
    <n v="70.790000000000006"/>
    <n v="64.02"/>
    <n v="65.373999999999995"/>
    <n v="8.7484095341278376"/>
    <n v="522.99199999999996"/>
    <n v="69.987276273022701"/>
  </r>
  <r>
    <s v="3832.18.649.36614"/>
    <x v="2"/>
    <s v="Bomber jacket"/>
    <x v="27"/>
    <n v="5"/>
    <n v="50.68"/>
    <n v="57.765590465872158"/>
    <n v="253.4"/>
    <n v="115.53118093174432"/>
    <n v="72.209999999999994"/>
    <n v="65.3"/>
    <n v="66.682000000000002"/>
    <n v="8.916409534127844"/>
    <n v="333.41"/>
    <n v="44.58204767063922"/>
  </r>
  <r>
    <s v="2908.84.236.75441"/>
    <x v="1"/>
    <s v="Formal blazer"/>
    <x v="25"/>
    <n v="3"/>
    <n v="55.95"/>
    <n v="63.035590465872161"/>
    <n v="167.85000000000002"/>
    <n v="126.07118093174432"/>
    <n v="78.8"/>
    <n v="71.260000000000005"/>
    <n v="72.768000000000015"/>
    <n v="9.7324095341278536"/>
    <n v="218.30400000000003"/>
    <n v="29.197228602383561"/>
  </r>
  <r>
    <s v="6951.81.878.51832"/>
    <x v="4"/>
    <s v="Crop top"/>
    <x v="30"/>
    <n v="3"/>
    <n v="14.03"/>
    <n v="21.115590465872156"/>
    <n v="42.089999999999996"/>
    <n v="42.231180931744312"/>
    <n v="26.4"/>
    <n v="23.88"/>
    <n v="24.384"/>
    <n v="3.2684095341278443"/>
    <n v="73.152000000000001"/>
    <n v="9.8052286023835329"/>
  </r>
  <r>
    <s v="8546.87.509.30611"/>
    <x v="5"/>
    <s v="Winter coat"/>
    <x v="48"/>
    <n v="10"/>
    <n v="26.58"/>
    <n v="33.665590465872157"/>
    <n v="265.79999999999995"/>
    <n v="67.331180931744314"/>
    <n v="42.09"/>
    <n v="38.07"/>
    <n v="38.874000000000002"/>
    <n v="5.2084095341278456"/>
    <n v="388.74"/>
    <n v="52.084095341278456"/>
  </r>
  <r>
    <s v="7943.60.736.82101"/>
    <x v="5"/>
    <s v="Cardigan"/>
    <x v="59"/>
    <n v="1"/>
    <n v="17.77"/>
    <n v="24.855590465872154"/>
    <n v="17.77"/>
    <n v="49.711180931744309"/>
    <n v="31.08"/>
    <n v="28.1"/>
    <n v="28.696000000000005"/>
    <n v="3.8404095341278506"/>
    <n v="28.696000000000005"/>
    <n v="3.8404095341278506"/>
  </r>
  <r>
    <s v="5033.87.920.46455"/>
    <x v="2"/>
    <s v="Classic trousers"/>
    <x v="61"/>
    <n v="3"/>
    <n v="28.73"/>
    <n v="35.815590465872155"/>
    <n v="86.19"/>
    <n v="71.631180931744311"/>
    <n v="44.78"/>
    <n v="40.5"/>
    <n v="41.356000000000002"/>
    <n v="5.5404095341278463"/>
    <n v="124.06800000000001"/>
    <n v="16.621228602383539"/>
  </r>
  <r>
    <s v="2202.81.653.97487"/>
    <x v="1"/>
    <s v="Cardigan"/>
    <x v="62"/>
    <n v="1"/>
    <n v="34.340000000000003"/>
    <n v="41.425590465872162"/>
    <n v="34.340000000000003"/>
    <n v="82.851180931744324"/>
    <n v="51.79"/>
    <n v="46.83"/>
    <n v="47.822000000000003"/>
    <n v="6.3964095341278409"/>
    <n v="47.822000000000003"/>
    <n v="6.3964095341278409"/>
  </r>
  <r>
    <s v="1419.38.649.76656"/>
    <x v="4"/>
    <s v="Woolen sweater"/>
    <x v="53"/>
    <n v="7"/>
    <n v="12.87"/>
    <n v="19.955590465872156"/>
    <n v="90.089999999999989"/>
    <n v="39.911180931744312"/>
    <n v="24.95"/>
    <n v="22.56"/>
    <n v="23.037999999999997"/>
    <n v="3.0824095341278408"/>
    <n v="161.26599999999996"/>
    <n v="21.576866738894886"/>
  </r>
  <r>
    <s v="5612.83.964.56197"/>
    <x v="3"/>
    <s v="Winter coat"/>
    <x v="28"/>
    <n v="4"/>
    <n v="30.14"/>
    <n v="37.225590465872159"/>
    <n v="120.56"/>
    <n v="74.451180931744318"/>
    <n v="46.54"/>
    <n v="42.09"/>
    <n v="42.980000000000004"/>
    <n v="5.7544095341278449"/>
    <n v="171.92000000000002"/>
    <n v="23.01763813651138"/>
  </r>
  <r>
    <s v="4228.17.360.24382"/>
    <x v="1"/>
    <s v="Polo shirt"/>
    <x v="67"/>
    <n v="2"/>
    <n v="5.67"/>
    <n v="12.755590465872157"/>
    <n v="11.34"/>
    <n v="25.511180931744313"/>
    <n v="15.95"/>
    <n v="14.42"/>
    <n v="14.726000000000001"/>
    <n v="1.9704095341278443"/>
    <n v="29.452000000000002"/>
    <n v="3.9408190682556885"/>
  </r>
  <r>
    <s v="1793.52.382.81315"/>
    <x v="2"/>
    <s v="Silk blouse"/>
    <x v="49"/>
    <n v="8"/>
    <n v="37.090000000000003"/>
    <n v="44.175590465872162"/>
    <n v="296.72000000000003"/>
    <n v="88.351180931744324"/>
    <n v="55.23"/>
    <n v="49.94"/>
    <n v="50.997999999999998"/>
    <n v="6.8224095341278357"/>
    <n v="407.98399999999998"/>
    <n v="54.579276273022685"/>
  </r>
  <r>
    <s v="1814.55.462.12443"/>
    <x v="0"/>
    <s v="Winter coat"/>
    <x v="56"/>
    <n v="8"/>
    <n v="32.82"/>
    <n v="39.905590465872159"/>
    <n v="262.56"/>
    <n v="79.811180931744317"/>
    <n v="49.89"/>
    <n v="45.12"/>
    <n v="46.073999999999998"/>
    <n v="6.1684095341278393"/>
    <n v="368.59199999999998"/>
    <n v="49.347276273022715"/>
  </r>
  <r>
    <s v="8790.69.782.95451"/>
    <x v="1"/>
    <s v="Summer dress"/>
    <x v="44"/>
    <n v="4"/>
    <n v="48.45"/>
    <n v="55.535590465872161"/>
    <n v="193.8"/>
    <n v="111.07118093174432"/>
    <n v="69.430000000000007"/>
    <n v="62.78"/>
    <n v="64.110000000000014"/>
    <n v="8.5744095341278523"/>
    <n v="256.44000000000005"/>
    <n v="34.297638136511409"/>
  </r>
  <r>
    <s v="1126.40.477.65176"/>
    <x v="3"/>
    <s v="Chiffon dress"/>
    <x v="68"/>
    <n v="8"/>
    <n v="51.22"/>
    <n v="58.305590465872157"/>
    <n v="409.76"/>
    <n v="116.61118093174431"/>
    <n v="72.89"/>
    <n v="65.91"/>
    <n v="67.305999999999997"/>
    <n v="9.0004095341278401"/>
    <n v="538.44799999999998"/>
    <n v="72.00327627302272"/>
  </r>
  <r>
    <s v="2792.55.712.46244"/>
    <x v="0"/>
    <s v="Crop top"/>
    <x v="69"/>
    <n v="4"/>
    <n v="11.86"/>
    <n v="18.945590465872154"/>
    <n v="47.44"/>
    <n v="37.891180931744309"/>
    <n v="23.69"/>
    <n v="21.42"/>
    <n v="21.874000000000002"/>
    <n v="2.928409534127848"/>
    <n v="87.496000000000009"/>
    <n v="11.713638136511392"/>
  </r>
  <r>
    <s v="2854.63.666.49282"/>
    <x v="4"/>
    <s v="Cardigan"/>
    <x v="51"/>
    <n v="9"/>
    <n v="45.93"/>
    <n v="53.015590465872158"/>
    <n v="413.37"/>
    <n v="106.03118093174432"/>
    <n v="66.28"/>
    <n v="59.94"/>
    <n v="61.207999999999998"/>
    <n v="8.1924095341278402"/>
    <n v="550.87199999999996"/>
    <n v="73.731685807150569"/>
  </r>
  <r>
    <s v="7456.35.902.35150"/>
    <x v="1"/>
    <s v="Linen pants"/>
    <x v="16"/>
    <n v="6"/>
    <n v="24.05"/>
    <n v="31.135590465872156"/>
    <n v="144.30000000000001"/>
    <n v="62.271180931744311"/>
    <n v="38.93"/>
    <n v="35.21"/>
    <n v="35.954000000000001"/>
    <n v="4.818409534127845"/>
    <n v="215.72399999999999"/>
    <n v="28.91045720476707"/>
  </r>
  <r>
    <s v="9609.26.739.51914"/>
    <x v="1"/>
    <s v="Chiffon dress"/>
    <x v="70"/>
    <n v="6"/>
    <n v="14.7"/>
    <n v="21.785590465872154"/>
    <n v="88.199999999999989"/>
    <n v="43.571180931744308"/>
    <n v="27.24"/>
    <n v="24.63"/>
    <n v="25.152000000000001"/>
    <n v="3.3664095341278468"/>
    <n v="150.91200000000001"/>
    <n v="20.198457204767081"/>
  </r>
  <r>
    <s v="4572.97.260.47148"/>
    <x v="2"/>
    <s v="Turtleneck sweater"/>
    <x v="71"/>
    <n v="5"/>
    <n v="33.33"/>
    <n v="40.415590465872157"/>
    <n v="166.64999999999998"/>
    <n v="80.831180931744314"/>
    <n v="50.53"/>
    <n v="45.7"/>
    <n v="46.666000000000004"/>
    <n v="6.2504095341278472"/>
    <n v="233.33"/>
    <n v="31.252047670639236"/>
  </r>
  <r>
    <s v="4432.58.247.62853"/>
    <x v="3"/>
    <s v="Denim jacket"/>
    <x v="72"/>
    <n v="1"/>
    <n v="21.48"/>
    <n v="28.565590465872155"/>
    <n v="21.48"/>
    <n v="57.131180931744311"/>
    <n v="35.71"/>
    <n v="32.29"/>
    <n v="32.974000000000004"/>
    <n v="4.4084095341278484"/>
    <n v="32.974000000000004"/>
    <n v="4.4084095341278484"/>
  </r>
  <r>
    <s v="3482.65.822.12079"/>
    <x v="3"/>
    <s v="Bomber jacket"/>
    <x v="35"/>
    <n v="8"/>
    <n v="37.31"/>
    <n v="44.395590465872161"/>
    <n v="298.48"/>
    <n v="88.791180931744321"/>
    <n v="55.5"/>
    <n v="50.18"/>
    <n v="51.244000000000007"/>
    <n v="6.8484095341278461"/>
    <n v="409.95200000000006"/>
    <n v="54.787276273022769"/>
  </r>
  <r>
    <s v="6490.56.293.16645"/>
    <x v="1"/>
    <s v="Bomber jacket"/>
    <x v="2"/>
    <n v="2"/>
    <n v="32.340000000000003"/>
    <n v="39.425590465872162"/>
    <n v="64.680000000000007"/>
    <n v="78.851180931744324"/>
    <n v="49.29"/>
    <n v="44.57"/>
    <n v="45.513999999999996"/>
    <n v="6.0884095341278339"/>
    <n v="91.027999999999992"/>
    <n v="12.176819068255668"/>
  </r>
  <r>
    <s v="7016.17.154.50806"/>
    <x v="2"/>
    <s v="Silk blouse"/>
    <x v="49"/>
    <n v="10"/>
    <n v="54.36"/>
    <n v="61.445590465872158"/>
    <n v="543.6"/>
    <n v="122.89118093174432"/>
    <n v="76.81"/>
    <n v="69.459999999999994"/>
    <n v="70.930000000000007"/>
    <n v="9.4844095341278489"/>
    <n v="709.30000000000007"/>
    <n v="94.844095341278489"/>
  </r>
  <r>
    <s v="1054.41.277.95382"/>
    <x v="4"/>
    <s v="Denim jacket"/>
    <x v="73"/>
    <n v="1"/>
    <n v="35.340000000000003"/>
    <n v="42.425590465872162"/>
    <n v="35.340000000000003"/>
    <n v="84.851180931744324"/>
    <n v="53.04"/>
    <n v="47.96"/>
    <n v="48.975999999999999"/>
    <n v="6.5504095341278372"/>
    <n v="48.975999999999999"/>
    <n v="6.5504095341278372"/>
  </r>
  <r>
    <s v="9519.63.860.95230"/>
    <x v="4"/>
    <s v="Formal blazer"/>
    <x v="31"/>
    <n v="3"/>
    <n v="40.9"/>
    <n v="47.985590465872157"/>
    <n v="122.69999999999999"/>
    <n v="95.971180931744314"/>
    <n v="60"/>
    <n v="54.26"/>
    <n v="55.408000000000001"/>
    <n v="7.4224095341278442"/>
    <n v="166.22399999999999"/>
    <n v="22.267228602383533"/>
  </r>
  <r>
    <s v="8970.97.177.85039"/>
    <x v="3"/>
    <s v="Linen pants"/>
    <x v="74"/>
    <n v="4"/>
    <n v="56.94"/>
    <n v="64.025590465872156"/>
    <n v="227.76"/>
    <n v="128.05118093174431"/>
    <n v="80.040000000000006"/>
    <n v="72.37"/>
    <n v="73.904000000000011"/>
    <n v="9.8784095341278544"/>
    <n v="295.61600000000004"/>
    <n v="39.513638136511418"/>
  </r>
  <r>
    <s v="6005.64.106.14425"/>
    <x v="5"/>
    <s v="Chiffon dress"/>
    <x v="18"/>
    <n v="3"/>
    <n v="37.07"/>
    <n v="44.155590465872159"/>
    <n v="111.21000000000001"/>
    <n v="88.311180931744317"/>
    <n v="55.2"/>
    <n v="49.92"/>
    <n v="50.976000000000006"/>
    <n v="6.8204095341278475"/>
    <n v="152.92800000000003"/>
    <n v="20.461228602383542"/>
  </r>
  <r>
    <s v="9705.10.914.33236"/>
    <x v="1"/>
    <s v="Linen pants"/>
    <x v="16"/>
    <n v="10"/>
    <n v="50.38"/>
    <n v="57.465590465872161"/>
    <n v="503.8"/>
    <n v="114.93118093174432"/>
    <n v="71.84"/>
    <n v="64.97"/>
    <n v="66.343999999999994"/>
    <n v="8.8784095341278331"/>
    <n v="663.43999999999994"/>
    <n v="88.784095341278331"/>
  </r>
  <r>
    <s v="5491.29.360.43572"/>
    <x v="3"/>
    <s v="Leather belt"/>
    <x v="75"/>
    <n v="2"/>
    <n v="52.36"/>
    <n v="59.445590465872158"/>
    <n v="104.72"/>
    <n v="118.89118093174432"/>
    <n v="74.31"/>
    <n v="67.19"/>
    <n v="68.614000000000004"/>
    <n v="9.1684095341278464"/>
    <n v="137.22800000000001"/>
    <n v="18.336819068255693"/>
  </r>
  <r>
    <s v="2387.33.692.58285"/>
    <x v="2"/>
    <s v="Crop top"/>
    <x v="76"/>
    <n v="7"/>
    <n v="48.99"/>
    <n v="56.07559046587216"/>
    <n v="342.93"/>
    <n v="112.15118093174432"/>
    <n v="70.099999999999994"/>
    <n v="63.38"/>
    <n v="64.724000000000004"/>
    <n v="8.6484095341278433"/>
    <n v="453.06800000000004"/>
    <n v="60.538866738894903"/>
  </r>
  <r>
    <s v="4186.90.625.88344"/>
    <x v="0"/>
    <s v="Winter coat"/>
    <x v="56"/>
    <n v="9"/>
    <n v="19.18"/>
    <n v="26.265590465872155"/>
    <n v="172.62"/>
    <n v="52.531180931744309"/>
    <n v="32.840000000000003"/>
    <n v="29.7"/>
    <n v="30.328000000000003"/>
    <n v="4.0624095341278483"/>
    <n v="272.952"/>
    <n v="36.561685807150639"/>
  </r>
  <r>
    <s v="3541.13.765.86908"/>
    <x v="0"/>
    <s v="Woolen sweater"/>
    <x v="38"/>
    <n v="6"/>
    <n v="55.29"/>
    <n v="62.375590465872158"/>
    <n v="331.74"/>
    <n v="124.75118093174432"/>
    <n v="77.98"/>
    <n v="70.52"/>
    <n v="72.012"/>
    <n v="9.6364095341278428"/>
    <n v="432.072"/>
    <n v="57.818457204767057"/>
  </r>
  <r>
    <s v="6475.50.133.49952"/>
    <x v="4"/>
    <s v="Sports hoodie"/>
    <x v="77"/>
    <n v="10"/>
    <n v="44.61"/>
    <n v="51.695590465872158"/>
    <n v="446.1"/>
    <n v="103.39118093174432"/>
    <n v="64.63"/>
    <n v="58.44"/>
    <n v="59.678000000000004"/>
    <n v="7.9824095341278465"/>
    <n v="596.78000000000009"/>
    <n v="79.824095341278465"/>
  </r>
  <r>
    <s v="1341.94.126.91182"/>
    <x v="3"/>
    <s v="Denim jacket"/>
    <x v="72"/>
    <n v="2"/>
    <n v="38.03"/>
    <n v="45.11559046587216"/>
    <n v="76.06"/>
    <n v="90.231180931744319"/>
    <n v="56.4"/>
    <n v="51"/>
    <n v="52.080000000000005"/>
    <n v="6.9644095341278458"/>
    <n v="104.16000000000001"/>
    <n v="13.928819068255692"/>
  </r>
  <r>
    <s v="9646.19.784.21664"/>
    <x v="0"/>
    <s v="Crop top"/>
    <x v="69"/>
    <n v="2"/>
    <n v="14.15"/>
    <n v="21.235590465872157"/>
    <n v="28.3"/>
    <n v="42.471180931744314"/>
    <n v="26.55"/>
    <n v="24.01"/>
    <n v="24.518000000000001"/>
    <n v="3.2824095341278436"/>
    <n v="49.036000000000001"/>
    <n v="6.5648190682556873"/>
  </r>
  <r>
    <s v="3866.62.391.97410"/>
    <x v="0"/>
    <s v="Linen pants"/>
    <x v="43"/>
    <n v="8"/>
    <n v="29.05"/>
    <n v="36.135590465872156"/>
    <n v="232.4"/>
    <n v="72.271180931744311"/>
    <n v="45.18"/>
    <n v="40.85"/>
    <n v="41.716000000000001"/>
    <n v="5.5804095341278455"/>
    <n v="333.72800000000001"/>
    <n v="44.643276273022764"/>
  </r>
  <r>
    <s v="9378.48.843.38769"/>
    <x v="3"/>
    <s v="Woolen sweater"/>
    <x v="41"/>
    <n v="8"/>
    <n v="16.82"/>
    <n v="23.905590465872155"/>
    <n v="134.56"/>
    <n v="47.81118093174431"/>
    <n v="29.89"/>
    <n v="27.03"/>
    <n v="27.602000000000004"/>
    <n v="3.6964095341278487"/>
    <n v="220.81600000000003"/>
    <n v="29.571276273022789"/>
  </r>
  <r>
    <s v="2762.90.606.55420"/>
    <x v="2"/>
    <s v="Slim-fit jeans"/>
    <x v="78"/>
    <n v="9"/>
    <n v="47.4"/>
    <n v="54.485590465872157"/>
    <n v="426.59999999999997"/>
    <n v="108.97118093174431"/>
    <n v="68.11"/>
    <n v="61.59"/>
    <n v="62.894000000000005"/>
    <n v="8.4084095341278484"/>
    <n v="566.04600000000005"/>
    <n v="75.675685807150643"/>
  </r>
  <r>
    <s v="3343.26.740.44008"/>
    <x v="4"/>
    <s v="Linen pants"/>
    <x v="66"/>
    <n v="8"/>
    <n v="28.92"/>
    <n v="36.00559046587216"/>
    <n v="231.36"/>
    <n v="72.01118093174432"/>
    <n v="45.01"/>
    <n v="40.71"/>
    <n v="41.570000000000007"/>
    <n v="5.5644095341278472"/>
    <n v="332.56000000000006"/>
    <n v="44.515276273022778"/>
  </r>
  <r>
    <s v="2252.53.534.95469"/>
    <x v="3"/>
    <s v="Slim-fit jeans"/>
    <x v="55"/>
    <n v="3"/>
    <n v="22.3"/>
    <n v="29.385590465872156"/>
    <n v="66.900000000000006"/>
    <n v="58.771180931744311"/>
    <n v="36.74"/>
    <n v="33.22"/>
    <n v="33.923999999999999"/>
    <n v="4.5384095341278439"/>
    <n v="101.77199999999999"/>
    <n v="13.615228602383532"/>
  </r>
  <r>
    <s v="7960.70.116.59481"/>
    <x v="5"/>
    <s v="Bomber jacket"/>
    <x v="50"/>
    <n v="8"/>
    <n v="46.71"/>
    <n v="53.795590465872159"/>
    <n v="373.68"/>
    <n v="107.59118093174432"/>
    <n v="67.25"/>
    <n v="60.81"/>
    <n v="62.098000000000006"/>
    <n v="8.3024095341278468"/>
    <n v="496.78400000000005"/>
    <n v="66.419276273022774"/>
  </r>
  <r>
    <s v="2750.89.809.80855"/>
    <x v="5"/>
    <s v="Turtleneck sweater"/>
    <x v="79"/>
    <n v="9"/>
    <n v="40.57"/>
    <n v="47.655590465872159"/>
    <n v="365.13"/>
    <n v="95.311180931744317"/>
    <n v="59.58"/>
    <n v="53.88"/>
    <n v="55.02000000000001"/>
    <n v="7.3644095341278515"/>
    <n v="495.18000000000006"/>
    <n v="66.279685807150656"/>
  </r>
  <r>
    <s v="9680.35.146.37935"/>
    <x v="0"/>
    <s v="Cargo pants"/>
    <x v="80"/>
    <n v="7"/>
    <n v="59.96"/>
    <n v="67.045590465872152"/>
    <n v="419.72"/>
    <n v="134.0911809317443"/>
    <n v="83.81"/>
    <n v="75.78"/>
    <n v="77.385999999999996"/>
    <n v="10.340409534127843"/>
    <n v="541.702"/>
    <n v="72.382866738894904"/>
  </r>
  <r>
    <s v="4157.16.881.47198"/>
    <x v="4"/>
    <s v="Classic trousers"/>
    <x v="15"/>
    <n v="9"/>
    <n v="15.59"/>
    <n v="22.675590465872155"/>
    <n v="140.31"/>
    <n v="45.35118093174431"/>
    <n v="28.35"/>
    <n v="25.64"/>
    <n v="26.182000000000002"/>
    <n v="3.5064095341278474"/>
    <n v="235.63800000000003"/>
    <n v="31.557685807150627"/>
  </r>
  <r>
    <s v="2500.91.322.64237"/>
    <x v="1"/>
    <s v="Classic trousers"/>
    <x v="81"/>
    <n v="3"/>
    <n v="22.55"/>
    <n v="29.635590465872156"/>
    <n v="67.650000000000006"/>
    <n v="59.271180931744311"/>
    <n v="37.049999999999997"/>
    <n v="33.51"/>
    <n v="34.218000000000004"/>
    <n v="4.5824095341278479"/>
    <n v="102.65400000000001"/>
    <n v="13.747228602383544"/>
  </r>
  <r>
    <s v="6392.23.258.62375"/>
    <x v="2"/>
    <s v="Polo shirt"/>
    <x v="3"/>
    <n v="2"/>
    <n v="53.67"/>
    <n v="60.75559046587216"/>
    <n v="107.34"/>
    <n v="121.51118093174432"/>
    <n v="75.95"/>
    <n v="68.680000000000007"/>
    <n v="70.134000000000015"/>
    <n v="9.3784095341278544"/>
    <n v="140.26800000000003"/>
    <n v="18.756819068255709"/>
  </r>
  <r>
    <s v="5278.96.463.50998"/>
    <x v="5"/>
    <s v="Summer dress"/>
    <x v="82"/>
    <n v="6"/>
    <n v="22.53"/>
    <n v="29.615590465872156"/>
    <n v="135.18"/>
    <n v="59.231180931744312"/>
    <n v="37.03"/>
    <n v="33.49"/>
    <n v="34.198"/>
    <n v="4.5824095341278444"/>
    <n v="205.18799999999999"/>
    <n v="27.494457204767066"/>
  </r>
  <r>
    <s v="9684.51.207.90765"/>
    <x v="0"/>
    <s v="Formal blazer"/>
    <x v="33"/>
    <n v="10"/>
    <n v="59.47"/>
    <n v="66.555590465872157"/>
    <n v="594.70000000000005"/>
    <n v="133.11118093174431"/>
    <n v="83.2"/>
    <n v="75.23"/>
    <n v="76.824000000000012"/>
    <n v="10.268409534127855"/>
    <n v="768.24000000000012"/>
    <n v="102.68409534127855"/>
  </r>
  <r>
    <s v="4810.48.913.26371"/>
    <x v="4"/>
    <s v="Bomber jacket"/>
    <x v="54"/>
    <n v="5"/>
    <n v="31.39"/>
    <n v="38.475590465872159"/>
    <n v="156.94999999999999"/>
    <n v="76.951180931744318"/>
    <n v="48.1"/>
    <n v="43.5"/>
    <n v="44.42"/>
    <n v="5.9444095341278427"/>
    <n v="222.10000000000002"/>
    <n v="29.722047670639213"/>
  </r>
  <r>
    <s v="2771.19.458.22676"/>
    <x v="5"/>
    <s v="Bomber jacket"/>
    <x v="50"/>
    <n v="3"/>
    <n v="30.7"/>
    <n v="37.785590465872154"/>
    <n v="92.1"/>
    <n v="75.571180931744308"/>
    <n v="47.24"/>
    <n v="42.72"/>
    <n v="43.624000000000002"/>
    <n v="5.8384095341278481"/>
    <n v="130.87200000000001"/>
    <n v="17.515228602383544"/>
  </r>
  <r>
    <s v="3033.77.245.50600"/>
    <x v="5"/>
    <s v="Crop top"/>
    <x v="40"/>
    <n v="9"/>
    <n v="11.02"/>
    <n v="18.105590465872154"/>
    <n v="99.179999999999993"/>
    <n v="36.211180931744309"/>
    <n v="22.64"/>
    <n v="20.47"/>
    <n v="20.904000000000003"/>
    <n v="2.798409534127849"/>
    <n v="188.13600000000002"/>
    <n v="25.185685807150641"/>
  </r>
  <r>
    <s v="2828.70.479.47573"/>
    <x v="3"/>
    <s v="Linen pants"/>
    <x v="74"/>
    <n v="2"/>
    <n v="14.19"/>
    <n v="21.275590465872156"/>
    <n v="28.38"/>
    <n v="42.551180931744312"/>
    <n v="26.6"/>
    <n v="24.06"/>
    <n v="24.568000000000001"/>
    <n v="3.2924095341278452"/>
    <n v="49.136000000000003"/>
    <n v="6.5848190682556904"/>
  </r>
  <r>
    <s v="6690.81.759.91470"/>
    <x v="3"/>
    <s v="Chiffon dress"/>
    <x v="68"/>
    <n v="10"/>
    <n v="7.58"/>
    <n v="14.665590465872157"/>
    <n v="75.8"/>
    <n v="29.331180931744314"/>
    <n v="18.34"/>
    <n v="16.579999999999998"/>
    <n v="16.931999999999999"/>
    <n v="2.2664095341278419"/>
    <n v="169.32"/>
    <n v="22.664095341278419"/>
  </r>
  <r>
    <s v="1936.12.987.91412"/>
    <x v="4"/>
    <s v="Cardigan"/>
    <x v="51"/>
    <n v="7"/>
    <n v="53.61"/>
    <n v="60.695590465872158"/>
    <n v="375.27"/>
    <n v="121.39118093174432"/>
    <n v="75.88"/>
    <n v="68.61"/>
    <n v="70.064000000000007"/>
    <n v="9.3684095341278493"/>
    <n v="490.44800000000004"/>
    <n v="65.578866738894945"/>
  </r>
  <r>
    <s v="2913.70.990.17657"/>
    <x v="2"/>
    <s v="Turtleneck sweater"/>
    <x v="71"/>
    <n v="2"/>
    <n v="43.28"/>
    <n v="50.36559046587216"/>
    <n v="86.56"/>
    <n v="100.73118093174432"/>
    <n v="62.96"/>
    <n v="56.95"/>
    <n v="58.152000000000001"/>
    <n v="7.7864095341278414"/>
    <n v="116.304"/>
    <n v="15.572819068255683"/>
  </r>
  <r>
    <s v="8906.22.219.43660"/>
    <x v="5"/>
    <s v="Leather belt"/>
    <x v="83"/>
    <n v="4"/>
    <n v="36.9"/>
    <n v="43.985590465872157"/>
    <n v="147.6"/>
    <n v="87.971180931744314"/>
    <n v="55"/>
    <n v="49.73"/>
    <n v="50.783999999999999"/>
    <n v="6.7984095341278419"/>
    <n v="203.136"/>
    <n v="27.193638136511368"/>
  </r>
  <r>
    <s v="2640.65.422.53642"/>
    <x v="1"/>
    <s v="Leather belt"/>
    <x v="22"/>
    <n v="3"/>
    <n v="57.56"/>
    <n v="64.645590465872161"/>
    <n v="172.68"/>
    <n v="129.29118093174432"/>
    <n v="80.81"/>
    <n v="73.09"/>
    <n v="74.634000000000015"/>
    <n v="9.9884095341278538"/>
    <n v="223.90200000000004"/>
    <n v="29.965228602383561"/>
  </r>
  <r>
    <s v="1954.97.223.43742"/>
    <x v="3"/>
    <s v="Denim jacket"/>
    <x v="72"/>
    <n v="5"/>
    <n v="7.68"/>
    <n v="14.765590465872155"/>
    <n v="38.4"/>
    <n v="29.531180931744309"/>
    <n v="18.46"/>
    <n v="16.690000000000001"/>
    <n v="17.044000000000004"/>
    <n v="2.2784095341278494"/>
    <n v="85.220000000000027"/>
    <n v="11.392047670639247"/>
  </r>
  <r>
    <s v="9228.69.787.13020"/>
    <x v="1"/>
    <s v="Woolen sweater"/>
    <x v="36"/>
    <n v="1"/>
    <n v="8.3800000000000008"/>
    <n v="15.465590465872157"/>
    <n v="8.3800000000000008"/>
    <n v="30.931180931744315"/>
    <n v="19.34"/>
    <n v="17.489999999999998"/>
    <n v="17.86"/>
    <n v="2.394409534127842"/>
    <n v="17.86"/>
    <n v="2.394409534127842"/>
  </r>
  <r>
    <s v="1317.67.422.11591"/>
    <x v="0"/>
    <s v="Denim jacket"/>
    <x v="84"/>
    <n v="1"/>
    <n v="53.32"/>
    <n v="60.405590465872159"/>
    <n v="53.32"/>
    <n v="120.81118093174432"/>
    <n v="75.510000000000005"/>
    <n v="68.28"/>
    <n v="69.725999999999999"/>
    <n v="9.3204095341278403"/>
    <n v="69.725999999999999"/>
    <n v="9.3204095341278403"/>
  </r>
  <r>
    <s v="4239.68.670.93624"/>
    <x v="4"/>
    <s v="Linen pants"/>
    <x v="66"/>
    <n v="9"/>
    <n v="56.15"/>
    <n v="63.235590465872157"/>
    <n v="505.34999999999997"/>
    <n v="126.47118093174431"/>
    <n v="79.05"/>
    <n v="71.48"/>
    <n v="72.994"/>
    <n v="9.7584095341278427"/>
    <n v="656.94600000000003"/>
    <n v="87.825685807150592"/>
  </r>
  <r>
    <s v="4738.47.799.32534"/>
    <x v="4"/>
    <s v="Linen pants"/>
    <x v="66"/>
    <n v="10"/>
    <n v="30.6"/>
    <n v="37.68559046587216"/>
    <n v="306"/>
    <n v="75.37118093174432"/>
    <n v="47.11"/>
    <n v="42.61"/>
    <n v="43.510000000000005"/>
    <n v="5.8244095341278452"/>
    <n v="435.1"/>
    <n v="58.244095341278452"/>
  </r>
  <r>
    <s v="8561.41.462.87236"/>
    <x v="3"/>
    <s v="Classic trousers"/>
    <x v="13"/>
    <n v="2"/>
    <n v="49.99"/>
    <n v="57.07559046587216"/>
    <n v="99.98"/>
    <n v="114.15118093174432"/>
    <n v="71.349999999999994"/>
    <n v="64.52"/>
    <n v="65.885999999999996"/>
    <n v="8.8104095341278352"/>
    <n v="131.77199999999999"/>
    <n v="17.62081906825567"/>
  </r>
  <r>
    <s v="1294.75.323.70461"/>
    <x v="2"/>
    <s v="Bomber jacket"/>
    <x v="27"/>
    <n v="9"/>
    <n v="39.75"/>
    <n v="46.835590465872158"/>
    <n v="357.75"/>
    <n v="93.671180931744317"/>
    <n v="58.55"/>
    <n v="52.94"/>
    <n v="54.062000000000005"/>
    <n v="7.2264095341278463"/>
    <n v="486.55800000000005"/>
    <n v="65.037685807150609"/>
  </r>
  <r>
    <s v="5543.97.464.11007"/>
    <x v="3"/>
    <s v="Chiffon dress"/>
    <x v="68"/>
    <n v="7"/>
    <n v="34.770000000000003"/>
    <n v="41.855590465872162"/>
    <n v="243.39000000000001"/>
    <n v="83.711180931744323"/>
    <n v="52.33"/>
    <n v="47.33"/>
    <n v="48.33"/>
    <n v="6.4744095341278367"/>
    <n v="338.31"/>
    <n v="45.320866738894857"/>
  </r>
  <r>
    <s v="2435.69.434.36660"/>
    <x v="4"/>
    <s v="Summer dress"/>
    <x v="46"/>
    <n v="4"/>
    <n v="42.83"/>
    <n v="49.915590465872157"/>
    <n v="171.32"/>
    <n v="99.831180931744314"/>
    <n v="62.4"/>
    <n v="56.42"/>
    <n v="57.616"/>
    <n v="7.7004095341278429"/>
    <n v="230.464"/>
    <n v="30.801638136511372"/>
  </r>
  <r>
    <s v="2040.21.500.83609"/>
    <x v="3"/>
    <s v="Casual cotton shirt"/>
    <x v="58"/>
    <n v="6"/>
    <n v="39.15"/>
    <n v="46.235590465872157"/>
    <n v="234.89999999999998"/>
    <n v="92.471180931744314"/>
    <n v="57.8"/>
    <n v="52.27"/>
    <n v="53.376000000000005"/>
    <n v="7.1404095341278477"/>
    <n v="320.25600000000003"/>
    <n v="42.8424572047670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 chartFormat="1" rowHeaderCaption="Brand">
  <location ref="B2:C8" firstHeaderRow="1" firstDataRow="1" firstDataCol="1"/>
  <pivotFields count="15">
    <pivotField showAll="0"/>
    <pivotField axis="axisRow" showAll="0" sortType="ascending">
      <items count="7">
        <item x="2"/>
        <item x="3"/>
        <item x="1"/>
        <item x="0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/>
    <pivotField showAll="0"/>
    <pivotField numFmtId="44" showAll="0"/>
    <pivotField numFmtId="44"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</pivotFields>
  <rowFields count="1">
    <field x="1"/>
  </rowFields>
  <rowItems count="6">
    <i>
      <x v="2"/>
    </i>
    <i>
      <x v="5"/>
    </i>
    <i>
      <x/>
    </i>
    <i>
      <x v="1"/>
    </i>
    <i>
      <x v="4"/>
    </i>
    <i>
      <x v="3"/>
    </i>
  </rowItems>
  <colItems count="1">
    <i/>
  </colItems>
  <dataFields count="1">
    <dataField name="Total Spent" fld="7" baseField="1" baseItem="1" numFmtId="16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 chartFormat="5">
  <location ref="E2:F12" firstHeaderRow="1" firstDataRow="1" firstDataCol="1"/>
  <pivotFields count="15">
    <pivotField showAll="0"/>
    <pivotField showAll="0"/>
    <pivotField showAll="0"/>
    <pivotField axis="axisRow" showAll="0" measureFilter="1" sortType="descending" defaultSubtotal="0">
      <items count="85">
        <item x="27"/>
        <item x="26"/>
        <item x="10"/>
        <item x="61"/>
        <item x="76"/>
        <item x="65"/>
        <item x="24"/>
        <item x="12"/>
        <item x="3"/>
        <item x="49"/>
        <item x="78"/>
        <item x="71"/>
        <item x="35"/>
        <item x="21"/>
        <item x="58"/>
        <item x="68"/>
        <item x="13"/>
        <item x="60"/>
        <item x="72"/>
        <item x="17"/>
        <item x="75"/>
        <item x="74"/>
        <item x="6"/>
        <item x="55"/>
        <item x="7"/>
        <item x="28"/>
        <item x="41"/>
        <item x="2"/>
        <item x="62"/>
        <item x="37"/>
        <item x="34"/>
        <item x="70"/>
        <item x="81"/>
        <item x="5"/>
        <item x="25"/>
        <item x="22"/>
        <item x="16"/>
        <item x="67"/>
        <item x="1"/>
        <item x="44"/>
        <item x="45"/>
        <item x="36"/>
        <item x="42"/>
        <item x="80"/>
        <item x="39"/>
        <item x="0"/>
        <item x="69"/>
        <item x="84"/>
        <item x="33"/>
        <item x="43"/>
        <item x="47"/>
        <item x="32"/>
        <item x="19"/>
        <item x="4"/>
        <item x="56"/>
        <item x="38"/>
        <item x="54"/>
        <item x="51"/>
        <item x="9"/>
        <item x="57"/>
        <item x="15"/>
        <item x="30"/>
        <item x="73"/>
        <item x="20"/>
        <item x="31"/>
        <item x="66"/>
        <item x="77"/>
        <item x="46"/>
        <item x="8"/>
        <item x="53"/>
        <item x="50"/>
        <item x="59"/>
        <item x="23"/>
        <item x="18"/>
        <item x="40"/>
        <item x="11"/>
        <item x="14"/>
        <item x="64"/>
        <item x="83"/>
        <item x="52"/>
        <item x="63"/>
        <item x="82"/>
        <item x="79"/>
        <item x="48"/>
        <item x="2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dataField="1" numFmtId="44" showAll="0"/>
  </pivotFields>
  <rowFields count="1">
    <field x="3"/>
  </rowFields>
  <rowItems count="10">
    <i>
      <x v="65"/>
    </i>
    <i>
      <x v="9"/>
    </i>
    <i>
      <x v="54"/>
    </i>
    <i>
      <x v="45"/>
    </i>
    <i>
      <x v="70"/>
    </i>
    <i>
      <x/>
    </i>
    <i>
      <x v="55"/>
    </i>
    <i>
      <x v="36"/>
    </i>
    <i>
      <x v="19"/>
    </i>
    <i>
      <x v="57"/>
    </i>
  </rowItems>
  <colItems count="1">
    <i/>
  </colItems>
  <dataFields count="1">
    <dataField name="Sum of Total Profit of Articles (Average)" fld="14" baseField="3" baseItem="2" numFmtId="165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 chartFormat="1">
  <location ref="H2:I12" firstHeaderRow="1" firstDataRow="1" firstDataCol="1"/>
  <pivotFields count="15">
    <pivotField showAll="0"/>
    <pivotField showAll="0"/>
    <pivotField showAll="0"/>
    <pivotField axis="axisRow" showAll="0" measureFilter="1" sortType="ascending" defaultSubtotal="0">
      <items count="85">
        <item x="27"/>
        <item x="26"/>
        <item x="10"/>
        <item x="61"/>
        <item x="76"/>
        <item x="65"/>
        <item x="24"/>
        <item x="12"/>
        <item x="3"/>
        <item x="49"/>
        <item x="78"/>
        <item x="71"/>
        <item x="35"/>
        <item x="21"/>
        <item x="58"/>
        <item x="68"/>
        <item x="13"/>
        <item x="60"/>
        <item x="72"/>
        <item x="17"/>
        <item x="75"/>
        <item x="74"/>
        <item x="6"/>
        <item x="55"/>
        <item x="7"/>
        <item x="28"/>
        <item x="41"/>
        <item x="2"/>
        <item x="62"/>
        <item x="37"/>
        <item x="34"/>
        <item x="70"/>
        <item x="81"/>
        <item x="5"/>
        <item x="25"/>
        <item x="22"/>
        <item x="16"/>
        <item x="67"/>
        <item x="1"/>
        <item x="44"/>
        <item x="45"/>
        <item x="36"/>
        <item x="42"/>
        <item x="80"/>
        <item x="39"/>
        <item x="0"/>
        <item x="69"/>
        <item x="84"/>
        <item x="33"/>
        <item x="43"/>
        <item x="47"/>
        <item x="32"/>
        <item x="19"/>
        <item x="4"/>
        <item x="56"/>
        <item x="38"/>
        <item x="54"/>
        <item x="51"/>
        <item x="9"/>
        <item x="57"/>
        <item x="15"/>
        <item x="30"/>
        <item x="73"/>
        <item x="20"/>
        <item x="31"/>
        <item x="66"/>
        <item x="77"/>
        <item x="46"/>
        <item x="8"/>
        <item x="53"/>
        <item x="50"/>
        <item x="59"/>
        <item x="23"/>
        <item x="18"/>
        <item x="40"/>
        <item x="11"/>
        <item x="14"/>
        <item x="64"/>
        <item x="83"/>
        <item x="52"/>
        <item x="63"/>
        <item x="82"/>
        <item x="79"/>
        <item x="48"/>
        <item x="2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dataField="1" numFmtId="44" showAll="0"/>
  </pivotFields>
  <rowFields count="1">
    <field x="3"/>
  </rowFields>
  <rowItems count="10">
    <i>
      <x v="37"/>
    </i>
    <i>
      <x v="7"/>
    </i>
    <i>
      <x v="75"/>
    </i>
    <i>
      <x v="77"/>
    </i>
    <i>
      <x v="62"/>
    </i>
    <i>
      <x v="44"/>
    </i>
    <i>
      <x v="47"/>
    </i>
    <i>
      <x v="29"/>
    </i>
    <i>
      <x v="32"/>
    </i>
    <i>
      <x v="63"/>
    </i>
  </rowItems>
  <colItems count="1">
    <i/>
  </colItems>
  <dataFields count="1">
    <dataField name="Sum of Total Profit of Articles (Average)" fld="14" baseField="3" baseItem="2" numFmtId="16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O168" totalsRowShown="0">
  <autoFilter ref="A1:O168"/>
  <tableColumns count="15">
    <tableColumn id="1" name="ID"/>
    <tableColumn id="2" name="Brand"/>
    <tableColumn id="3" name="Description"/>
    <tableColumn id="15" name="Brand + Description" dataDxfId="6">
      <calculatedColumnFormula>CONCATENATE("(",Table1[[#This Row],[Brand]], ") ", Table1[[#This Row],[Description]])</calculatedColumnFormula>
    </tableColumn>
    <tableColumn id="4" name="Quantity"/>
    <tableColumn id="5" name="Unit Cost" dataCellStyle="Currency"/>
    <tableColumn id="6" name="Unit Cost after expenses" dataDxfId="5" dataCellStyle="Currency">
      <calculatedColumnFormula>IF(F2 = "", "",F2 + ($U$6 / $U$8))</calculatedColumnFormula>
    </tableColumn>
    <tableColumn id="7" name="Total Cost (Excluding Expenses)" dataDxfId="4" dataCellStyle="Currency">
      <calculatedColumnFormula>IF(E2 = "", "", E2*F2)</calculatedColumnFormula>
    </tableColumn>
    <tableColumn id="8" name="Goal Unit Price" dataDxfId="3" dataCellStyle="Currency">
      <calculatedColumnFormula>IFERROR(G2/(1-$U$10), 0)</calculatedColumnFormula>
    </tableColumn>
    <tableColumn id="9" name="Actual Unit Price (Main)" dataDxfId="2" dataCellStyle="Currency"/>
    <tableColumn id="10" name="Actual Unit Price (Lowest)" dataDxfId="1" dataCellStyle="Currency"/>
    <tableColumn id="11" name="Actual Unit Price (Average)" dataDxfId="0" dataCellStyle="Currency">
      <calculatedColumnFormula>IF(K2 = "", 0,(0.8*K2) + (0.2*J2))</calculatedColumnFormula>
    </tableColumn>
    <tableColumn id="12" name="Actual Unit Profit (Average)" dataCellStyle="Currency">
      <calculatedColumnFormula>IFERROR(L2-G2, "")</calculatedColumnFormula>
    </tableColumn>
    <tableColumn id="13" name="Total Price of Articles (Average)" dataCellStyle="Currency">
      <calculatedColumnFormula>IFERROR(L2*E2, "")</calculatedColumnFormula>
    </tableColumn>
    <tableColumn id="14" name="Total Profit of Articles (Average)" dataCellStyle="Currency">
      <calculatedColumnFormula>IFERROR(M2*E2,"")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O1" workbookViewId="0">
      <selection activeCell="T12" sqref="T12"/>
    </sheetView>
  </sheetViews>
  <sheetFormatPr defaultRowHeight="15" x14ac:dyDescent="0.25"/>
  <cols>
    <col min="1" max="1" width="16.85546875" bestFit="1" customWidth="1"/>
    <col min="2" max="2" width="8.42578125" bestFit="1" customWidth="1"/>
    <col min="3" max="3" width="18.28515625" bestFit="1" customWidth="1"/>
    <col min="4" max="4" width="27.85546875" hidden="1" customWidth="1"/>
    <col min="5" max="5" width="10.85546875" customWidth="1"/>
    <col min="6" max="6" width="11.28515625" customWidth="1"/>
    <col min="7" max="7" width="24.85546875" customWidth="1"/>
    <col min="8" max="8" width="30.85546875" customWidth="1"/>
    <col min="9" max="9" width="29.28515625" style="9" customWidth="1"/>
    <col min="10" max="10" width="24.28515625" customWidth="1"/>
    <col min="11" max="11" width="26" customWidth="1"/>
    <col min="12" max="12" width="27" customWidth="1"/>
    <col min="13" max="13" width="27.5703125" customWidth="1"/>
    <col min="14" max="14" width="31" customWidth="1"/>
    <col min="15" max="15" width="31.5703125" customWidth="1"/>
    <col min="16" max="16" width="24.140625" customWidth="1"/>
    <col min="17" max="17" width="40.7109375" bestFit="1" customWidth="1"/>
    <col min="18" max="19" width="24.140625" customWidth="1"/>
    <col min="20" max="20" width="21.140625" bestFit="1" customWidth="1"/>
    <col min="21" max="21" width="11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227</v>
      </c>
      <c r="E1" t="s">
        <v>3</v>
      </c>
      <c r="F1" t="s">
        <v>4</v>
      </c>
      <c r="G1" t="s">
        <v>205</v>
      </c>
      <c r="H1" t="s">
        <v>206</v>
      </c>
      <c r="I1" s="9" t="s">
        <v>210</v>
      </c>
      <c r="J1" t="s">
        <v>5</v>
      </c>
      <c r="K1" t="s">
        <v>6</v>
      </c>
      <c r="L1" t="s">
        <v>211</v>
      </c>
      <c r="M1" t="s">
        <v>212</v>
      </c>
      <c r="N1" t="s">
        <v>213</v>
      </c>
      <c r="O1" t="s">
        <v>214</v>
      </c>
    </row>
    <row r="2" spans="1:21" x14ac:dyDescent="0.25">
      <c r="A2" t="s">
        <v>7</v>
      </c>
      <c r="B2" t="s">
        <v>8</v>
      </c>
      <c r="C2" t="s">
        <v>9</v>
      </c>
      <c r="D2" t="str">
        <f>CONCATENATE("(",Table1[[#This Row],[Brand]], ") ", Table1[[#This Row],[Description]])</f>
        <v>(NOVA) Chiffon dress</v>
      </c>
      <c r="E2">
        <v>7</v>
      </c>
      <c r="F2" s="8">
        <v>8.19</v>
      </c>
      <c r="G2" s="8">
        <f t="shared" ref="G2:G33" si="0">IF(F2 = "", "",F2 + ($U$6 / $U$8))</f>
        <v>15.275590465872156</v>
      </c>
      <c r="H2" s="8">
        <f t="shared" ref="H2:H33" si="1">IF(E2 = "", "", E2*F2)</f>
        <v>57.33</v>
      </c>
      <c r="I2" s="15">
        <f t="shared" ref="I2:I33" si="2">IFERROR(G2/(1-$U$10), 0)</f>
        <v>30.551180931744312</v>
      </c>
      <c r="J2" s="16">
        <v>19.100000000000001</v>
      </c>
      <c r="K2" s="17">
        <v>17.28</v>
      </c>
      <c r="L2" s="18">
        <f t="shared" ref="L2:L33" si="3">IF(K2 = "", 0,(0.8*K2) + (0.2*J2))</f>
        <v>17.644000000000002</v>
      </c>
      <c r="M2" s="8">
        <f t="shared" ref="M2:M33" si="4">IFERROR(L2-G2, "")</f>
        <v>2.3684095341278457</v>
      </c>
      <c r="N2" s="8">
        <f t="shared" ref="N2:N33" si="5">IFERROR(L2*E2, "")</f>
        <v>123.50800000000001</v>
      </c>
      <c r="O2" s="8">
        <f t="shared" ref="O2:O33" si="6">IFERROR(M2*E2,"")</f>
        <v>16.57886673889492</v>
      </c>
      <c r="Q2" s="10" t="s">
        <v>215</v>
      </c>
      <c r="R2" s="14">
        <f>U12 / (1-U12)</f>
        <v>0.15448707859863392</v>
      </c>
      <c r="T2" s="3" t="s">
        <v>200</v>
      </c>
      <c r="U2" s="19">
        <v>800</v>
      </c>
    </row>
    <row r="3" spans="1:21" x14ac:dyDescent="0.25">
      <c r="A3" t="s">
        <v>10</v>
      </c>
      <c r="B3" t="s">
        <v>11</v>
      </c>
      <c r="C3" t="s">
        <v>12</v>
      </c>
      <c r="D3" t="str">
        <f>CONCATENATE("(",Table1[[#This Row],[Brand]], ") ", Table1[[#This Row],[Description]])</f>
        <v>(MIRELLA) Sports hoodie</v>
      </c>
      <c r="E3">
        <v>2</v>
      </c>
      <c r="F3" s="8">
        <v>15</v>
      </c>
      <c r="G3" s="8">
        <f t="shared" si="0"/>
        <v>22.085590465872155</v>
      </c>
      <c r="H3" s="8">
        <f t="shared" si="1"/>
        <v>30</v>
      </c>
      <c r="I3" s="15">
        <f t="shared" si="2"/>
        <v>44.17118093174431</v>
      </c>
      <c r="J3" s="16">
        <v>27.61</v>
      </c>
      <c r="K3" s="17">
        <v>24.98</v>
      </c>
      <c r="L3" s="18">
        <f t="shared" si="3"/>
        <v>25.506</v>
      </c>
      <c r="M3" s="8">
        <f t="shared" si="4"/>
        <v>3.4204095341278453</v>
      </c>
      <c r="N3" s="8">
        <f t="shared" si="5"/>
        <v>51.012</v>
      </c>
      <c r="O3" s="8">
        <f t="shared" si="6"/>
        <v>6.8408190682556906</v>
      </c>
      <c r="T3" s="3" t="s">
        <v>201</v>
      </c>
      <c r="U3" s="19">
        <v>600</v>
      </c>
    </row>
    <row r="4" spans="1:21" x14ac:dyDescent="0.25">
      <c r="A4" t="s">
        <v>13</v>
      </c>
      <c r="B4" t="s">
        <v>11</v>
      </c>
      <c r="C4" t="s">
        <v>14</v>
      </c>
      <c r="D4" t="str">
        <f>CONCATENATE("(",Table1[[#This Row],[Brand]], ") ", Table1[[#This Row],[Description]])</f>
        <v>(MIRELLA) Bomber jacket</v>
      </c>
      <c r="E4">
        <v>10</v>
      </c>
      <c r="F4" s="8">
        <v>7.57</v>
      </c>
      <c r="G4" s="8">
        <f t="shared" si="0"/>
        <v>14.655590465872155</v>
      </c>
      <c r="H4" s="8">
        <f t="shared" si="1"/>
        <v>75.7</v>
      </c>
      <c r="I4" s="15">
        <f t="shared" si="2"/>
        <v>29.31118093174431</v>
      </c>
      <c r="J4" s="16">
        <v>18.329999999999998</v>
      </c>
      <c r="K4" s="17">
        <v>16.579999999999998</v>
      </c>
      <c r="L4" s="18">
        <f t="shared" si="3"/>
        <v>16.93</v>
      </c>
      <c r="M4" s="8">
        <f t="shared" si="4"/>
        <v>2.2744095341278445</v>
      </c>
      <c r="N4" s="8">
        <f t="shared" si="5"/>
        <v>169.3</v>
      </c>
      <c r="O4" s="8">
        <f t="shared" si="6"/>
        <v>22.744095341278445</v>
      </c>
      <c r="T4" s="3" t="s">
        <v>202</v>
      </c>
      <c r="U4" s="19">
        <v>400</v>
      </c>
    </row>
    <row r="5" spans="1:21" x14ac:dyDescent="0.25">
      <c r="A5" t="s">
        <v>15</v>
      </c>
      <c r="B5" t="s">
        <v>16</v>
      </c>
      <c r="C5" t="s">
        <v>17</v>
      </c>
      <c r="D5" t="str">
        <f>CONCATENATE("(",Table1[[#This Row],[Brand]], ") ", Table1[[#This Row],[Description]])</f>
        <v>(ASTRA) Polo shirt</v>
      </c>
      <c r="E5">
        <v>7</v>
      </c>
      <c r="F5" s="8">
        <v>59.08</v>
      </c>
      <c r="G5" s="8">
        <f t="shared" si="0"/>
        <v>66.165590465872157</v>
      </c>
      <c r="H5" s="8">
        <f t="shared" si="1"/>
        <v>413.56</v>
      </c>
      <c r="I5" s="15">
        <f t="shared" si="2"/>
        <v>132.33118093174431</v>
      </c>
      <c r="J5" s="16">
        <v>82.71</v>
      </c>
      <c r="K5" s="17">
        <v>74.81</v>
      </c>
      <c r="L5" s="18">
        <f t="shared" si="3"/>
        <v>76.39</v>
      </c>
      <c r="M5" s="8">
        <f t="shared" si="4"/>
        <v>10.224409534127844</v>
      </c>
      <c r="N5" s="8">
        <f t="shared" si="5"/>
        <v>534.73</v>
      </c>
      <c r="O5" s="8">
        <f t="shared" si="6"/>
        <v>71.570866738894907</v>
      </c>
      <c r="Q5" s="11" t="s">
        <v>216</v>
      </c>
      <c r="R5" s="14">
        <f>U12/U10</f>
        <v>0.26762894355847966</v>
      </c>
      <c r="T5" s="3" t="s">
        <v>203</v>
      </c>
      <c r="U5" s="19">
        <v>4740</v>
      </c>
    </row>
    <row r="6" spans="1:21" x14ac:dyDescent="0.25">
      <c r="A6" t="s">
        <v>18</v>
      </c>
      <c r="B6" t="s">
        <v>8</v>
      </c>
      <c r="C6" t="s">
        <v>19</v>
      </c>
      <c r="D6" t="str">
        <f>CONCATENATE("(",Table1[[#This Row],[Brand]], ") ", Table1[[#This Row],[Description]])</f>
        <v>(NOVA) Summer dress</v>
      </c>
      <c r="E6">
        <v>9</v>
      </c>
      <c r="F6" s="8">
        <v>58.11</v>
      </c>
      <c r="G6" s="8">
        <f t="shared" si="0"/>
        <v>65.195590465872158</v>
      </c>
      <c r="H6" s="8">
        <f t="shared" si="1"/>
        <v>522.99</v>
      </c>
      <c r="I6" s="15">
        <f t="shared" si="2"/>
        <v>130.39118093174432</v>
      </c>
      <c r="J6" s="16">
        <v>81.5</v>
      </c>
      <c r="K6" s="17">
        <v>73.7</v>
      </c>
      <c r="L6" s="18">
        <f t="shared" si="3"/>
        <v>75.260000000000005</v>
      </c>
      <c r="M6" s="8">
        <f t="shared" si="4"/>
        <v>10.064409534127847</v>
      </c>
      <c r="N6" s="8">
        <f t="shared" si="5"/>
        <v>677.34</v>
      </c>
      <c r="O6" s="8">
        <f t="shared" si="6"/>
        <v>90.579685807150625</v>
      </c>
      <c r="T6" s="5" t="s">
        <v>204</v>
      </c>
      <c r="U6" s="20">
        <f>SUM(U2:U5)</f>
        <v>6540</v>
      </c>
    </row>
    <row r="7" spans="1:21" x14ac:dyDescent="0.25">
      <c r="A7" t="s">
        <v>20</v>
      </c>
      <c r="B7" t="s">
        <v>11</v>
      </c>
      <c r="C7" t="s">
        <v>21</v>
      </c>
      <c r="D7" t="str">
        <f>CONCATENATE("(",Table1[[#This Row],[Brand]], ") ", Table1[[#This Row],[Description]])</f>
        <v>(MIRELLA) Denim jacket</v>
      </c>
      <c r="E7">
        <v>3</v>
      </c>
      <c r="F7" s="8">
        <v>55.01</v>
      </c>
      <c r="G7" s="8">
        <f t="shared" si="0"/>
        <v>62.095590465872156</v>
      </c>
      <c r="H7" s="8">
        <f t="shared" si="1"/>
        <v>165.03</v>
      </c>
      <c r="I7" s="15">
        <f t="shared" si="2"/>
        <v>124.19118093174431</v>
      </c>
      <c r="J7" s="16">
        <v>77.63</v>
      </c>
      <c r="K7" s="17">
        <v>70.209999999999994</v>
      </c>
      <c r="L7" s="18">
        <f t="shared" si="3"/>
        <v>71.694000000000003</v>
      </c>
      <c r="M7" s="8">
        <f t="shared" si="4"/>
        <v>9.5984095341278461</v>
      </c>
      <c r="N7" s="8">
        <f t="shared" si="5"/>
        <v>215.08199999999999</v>
      </c>
      <c r="O7" s="8">
        <f t="shared" si="6"/>
        <v>28.795228602383538</v>
      </c>
    </row>
    <row r="8" spans="1:21" x14ac:dyDescent="0.25">
      <c r="A8" t="s">
        <v>22</v>
      </c>
      <c r="B8" t="s">
        <v>23</v>
      </c>
      <c r="C8" t="s">
        <v>24</v>
      </c>
      <c r="D8" t="str">
        <f>CONCATENATE("(",Table1[[#This Row],[Brand]], ") ", Table1[[#This Row],[Description]])</f>
        <v>(LUNARE) Silk blouse</v>
      </c>
      <c r="E8">
        <v>4</v>
      </c>
      <c r="F8" s="8">
        <v>15.17</v>
      </c>
      <c r="G8" s="8">
        <f t="shared" si="0"/>
        <v>22.255590465872157</v>
      </c>
      <c r="H8" s="8">
        <f t="shared" si="1"/>
        <v>60.68</v>
      </c>
      <c r="I8" s="15">
        <f t="shared" si="2"/>
        <v>44.511180931744313</v>
      </c>
      <c r="J8" s="16">
        <v>27.83</v>
      </c>
      <c r="K8" s="17">
        <v>25.17</v>
      </c>
      <c r="L8" s="18">
        <f t="shared" si="3"/>
        <v>25.702000000000002</v>
      </c>
      <c r="M8" s="8">
        <f t="shared" si="4"/>
        <v>3.4464095341278451</v>
      </c>
      <c r="N8" s="8">
        <f t="shared" si="5"/>
        <v>102.80800000000001</v>
      </c>
      <c r="O8" s="8">
        <f t="shared" si="6"/>
        <v>13.78563813651138</v>
      </c>
      <c r="Q8" s="12" t="s">
        <v>217</v>
      </c>
      <c r="R8" s="14">
        <f>IFERROR(
  SUM(N2:N168) /
  SUMPRODUCT(I2:I168 * E2:E168),
0)</f>
        <v>0.57724353929931649</v>
      </c>
      <c r="T8" s="6" t="s">
        <v>208</v>
      </c>
      <c r="U8" s="4">
        <f>SUM(E2:E168)</f>
        <v>923</v>
      </c>
    </row>
    <row r="9" spans="1:21" x14ac:dyDescent="0.25">
      <c r="A9" t="s">
        <v>25</v>
      </c>
      <c r="B9" t="s">
        <v>23</v>
      </c>
      <c r="C9" t="s">
        <v>19</v>
      </c>
      <c r="D9" t="str">
        <f>CONCATENATE("(",Table1[[#This Row],[Brand]], ") ", Table1[[#This Row],[Description]])</f>
        <v>(LUNARE) Summer dress</v>
      </c>
      <c r="E9">
        <v>8</v>
      </c>
      <c r="F9" s="8">
        <v>36.369999999999997</v>
      </c>
      <c r="G9" s="8">
        <f t="shared" si="0"/>
        <v>43.455590465872156</v>
      </c>
      <c r="H9" s="8">
        <f t="shared" si="1"/>
        <v>290.95999999999998</v>
      </c>
      <c r="I9" s="15">
        <f t="shared" si="2"/>
        <v>86.911180931744312</v>
      </c>
      <c r="J9" s="16">
        <v>54.33</v>
      </c>
      <c r="K9" s="17">
        <v>49.14</v>
      </c>
      <c r="L9" s="18">
        <f t="shared" si="3"/>
        <v>50.178000000000004</v>
      </c>
      <c r="M9" s="8">
        <f t="shared" si="4"/>
        <v>6.7224095341278485</v>
      </c>
      <c r="N9" s="8">
        <f t="shared" si="5"/>
        <v>401.42400000000004</v>
      </c>
      <c r="O9" s="8">
        <f t="shared" si="6"/>
        <v>53.779276273022788</v>
      </c>
    </row>
    <row r="10" spans="1:21" x14ac:dyDescent="0.25">
      <c r="A10" t="s">
        <v>26</v>
      </c>
      <c r="B10" t="s">
        <v>27</v>
      </c>
      <c r="C10" t="s">
        <v>28</v>
      </c>
      <c r="D10" t="str">
        <f>CONCATENATE("(",Table1[[#This Row],[Brand]], ") ", Table1[[#This Row],[Description]])</f>
        <v>(TAVIO) Turtleneck sweater</v>
      </c>
      <c r="E10">
        <v>5</v>
      </c>
      <c r="F10" s="8">
        <v>37.270000000000003</v>
      </c>
      <c r="G10" s="8">
        <f t="shared" si="0"/>
        <v>44.355590465872162</v>
      </c>
      <c r="H10" s="8">
        <f t="shared" si="1"/>
        <v>186.35000000000002</v>
      </c>
      <c r="I10" s="15">
        <f t="shared" si="2"/>
        <v>88.711180931744323</v>
      </c>
      <c r="J10" s="16">
        <v>55.45</v>
      </c>
      <c r="K10" s="17">
        <v>50.15</v>
      </c>
      <c r="L10" s="18">
        <f t="shared" si="3"/>
        <v>51.210000000000008</v>
      </c>
      <c r="M10" s="8">
        <f t="shared" si="4"/>
        <v>6.8544095341278464</v>
      </c>
      <c r="N10" s="8">
        <f t="shared" si="5"/>
        <v>256.05000000000007</v>
      </c>
      <c r="O10" s="8">
        <f t="shared" si="6"/>
        <v>34.272047670639232</v>
      </c>
      <c r="T10" s="7" t="s">
        <v>209</v>
      </c>
      <c r="U10" s="4">
        <v>0.5</v>
      </c>
    </row>
    <row r="11" spans="1:21" x14ac:dyDescent="0.25">
      <c r="A11" t="s">
        <v>29</v>
      </c>
      <c r="B11" t="s">
        <v>27</v>
      </c>
      <c r="C11" t="s">
        <v>30</v>
      </c>
      <c r="D11" t="str">
        <f>CONCATENATE("(",Table1[[#This Row],[Brand]], ") ", Table1[[#This Row],[Description]])</f>
        <v>(TAVIO) Casual cotton shirt</v>
      </c>
      <c r="E11">
        <v>9</v>
      </c>
      <c r="F11" s="8">
        <v>59.28</v>
      </c>
      <c r="G11" s="8">
        <f t="shared" si="0"/>
        <v>66.36559046587216</v>
      </c>
      <c r="H11" s="8">
        <f t="shared" si="1"/>
        <v>533.52</v>
      </c>
      <c r="I11" s="15">
        <f t="shared" si="2"/>
        <v>132.73118093174432</v>
      </c>
      <c r="J11" s="16">
        <v>82.96</v>
      </c>
      <c r="K11" s="17">
        <v>75.03</v>
      </c>
      <c r="L11" s="18">
        <f t="shared" si="3"/>
        <v>76.616</v>
      </c>
      <c r="M11" s="8">
        <f t="shared" si="4"/>
        <v>10.25040953412784</v>
      </c>
      <c r="N11" s="8">
        <f t="shared" si="5"/>
        <v>689.54399999999998</v>
      </c>
      <c r="O11" s="8">
        <f t="shared" si="6"/>
        <v>92.253685807150561</v>
      </c>
    </row>
    <row r="12" spans="1:21" x14ac:dyDescent="0.25">
      <c r="A12" t="s">
        <v>31</v>
      </c>
      <c r="B12" t="s">
        <v>16</v>
      </c>
      <c r="C12" t="s">
        <v>9</v>
      </c>
      <c r="D12" t="str">
        <f>CONCATENATE("(",Table1[[#This Row],[Brand]], ") ", Table1[[#This Row],[Description]])</f>
        <v>(ASTRA) Chiffon dress</v>
      </c>
      <c r="E12">
        <v>1</v>
      </c>
      <c r="F12" s="8">
        <v>44.12</v>
      </c>
      <c r="G12" s="8">
        <f t="shared" si="0"/>
        <v>51.205590465872156</v>
      </c>
      <c r="H12" s="8">
        <f t="shared" si="1"/>
        <v>44.12</v>
      </c>
      <c r="I12" s="15">
        <f t="shared" si="2"/>
        <v>102.41118093174431</v>
      </c>
      <c r="J12" s="16">
        <v>64.010000000000005</v>
      </c>
      <c r="K12" s="17">
        <v>57.89</v>
      </c>
      <c r="L12" s="18">
        <f t="shared" si="3"/>
        <v>59.114000000000004</v>
      </c>
      <c r="M12" s="8">
        <f t="shared" si="4"/>
        <v>7.9084095341278484</v>
      </c>
      <c r="N12" s="8">
        <f t="shared" si="5"/>
        <v>59.114000000000004</v>
      </c>
      <c r="O12" s="8">
        <f t="shared" si="6"/>
        <v>7.9084095341278484</v>
      </c>
      <c r="T12" s="12" t="s">
        <v>218</v>
      </c>
      <c r="U12" s="13">
        <f>IFERROR(
  SUM(O2:O168)
  / SUMIFS(N2:N168, N2:N168, "&gt;0"),
0)</f>
        <v>0.13381447177923983</v>
      </c>
    </row>
    <row r="13" spans="1:21" x14ac:dyDescent="0.25">
      <c r="A13" t="s">
        <v>32</v>
      </c>
      <c r="B13" t="s">
        <v>33</v>
      </c>
      <c r="C13" t="s">
        <v>21</v>
      </c>
      <c r="D13" t="str">
        <f>CONCATENATE("(",Table1[[#This Row],[Brand]], ") ", Table1[[#This Row],[Description]])</f>
        <v>(ZELORA) Denim jacket</v>
      </c>
      <c r="E13">
        <v>2</v>
      </c>
      <c r="F13" s="8">
        <v>10.25</v>
      </c>
      <c r="G13" s="8">
        <f t="shared" si="0"/>
        <v>17.335590465872155</v>
      </c>
      <c r="H13" s="8">
        <f t="shared" si="1"/>
        <v>20.5</v>
      </c>
      <c r="I13" s="15">
        <f t="shared" si="2"/>
        <v>34.67118093174431</v>
      </c>
      <c r="J13" s="16">
        <v>21.68</v>
      </c>
      <c r="K13" s="17">
        <v>19.61</v>
      </c>
      <c r="L13" s="18">
        <f t="shared" si="3"/>
        <v>20.024000000000001</v>
      </c>
      <c r="M13" s="8">
        <f t="shared" si="4"/>
        <v>2.688409534127846</v>
      </c>
      <c r="N13" s="8">
        <f t="shared" si="5"/>
        <v>40.048000000000002</v>
      </c>
      <c r="O13" s="8">
        <f t="shared" si="6"/>
        <v>5.376819068255692</v>
      </c>
    </row>
    <row r="14" spans="1:21" x14ac:dyDescent="0.25">
      <c r="A14" t="s">
        <v>34</v>
      </c>
      <c r="B14" t="s">
        <v>16</v>
      </c>
      <c r="C14" t="s">
        <v>35</v>
      </c>
      <c r="D14" t="str">
        <f>CONCATENATE("(",Table1[[#This Row],[Brand]], ") ", Table1[[#This Row],[Description]])</f>
        <v>(ASTRA) Formal blazer</v>
      </c>
      <c r="E14">
        <v>1</v>
      </c>
      <c r="F14" s="8">
        <v>26.06</v>
      </c>
      <c r="G14" s="8">
        <f t="shared" si="0"/>
        <v>33.145590465872154</v>
      </c>
      <c r="H14" s="8">
        <f t="shared" si="1"/>
        <v>26.06</v>
      </c>
      <c r="I14" s="15">
        <f t="shared" si="2"/>
        <v>66.291180931744307</v>
      </c>
      <c r="J14" s="16">
        <v>41.44</v>
      </c>
      <c r="K14" s="17">
        <v>37.479999999999997</v>
      </c>
      <c r="L14" s="18">
        <f t="shared" si="3"/>
        <v>38.271999999999998</v>
      </c>
      <c r="M14" s="8">
        <f t="shared" si="4"/>
        <v>5.1264095341278448</v>
      </c>
      <c r="N14" s="8">
        <f t="shared" si="5"/>
        <v>38.271999999999998</v>
      </c>
      <c r="O14" s="8">
        <f t="shared" si="6"/>
        <v>5.1264095341278448</v>
      </c>
    </row>
    <row r="15" spans="1:21" x14ac:dyDescent="0.25">
      <c r="A15" t="s">
        <v>36</v>
      </c>
      <c r="B15" t="s">
        <v>23</v>
      </c>
      <c r="C15" t="s">
        <v>37</v>
      </c>
      <c r="D15" t="str">
        <f>CONCATENATE("(",Table1[[#This Row],[Brand]], ") ", Table1[[#This Row],[Description]])</f>
        <v>(LUNARE) Classic trousers</v>
      </c>
      <c r="E15">
        <v>9</v>
      </c>
      <c r="F15" s="8">
        <v>44.09</v>
      </c>
      <c r="G15" s="8">
        <f t="shared" si="0"/>
        <v>51.175590465872162</v>
      </c>
      <c r="H15" s="8">
        <f t="shared" si="1"/>
        <v>396.81000000000006</v>
      </c>
      <c r="I15" s="15">
        <f t="shared" si="2"/>
        <v>102.35118093174432</v>
      </c>
      <c r="J15" s="16">
        <v>63.98</v>
      </c>
      <c r="K15" s="17">
        <v>57.87</v>
      </c>
      <c r="L15" s="18">
        <f t="shared" si="3"/>
        <v>59.091999999999999</v>
      </c>
      <c r="M15" s="8">
        <f t="shared" si="4"/>
        <v>7.9164095341278369</v>
      </c>
      <c r="N15" s="8">
        <f t="shared" si="5"/>
        <v>531.82799999999997</v>
      </c>
      <c r="O15" s="8">
        <f t="shared" si="6"/>
        <v>71.247685807150532</v>
      </c>
    </row>
    <row r="16" spans="1:21" x14ac:dyDescent="0.25">
      <c r="A16" t="s">
        <v>38</v>
      </c>
      <c r="B16" t="s">
        <v>33</v>
      </c>
      <c r="C16" t="s">
        <v>39</v>
      </c>
      <c r="D16" t="str">
        <f>CONCATENATE("(",Table1[[#This Row],[Brand]], ") ", Table1[[#This Row],[Description]])</f>
        <v>(ZELORA) Denim skirt</v>
      </c>
      <c r="E16">
        <v>4</v>
      </c>
      <c r="F16" s="8">
        <v>54.92</v>
      </c>
      <c r="G16" s="8">
        <f t="shared" si="0"/>
        <v>62.00559046587216</v>
      </c>
      <c r="H16" s="8">
        <f t="shared" si="1"/>
        <v>219.68</v>
      </c>
      <c r="I16" s="15">
        <f t="shared" si="2"/>
        <v>124.01118093174432</v>
      </c>
      <c r="J16" s="16">
        <v>77.510000000000005</v>
      </c>
      <c r="K16" s="17">
        <v>70.11</v>
      </c>
      <c r="L16" s="18">
        <f t="shared" si="3"/>
        <v>71.59</v>
      </c>
      <c r="M16" s="8">
        <f t="shared" si="4"/>
        <v>9.5844095341278432</v>
      </c>
      <c r="N16" s="8">
        <f t="shared" si="5"/>
        <v>286.36</v>
      </c>
      <c r="O16" s="8">
        <f t="shared" si="6"/>
        <v>38.337638136511373</v>
      </c>
    </row>
    <row r="17" spans="1:15" x14ac:dyDescent="0.25">
      <c r="A17" t="s">
        <v>40</v>
      </c>
      <c r="B17" t="s">
        <v>27</v>
      </c>
      <c r="C17" t="s">
        <v>37</v>
      </c>
      <c r="D17" t="str">
        <f>CONCATENATE("(",Table1[[#This Row],[Brand]], ") ", Table1[[#This Row],[Description]])</f>
        <v>(TAVIO) Classic trousers</v>
      </c>
      <c r="E17">
        <v>3</v>
      </c>
      <c r="F17" s="8">
        <v>13.87</v>
      </c>
      <c r="G17" s="8">
        <f t="shared" si="0"/>
        <v>20.955590465872156</v>
      </c>
      <c r="H17" s="8">
        <f t="shared" si="1"/>
        <v>41.61</v>
      </c>
      <c r="I17" s="15">
        <f t="shared" si="2"/>
        <v>41.911180931744312</v>
      </c>
      <c r="J17" s="16">
        <v>26.2</v>
      </c>
      <c r="K17" s="17">
        <v>23.7</v>
      </c>
      <c r="L17" s="18">
        <f t="shared" si="3"/>
        <v>24.200000000000003</v>
      </c>
      <c r="M17" s="8">
        <f t="shared" si="4"/>
        <v>3.2444095341278469</v>
      </c>
      <c r="N17" s="8">
        <f t="shared" si="5"/>
        <v>72.600000000000009</v>
      </c>
      <c r="O17" s="8">
        <f t="shared" si="6"/>
        <v>9.7332286023835408</v>
      </c>
    </row>
    <row r="18" spans="1:15" x14ac:dyDescent="0.25">
      <c r="A18" t="s">
        <v>41</v>
      </c>
      <c r="B18" t="s">
        <v>11</v>
      </c>
      <c r="C18" t="s">
        <v>42</v>
      </c>
      <c r="D18" t="str">
        <f>CONCATENATE("(",Table1[[#This Row],[Brand]], ") ", Table1[[#This Row],[Description]])</f>
        <v>(MIRELLA) Linen pants</v>
      </c>
      <c r="E18">
        <v>10</v>
      </c>
      <c r="F18" s="8">
        <v>11.71</v>
      </c>
      <c r="G18" s="8">
        <f t="shared" si="0"/>
        <v>18.795590465872156</v>
      </c>
      <c r="H18" s="8">
        <f t="shared" si="1"/>
        <v>117.10000000000001</v>
      </c>
      <c r="I18" s="15">
        <f t="shared" si="2"/>
        <v>37.591180931744312</v>
      </c>
      <c r="J18" s="16">
        <v>23.5</v>
      </c>
      <c r="K18" s="17">
        <v>21.26</v>
      </c>
      <c r="L18" s="18">
        <f t="shared" si="3"/>
        <v>21.708000000000002</v>
      </c>
      <c r="M18" s="8">
        <f t="shared" si="4"/>
        <v>2.9124095341278462</v>
      </c>
      <c r="N18" s="8">
        <f t="shared" si="5"/>
        <v>217.08</v>
      </c>
      <c r="O18" s="8">
        <f t="shared" si="6"/>
        <v>29.124095341278462</v>
      </c>
    </row>
    <row r="19" spans="1:15" x14ac:dyDescent="0.25">
      <c r="A19" t="s">
        <v>43</v>
      </c>
      <c r="B19" t="s">
        <v>23</v>
      </c>
      <c r="C19" t="s">
        <v>39</v>
      </c>
      <c r="D19" t="str">
        <f>CONCATENATE("(",Table1[[#This Row],[Brand]], ") ", Table1[[#This Row],[Description]])</f>
        <v>(LUNARE) Denim skirt</v>
      </c>
      <c r="E19">
        <v>9</v>
      </c>
      <c r="F19" s="8">
        <v>21.76</v>
      </c>
      <c r="G19" s="8">
        <f t="shared" si="0"/>
        <v>28.845590465872156</v>
      </c>
      <c r="H19" s="8">
        <f t="shared" si="1"/>
        <v>195.84</v>
      </c>
      <c r="I19" s="15">
        <f t="shared" si="2"/>
        <v>57.691180931744313</v>
      </c>
      <c r="J19" s="16">
        <v>36.06</v>
      </c>
      <c r="K19" s="17">
        <v>32.619999999999997</v>
      </c>
      <c r="L19" s="18">
        <f t="shared" si="3"/>
        <v>33.308</v>
      </c>
      <c r="M19" s="8">
        <f t="shared" si="4"/>
        <v>4.4624095341278434</v>
      </c>
      <c r="N19" s="8">
        <f t="shared" si="5"/>
        <v>299.77199999999999</v>
      </c>
      <c r="O19" s="8">
        <f t="shared" si="6"/>
        <v>40.16168580715059</v>
      </c>
    </row>
    <row r="20" spans="1:15" x14ac:dyDescent="0.25">
      <c r="A20" t="s">
        <v>44</v>
      </c>
      <c r="B20" t="s">
        <v>33</v>
      </c>
      <c r="C20" t="s">
        <v>9</v>
      </c>
      <c r="D20" t="str">
        <f>CONCATENATE("(",Table1[[#This Row],[Brand]], ") ", Table1[[#This Row],[Description]])</f>
        <v>(ZELORA) Chiffon dress</v>
      </c>
      <c r="E20">
        <v>10</v>
      </c>
      <c r="F20" s="8">
        <v>23.57</v>
      </c>
      <c r="G20" s="8">
        <f t="shared" si="0"/>
        <v>30.655590465872155</v>
      </c>
      <c r="H20" s="8">
        <f t="shared" si="1"/>
        <v>235.7</v>
      </c>
      <c r="I20" s="15">
        <f t="shared" si="2"/>
        <v>61.31118093174431</v>
      </c>
      <c r="J20" s="16">
        <v>38.33</v>
      </c>
      <c r="K20" s="17">
        <v>34.659999999999997</v>
      </c>
      <c r="L20" s="18">
        <f t="shared" si="3"/>
        <v>35.393999999999998</v>
      </c>
      <c r="M20" s="8">
        <f t="shared" si="4"/>
        <v>4.7384095341278432</v>
      </c>
      <c r="N20" s="8">
        <f t="shared" si="5"/>
        <v>353.94</v>
      </c>
      <c r="O20" s="8">
        <f t="shared" si="6"/>
        <v>47.384095341278432</v>
      </c>
    </row>
    <row r="21" spans="1:15" x14ac:dyDescent="0.25">
      <c r="A21" t="s">
        <v>45</v>
      </c>
      <c r="B21" t="s">
        <v>33</v>
      </c>
      <c r="C21" t="s">
        <v>39</v>
      </c>
      <c r="D21" t="str">
        <f>CONCATENATE("(",Table1[[#This Row],[Brand]], ") ", Table1[[#This Row],[Description]])</f>
        <v>(ZELORA) Denim skirt</v>
      </c>
      <c r="E21">
        <v>7</v>
      </c>
      <c r="F21" s="8">
        <v>32.35</v>
      </c>
      <c r="G21" s="8">
        <f t="shared" si="0"/>
        <v>39.43559046587216</v>
      </c>
      <c r="H21" s="8">
        <f t="shared" si="1"/>
        <v>226.45000000000002</v>
      </c>
      <c r="I21" s="15">
        <f t="shared" si="2"/>
        <v>78.87118093174432</v>
      </c>
      <c r="J21" s="16">
        <v>49.3</v>
      </c>
      <c r="K21" s="17">
        <v>44.59</v>
      </c>
      <c r="L21" s="18">
        <f t="shared" si="3"/>
        <v>45.532000000000004</v>
      </c>
      <c r="M21" s="8">
        <f t="shared" si="4"/>
        <v>6.0964095341278437</v>
      </c>
      <c r="N21" s="8">
        <f t="shared" si="5"/>
        <v>318.72400000000005</v>
      </c>
      <c r="O21" s="8">
        <f t="shared" si="6"/>
        <v>42.674866738894906</v>
      </c>
    </row>
    <row r="22" spans="1:15" x14ac:dyDescent="0.25">
      <c r="A22" t="s">
        <v>46</v>
      </c>
      <c r="B22" t="s">
        <v>8</v>
      </c>
      <c r="C22" t="s">
        <v>47</v>
      </c>
      <c r="D22" t="str">
        <f>CONCATENATE("(",Table1[[#This Row],[Brand]], ") ", Table1[[#This Row],[Description]])</f>
        <v>(NOVA) Slim-fit jeans</v>
      </c>
      <c r="E22">
        <v>6</v>
      </c>
      <c r="F22" s="8">
        <v>6.82</v>
      </c>
      <c r="G22" s="8">
        <f t="shared" si="0"/>
        <v>13.905590465872155</v>
      </c>
      <c r="H22" s="8">
        <f t="shared" si="1"/>
        <v>40.92</v>
      </c>
      <c r="I22" s="15">
        <f t="shared" si="2"/>
        <v>27.81118093174431</v>
      </c>
      <c r="J22" s="16">
        <v>17.39</v>
      </c>
      <c r="K22" s="17">
        <v>15.73</v>
      </c>
      <c r="L22" s="18">
        <f t="shared" si="3"/>
        <v>16.062000000000001</v>
      </c>
      <c r="M22" s="8">
        <f t="shared" si="4"/>
        <v>2.156409534127846</v>
      </c>
      <c r="N22" s="8">
        <f t="shared" si="5"/>
        <v>96.372000000000014</v>
      </c>
      <c r="O22" s="8">
        <f t="shared" si="6"/>
        <v>12.938457204767076</v>
      </c>
    </row>
    <row r="23" spans="1:15" x14ac:dyDescent="0.25">
      <c r="A23" t="s">
        <v>48</v>
      </c>
      <c r="B23" t="s">
        <v>11</v>
      </c>
      <c r="C23" t="s">
        <v>12</v>
      </c>
      <c r="D23" t="str">
        <f>CONCATENATE("(",Table1[[#This Row],[Brand]], ") ", Table1[[#This Row],[Description]])</f>
        <v>(MIRELLA) Sports hoodie</v>
      </c>
      <c r="E23">
        <v>7</v>
      </c>
      <c r="F23" s="8">
        <v>41.97</v>
      </c>
      <c r="G23" s="8">
        <f t="shared" si="0"/>
        <v>49.055590465872157</v>
      </c>
      <c r="H23" s="8">
        <f t="shared" si="1"/>
        <v>293.78999999999996</v>
      </c>
      <c r="I23" s="15">
        <f t="shared" si="2"/>
        <v>98.111180931744315</v>
      </c>
      <c r="J23" s="16">
        <v>61.33</v>
      </c>
      <c r="K23" s="17">
        <v>55.46</v>
      </c>
      <c r="L23" s="18">
        <f t="shared" si="3"/>
        <v>56.634</v>
      </c>
      <c r="M23" s="8">
        <f t="shared" si="4"/>
        <v>7.578409534127843</v>
      </c>
      <c r="N23" s="8">
        <f t="shared" si="5"/>
        <v>396.43799999999999</v>
      </c>
      <c r="O23" s="8">
        <f t="shared" si="6"/>
        <v>53.048866738894901</v>
      </c>
    </row>
    <row r="24" spans="1:15" x14ac:dyDescent="0.25">
      <c r="A24" t="s">
        <v>49</v>
      </c>
      <c r="B24" t="s">
        <v>27</v>
      </c>
      <c r="C24" t="s">
        <v>39</v>
      </c>
      <c r="D24" t="str">
        <f>CONCATENATE("(",Table1[[#This Row],[Brand]], ") ", Table1[[#This Row],[Description]])</f>
        <v>(TAVIO) Denim skirt</v>
      </c>
      <c r="E24">
        <v>2</v>
      </c>
      <c r="F24" s="8">
        <v>39.840000000000003</v>
      </c>
      <c r="G24" s="8">
        <f t="shared" si="0"/>
        <v>46.925590465872162</v>
      </c>
      <c r="H24" s="8">
        <f t="shared" si="1"/>
        <v>79.680000000000007</v>
      </c>
      <c r="I24" s="15">
        <f t="shared" si="2"/>
        <v>93.851180931744324</v>
      </c>
      <c r="J24" s="16">
        <v>58.66</v>
      </c>
      <c r="K24" s="17">
        <v>53.05</v>
      </c>
      <c r="L24" s="18">
        <f t="shared" si="3"/>
        <v>54.171999999999997</v>
      </c>
      <c r="M24" s="8">
        <f t="shared" si="4"/>
        <v>7.2464095341278352</v>
      </c>
      <c r="N24" s="8">
        <f t="shared" si="5"/>
        <v>108.34399999999999</v>
      </c>
      <c r="O24" s="8">
        <f t="shared" si="6"/>
        <v>14.49281906825567</v>
      </c>
    </row>
    <row r="25" spans="1:15" x14ac:dyDescent="0.25">
      <c r="A25" t="s">
        <v>50</v>
      </c>
      <c r="B25" t="s">
        <v>23</v>
      </c>
      <c r="C25" t="s">
        <v>51</v>
      </c>
      <c r="D25" t="str">
        <f>CONCATENATE("(",Table1[[#This Row],[Brand]], ") ", Table1[[#This Row],[Description]])</f>
        <v>(LUNARE) Cargo pants</v>
      </c>
      <c r="E25">
        <v>3</v>
      </c>
      <c r="F25" s="8">
        <v>37.5</v>
      </c>
      <c r="G25" s="8">
        <f t="shared" si="0"/>
        <v>44.585590465872158</v>
      </c>
      <c r="H25" s="8">
        <f t="shared" si="1"/>
        <v>112.5</v>
      </c>
      <c r="I25" s="15">
        <f t="shared" si="2"/>
        <v>89.171180931744317</v>
      </c>
      <c r="J25" s="16">
        <v>55.74</v>
      </c>
      <c r="K25" s="17">
        <v>50.41</v>
      </c>
      <c r="L25" s="18">
        <f t="shared" si="3"/>
        <v>51.476000000000006</v>
      </c>
      <c r="M25" s="8">
        <f t="shared" si="4"/>
        <v>6.8904095341278477</v>
      </c>
      <c r="N25" s="8">
        <f t="shared" si="5"/>
        <v>154.42800000000003</v>
      </c>
      <c r="O25" s="8">
        <f t="shared" si="6"/>
        <v>20.671228602383543</v>
      </c>
    </row>
    <row r="26" spans="1:15" x14ac:dyDescent="0.25">
      <c r="A26" t="s">
        <v>52</v>
      </c>
      <c r="B26" t="s">
        <v>11</v>
      </c>
      <c r="C26" t="s">
        <v>53</v>
      </c>
      <c r="D26" t="str">
        <f>CONCATENATE("(",Table1[[#This Row],[Brand]], ") ", Table1[[#This Row],[Description]])</f>
        <v>(MIRELLA) Leather belt</v>
      </c>
      <c r="E26">
        <v>1</v>
      </c>
      <c r="F26" s="8">
        <v>26.87</v>
      </c>
      <c r="G26" s="8">
        <f t="shared" si="0"/>
        <v>33.955590465872156</v>
      </c>
      <c r="H26" s="8">
        <f t="shared" si="1"/>
        <v>26.87</v>
      </c>
      <c r="I26" s="15">
        <f t="shared" si="2"/>
        <v>67.911180931744312</v>
      </c>
      <c r="J26" s="16">
        <v>42.45</v>
      </c>
      <c r="K26" s="17">
        <v>38.39</v>
      </c>
      <c r="L26" s="18">
        <f t="shared" si="3"/>
        <v>39.202000000000005</v>
      </c>
      <c r="M26" s="8">
        <f t="shared" si="4"/>
        <v>5.2464095341278494</v>
      </c>
      <c r="N26" s="8">
        <f t="shared" si="5"/>
        <v>39.202000000000005</v>
      </c>
      <c r="O26" s="8">
        <f t="shared" si="6"/>
        <v>5.2464095341278494</v>
      </c>
    </row>
    <row r="27" spans="1:15" x14ac:dyDescent="0.25">
      <c r="A27" t="s">
        <v>54</v>
      </c>
      <c r="B27" t="s">
        <v>23</v>
      </c>
      <c r="C27" t="s">
        <v>24</v>
      </c>
      <c r="D27" t="str">
        <f>CONCATENATE("(",Table1[[#This Row],[Brand]], ") ", Table1[[#This Row],[Description]])</f>
        <v>(LUNARE) Silk blouse</v>
      </c>
      <c r="E27">
        <v>3</v>
      </c>
      <c r="F27" s="8">
        <v>17.57</v>
      </c>
      <c r="G27" s="8">
        <f t="shared" si="0"/>
        <v>24.655590465872155</v>
      </c>
      <c r="H27" s="8">
        <f t="shared" si="1"/>
        <v>52.71</v>
      </c>
      <c r="I27" s="15">
        <f t="shared" si="2"/>
        <v>49.31118093174431</v>
      </c>
      <c r="J27" s="16">
        <v>30.83</v>
      </c>
      <c r="K27" s="17">
        <v>27.89</v>
      </c>
      <c r="L27" s="18">
        <f t="shared" si="3"/>
        <v>28.478000000000002</v>
      </c>
      <c r="M27" s="8">
        <f t="shared" si="4"/>
        <v>3.8224095341278463</v>
      </c>
      <c r="N27" s="8">
        <f t="shared" si="5"/>
        <v>85.433999999999997</v>
      </c>
      <c r="O27" s="8">
        <f t="shared" si="6"/>
        <v>11.467228602383539</v>
      </c>
    </row>
    <row r="28" spans="1:15" x14ac:dyDescent="0.25">
      <c r="A28" t="s">
        <v>55</v>
      </c>
      <c r="B28" t="s">
        <v>33</v>
      </c>
      <c r="C28" t="s">
        <v>51</v>
      </c>
      <c r="D28" t="str">
        <f>CONCATENATE("(",Table1[[#This Row],[Brand]], ") ", Table1[[#This Row],[Description]])</f>
        <v>(ZELORA) Cargo pants</v>
      </c>
      <c r="E28">
        <v>5</v>
      </c>
      <c r="F28" s="8">
        <v>54.52</v>
      </c>
      <c r="G28" s="8">
        <f t="shared" si="0"/>
        <v>61.605590465872162</v>
      </c>
      <c r="H28" s="8">
        <f t="shared" si="1"/>
        <v>272.60000000000002</v>
      </c>
      <c r="I28" s="15">
        <f t="shared" si="2"/>
        <v>123.21118093174432</v>
      </c>
      <c r="J28" s="16">
        <v>77.010000000000005</v>
      </c>
      <c r="K28" s="17">
        <v>69.66</v>
      </c>
      <c r="L28" s="18">
        <f t="shared" si="3"/>
        <v>71.13</v>
      </c>
      <c r="M28" s="8">
        <f t="shared" si="4"/>
        <v>9.5244095341278339</v>
      </c>
      <c r="N28" s="8">
        <f t="shared" si="5"/>
        <v>355.65</v>
      </c>
      <c r="O28" s="8">
        <f t="shared" si="6"/>
        <v>47.622047670639169</v>
      </c>
    </row>
    <row r="29" spans="1:15" x14ac:dyDescent="0.25">
      <c r="A29" t="s">
        <v>56</v>
      </c>
      <c r="B29" t="s">
        <v>16</v>
      </c>
      <c r="C29" t="s">
        <v>39</v>
      </c>
      <c r="D29" t="str">
        <f>CONCATENATE("(",Table1[[#This Row],[Brand]], ") ", Table1[[#This Row],[Description]])</f>
        <v>(ASTRA) Denim skirt</v>
      </c>
      <c r="E29">
        <v>8</v>
      </c>
      <c r="F29" s="8">
        <v>27.25</v>
      </c>
      <c r="G29" s="8">
        <f t="shared" si="0"/>
        <v>34.335590465872158</v>
      </c>
      <c r="H29" s="8">
        <f t="shared" si="1"/>
        <v>218</v>
      </c>
      <c r="I29" s="15">
        <f t="shared" si="2"/>
        <v>68.671180931744317</v>
      </c>
      <c r="J29" s="16">
        <v>42.93</v>
      </c>
      <c r="K29" s="17">
        <v>38.83</v>
      </c>
      <c r="L29" s="18">
        <f t="shared" si="3"/>
        <v>39.65</v>
      </c>
      <c r="M29" s="8">
        <f t="shared" si="4"/>
        <v>5.3144095341278401</v>
      </c>
      <c r="N29" s="8">
        <f t="shared" si="5"/>
        <v>317.2</v>
      </c>
      <c r="O29" s="8">
        <f t="shared" si="6"/>
        <v>42.515276273022721</v>
      </c>
    </row>
    <row r="30" spans="1:15" x14ac:dyDescent="0.25">
      <c r="A30" t="s">
        <v>57</v>
      </c>
      <c r="B30" t="s">
        <v>11</v>
      </c>
      <c r="C30" t="s">
        <v>35</v>
      </c>
      <c r="D30" t="str">
        <f>CONCATENATE("(",Table1[[#This Row],[Brand]], ") ", Table1[[#This Row],[Description]])</f>
        <v>(MIRELLA) Formal blazer</v>
      </c>
      <c r="E30">
        <v>9</v>
      </c>
      <c r="F30" s="8">
        <v>41.49</v>
      </c>
      <c r="G30" s="8">
        <f t="shared" si="0"/>
        <v>48.57559046587216</v>
      </c>
      <c r="H30" s="8">
        <f t="shared" si="1"/>
        <v>373.41</v>
      </c>
      <c r="I30" s="15">
        <f t="shared" si="2"/>
        <v>97.151180931744321</v>
      </c>
      <c r="J30" s="16">
        <v>60.73</v>
      </c>
      <c r="K30" s="17">
        <v>54.93</v>
      </c>
      <c r="L30" s="18">
        <f t="shared" si="3"/>
        <v>56.09</v>
      </c>
      <c r="M30" s="8">
        <f t="shared" si="4"/>
        <v>7.514409534127843</v>
      </c>
      <c r="N30" s="8">
        <f t="shared" si="5"/>
        <v>504.81000000000006</v>
      </c>
      <c r="O30" s="8">
        <f t="shared" si="6"/>
        <v>67.629685807150594</v>
      </c>
    </row>
    <row r="31" spans="1:15" x14ac:dyDescent="0.25">
      <c r="A31" t="s">
        <v>58</v>
      </c>
      <c r="B31" t="s">
        <v>16</v>
      </c>
      <c r="C31" t="s">
        <v>51</v>
      </c>
      <c r="D31" t="str">
        <f>CONCATENATE("(",Table1[[#This Row],[Brand]], ") ", Table1[[#This Row],[Description]])</f>
        <v>(ASTRA) Cargo pants</v>
      </c>
      <c r="E31">
        <v>9</v>
      </c>
      <c r="F31" s="8">
        <v>14.68</v>
      </c>
      <c r="G31" s="8">
        <f t="shared" si="0"/>
        <v>21.765590465872155</v>
      </c>
      <c r="H31" s="8">
        <f t="shared" si="1"/>
        <v>132.12</v>
      </c>
      <c r="I31" s="15">
        <f t="shared" si="2"/>
        <v>43.531180931744309</v>
      </c>
      <c r="J31" s="16">
        <v>27.21</v>
      </c>
      <c r="K31" s="17">
        <v>24.61</v>
      </c>
      <c r="L31" s="18">
        <f t="shared" si="3"/>
        <v>25.130000000000003</v>
      </c>
      <c r="M31" s="8">
        <f t="shared" si="4"/>
        <v>3.3644095341278479</v>
      </c>
      <c r="N31" s="8">
        <f t="shared" si="5"/>
        <v>226.17000000000002</v>
      </c>
      <c r="O31" s="8">
        <f t="shared" si="6"/>
        <v>30.279685807150631</v>
      </c>
    </row>
    <row r="32" spans="1:15" x14ac:dyDescent="0.25">
      <c r="A32" t="s">
        <v>59</v>
      </c>
      <c r="B32" t="s">
        <v>16</v>
      </c>
      <c r="C32" t="s">
        <v>14</v>
      </c>
      <c r="D32" t="str">
        <f>CONCATENATE("(",Table1[[#This Row],[Brand]], ") ", Table1[[#This Row],[Description]])</f>
        <v>(ASTRA) Bomber jacket</v>
      </c>
      <c r="E32">
        <v>1</v>
      </c>
      <c r="F32" s="8">
        <v>34.840000000000003</v>
      </c>
      <c r="G32" s="8">
        <f t="shared" si="0"/>
        <v>41.925590465872162</v>
      </c>
      <c r="H32" s="8">
        <f t="shared" si="1"/>
        <v>34.840000000000003</v>
      </c>
      <c r="I32" s="15">
        <f t="shared" si="2"/>
        <v>83.851180931744324</v>
      </c>
      <c r="J32" s="16">
        <v>52.41</v>
      </c>
      <c r="K32" s="17">
        <v>47.41</v>
      </c>
      <c r="L32" s="18">
        <f t="shared" si="3"/>
        <v>48.41</v>
      </c>
      <c r="M32" s="8">
        <f t="shared" si="4"/>
        <v>6.4844095341278347</v>
      </c>
      <c r="N32" s="8">
        <f t="shared" si="5"/>
        <v>48.41</v>
      </c>
      <c r="O32" s="8">
        <f t="shared" si="6"/>
        <v>6.4844095341278347</v>
      </c>
    </row>
    <row r="33" spans="1:15" x14ac:dyDescent="0.25">
      <c r="A33" t="s">
        <v>60</v>
      </c>
      <c r="B33" t="s">
        <v>23</v>
      </c>
      <c r="C33" t="s">
        <v>61</v>
      </c>
      <c r="D33" t="str">
        <f>CONCATENATE("(",Table1[[#This Row],[Brand]], ") ", Table1[[#This Row],[Description]])</f>
        <v>(LUNARE) Winter coat</v>
      </c>
      <c r="E33">
        <v>3</v>
      </c>
      <c r="F33" s="8">
        <v>54.06</v>
      </c>
      <c r="G33" s="8">
        <f t="shared" si="0"/>
        <v>61.145590465872161</v>
      </c>
      <c r="H33" s="8">
        <f t="shared" si="1"/>
        <v>162.18</v>
      </c>
      <c r="I33" s="15">
        <f t="shared" si="2"/>
        <v>122.29118093174432</v>
      </c>
      <c r="J33" s="16">
        <v>76.44</v>
      </c>
      <c r="K33" s="17">
        <v>69.13</v>
      </c>
      <c r="L33" s="18">
        <f t="shared" si="3"/>
        <v>70.591999999999999</v>
      </c>
      <c r="M33" s="8">
        <f t="shared" si="4"/>
        <v>9.446409534127838</v>
      </c>
      <c r="N33" s="8">
        <f t="shared" si="5"/>
        <v>211.77600000000001</v>
      </c>
      <c r="O33" s="8">
        <f t="shared" si="6"/>
        <v>28.339228602383514</v>
      </c>
    </row>
    <row r="34" spans="1:15" x14ac:dyDescent="0.25">
      <c r="A34" t="s">
        <v>62</v>
      </c>
      <c r="B34" t="s">
        <v>33</v>
      </c>
      <c r="C34" t="s">
        <v>63</v>
      </c>
      <c r="D34" t="str">
        <f>CONCATENATE("(",Table1[[#This Row],[Brand]], ") ", Table1[[#This Row],[Description]])</f>
        <v>(ZELORA) Woolen sweater</v>
      </c>
      <c r="E34">
        <v>3</v>
      </c>
      <c r="F34" s="8">
        <v>36.46</v>
      </c>
      <c r="G34" s="8">
        <f t="shared" ref="G34:G65" si="7">IF(F34 = "", "",F34 + ($U$6 / $U$8))</f>
        <v>43.545590465872159</v>
      </c>
      <c r="H34" s="8">
        <f t="shared" ref="H34:H65" si="8">IF(E34 = "", "", E34*F34)</f>
        <v>109.38</v>
      </c>
      <c r="I34" s="15">
        <f t="shared" ref="I34:I65" si="9">IFERROR(G34/(1-$U$10), 0)</f>
        <v>87.091180931744319</v>
      </c>
      <c r="J34" s="16">
        <v>54.44</v>
      </c>
      <c r="K34" s="17">
        <v>49.24</v>
      </c>
      <c r="L34" s="18">
        <f t="shared" ref="L34:L65" si="10">IF(K34 = "", 0,(0.8*K34) + (0.2*J34))</f>
        <v>50.28</v>
      </c>
      <c r="M34" s="8">
        <f t="shared" ref="M34:M65" si="11">IFERROR(L34-G34, "")</f>
        <v>6.7344095341278418</v>
      </c>
      <c r="N34" s="8">
        <f t="shared" ref="N34:N65" si="12">IFERROR(L34*E34, "")</f>
        <v>150.84</v>
      </c>
      <c r="O34" s="8">
        <f t="shared" ref="O34:O65" si="13">IFERROR(M34*E34,"")</f>
        <v>20.203228602383525</v>
      </c>
    </row>
    <row r="35" spans="1:15" x14ac:dyDescent="0.25">
      <c r="A35" t="s">
        <v>64</v>
      </c>
      <c r="B35" t="s">
        <v>27</v>
      </c>
      <c r="C35" t="s">
        <v>65</v>
      </c>
      <c r="D35" t="str">
        <f>CONCATENATE("(",Table1[[#This Row],[Brand]], ") ", Table1[[#This Row],[Description]])</f>
        <v>(TAVIO) Crop top</v>
      </c>
      <c r="E35">
        <v>5</v>
      </c>
      <c r="F35" s="8">
        <v>53.59</v>
      </c>
      <c r="G35" s="8">
        <f t="shared" si="7"/>
        <v>60.675590465872162</v>
      </c>
      <c r="H35" s="8">
        <f t="shared" si="8"/>
        <v>267.95000000000005</v>
      </c>
      <c r="I35" s="15">
        <f t="shared" si="9"/>
        <v>121.35118093174432</v>
      </c>
      <c r="J35" s="16">
        <v>75.849999999999994</v>
      </c>
      <c r="K35" s="17">
        <v>68.59</v>
      </c>
      <c r="L35" s="18">
        <f t="shared" si="10"/>
        <v>70.042000000000002</v>
      </c>
      <c r="M35" s="8">
        <f t="shared" si="11"/>
        <v>9.3664095341278397</v>
      </c>
      <c r="N35" s="8">
        <f t="shared" si="12"/>
        <v>350.21000000000004</v>
      </c>
      <c r="O35" s="8">
        <f t="shared" si="13"/>
        <v>46.832047670639199</v>
      </c>
    </row>
    <row r="36" spans="1:15" x14ac:dyDescent="0.25">
      <c r="A36" t="s">
        <v>66</v>
      </c>
      <c r="B36" t="s">
        <v>27</v>
      </c>
      <c r="C36" t="s">
        <v>35</v>
      </c>
      <c r="D36" t="str">
        <f>CONCATENATE("(",Table1[[#This Row],[Brand]], ") ", Table1[[#This Row],[Description]])</f>
        <v>(TAVIO) Formal blazer</v>
      </c>
      <c r="E36">
        <v>1</v>
      </c>
      <c r="F36" s="8">
        <v>9.14</v>
      </c>
      <c r="G36" s="8">
        <f t="shared" si="7"/>
        <v>16.225590465872155</v>
      </c>
      <c r="H36" s="8">
        <f t="shared" si="8"/>
        <v>9.14</v>
      </c>
      <c r="I36" s="15">
        <f t="shared" si="9"/>
        <v>32.451180931744311</v>
      </c>
      <c r="J36" s="16">
        <v>20.29</v>
      </c>
      <c r="K36" s="17">
        <v>18.350000000000001</v>
      </c>
      <c r="L36" s="18">
        <f t="shared" si="10"/>
        <v>18.738</v>
      </c>
      <c r="M36" s="8">
        <f t="shared" si="11"/>
        <v>2.5124095341278441</v>
      </c>
      <c r="N36" s="8">
        <f t="shared" si="12"/>
        <v>18.738</v>
      </c>
      <c r="O36" s="8">
        <f t="shared" si="13"/>
        <v>2.5124095341278441</v>
      </c>
    </row>
    <row r="37" spans="1:15" x14ac:dyDescent="0.25">
      <c r="A37" t="s">
        <v>67</v>
      </c>
      <c r="B37" t="s">
        <v>8</v>
      </c>
      <c r="C37" t="s">
        <v>24</v>
      </c>
      <c r="D37" t="str">
        <f>CONCATENATE("(",Table1[[#This Row],[Brand]], ") ", Table1[[#This Row],[Description]])</f>
        <v>(NOVA) Silk blouse</v>
      </c>
      <c r="E37">
        <v>6</v>
      </c>
      <c r="F37" s="8">
        <v>43.28</v>
      </c>
      <c r="G37" s="8">
        <f t="shared" si="7"/>
        <v>50.36559046587216</v>
      </c>
      <c r="H37" s="8">
        <f t="shared" si="8"/>
        <v>259.68</v>
      </c>
      <c r="I37" s="15">
        <f t="shared" si="9"/>
        <v>100.73118093174432</v>
      </c>
      <c r="J37" s="16">
        <v>62.96</v>
      </c>
      <c r="K37" s="17">
        <v>56.95</v>
      </c>
      <c r="L37" s="18">
        <f t="shared" si="10"/>
        <v>58.152000000000001</v>
      </c>
      <c r="M37" s="8">
        <f t="shared" si="11"/>
        <v>7.7864095341278414</v>
      </c>
      <c r="N37" s="8">
        <f t="shared" si="12"/>
        <v>348.91200000000003</v>
      </c>
      <c r="O37" s="8">
        <f t="shared" si="13"/>
        <v>46.718457204767049</v>
      </c>
    </row>
    <row r="38" spans="1:15" x14ac:dyDescent="0.25">
      <c r="A38" t="s">
        <v>68</v>
      </c>
      <c r="B38" t="s">
        <v>8</v>
      </c>
      <c r="C38" t="s">
        <v>24</v>
      </c>
      <c r="D38" t="str">
        <f>CONCATENATE("(",Table1[[#This Row],[Brand]], ") ", Table1[[#This Row],[Description]])</f>
        <v>(NOVA) Silk blouse</v>
      </c>
      <c r="E38">
        <v>2</v>
      </c>
      <c r="F38" s="8">
        <v>22.74</v>
      </c>
      <c r="G38" s="8">
        <f t="shared" si="7"/>
        <v>29.825590465872153</v>
      </c>
      <c r="H38" s="8">
        <f t="shared" si="8"/>
        <v>45.48</v>
      </c>
      <c r="I38" s="15">
        <f t="shared" si="9"/>
        <v>59.651180931744307</v>
      </c>
      <c r="J38" s="16">
        <v>37.29</v>
      </c>
      <c r="K38" s="17">
        <v>33.729999999999997</v>
      </c>
      <c r="L38" s="18">
        <f t="shared" si="10"/>
        <v>34.442</v>
      </c>
      <c r="M38" s="8">
        <f t="shared" si="11"/>
        <v>4.6164095341278468</v>
      </c>
      <c r="N38" s="8">
        <f t="shared" si="12"/>
        <v>68.884</v>
      </c>
      <c r="O38" s="8">
        <f t="shared" si="13"/>
        <v>9.2328190682556937</v>
      </c>
    </row>
    <row r="39" spans="1:15" x14ac:dyDescent="0.25">
      <c r="A39" t="s">
        <v>69</v>
      </c>
      <c r="B39" t="s">
        <v>8</v>
      </c>
      <c r="C39" t="s">
        <v>35</v>
      </c>
      <c r="D39" t="str">
        <f>CONCATENATE("(",Table1[[#This Row],[Brand]], ") ", Table1[[#This Row],[Description]])</f>
        <v>(NOVA) Formal blazer</v>
      </c>
      <c r="E39">
        <v>2</v>
      </c>
      <c r="F39" s="8">
        <v>52.69</v>
      </c>
      <c r="G39" s="8">
        <f t="shared" si="7"/>
        <v>59.775590465872156</v>
      </c>
      <c r="H39" s="8">
        <f t="shared" si="8"/>
        <v>105.38</v>
      </c>
      <c r="I39" s="15">
        <f t="shared" si="9"/>
        <v>119.55118093174431</v>
      </c>
      <c r="J39" s="16">
        <v>74.73</v>
      </c>
      <c r="K39" s="17">
        <v>67.59</v>
      </c>
      <c r="L39" s="18">
        <f t="shared" si="10"/>
        <v>69.018000000000001</v>
      </c>
      <c r="M39" s="8">
        <f t="shared" si="11"/>
        <v>9.2424095341278445</v>
      </c>
      <c r="N39" s="8">
        <f t="shared" si="12"/>
        <v>138.036</v>
      </c>
      <c r="O39" s="8">
        <f t="shared" si="13"/>
        <v>18.484819068255689</v>
      </c>
    </row>
    <row r="40" spans="1:15" x14ac:dyDescent="0.25">
      <c r="A40" t="s">
        <v>70</v>
      </c>
      <c r="B40" t="s">
        <v>11</v>
      </c>
      <c r="C40" t="s">
        <v>30</v>
      </c>
      <c r="D40" t="str">
        <f>CONCATENATE("(",Table1[[#This Row],[Brand]], ") ", Table1[[#This Row],[Description]])</f>
        <v>(MIRELLA) Casual cotton shirt</v>
      </c>
      <c r="E40">
        <v>8</v>
      </c>
      <c r="F40" s="8">
        <v>43.61</v>
      </c>
      <c r="G40" s="8">
        <f t="shared" si="7"/>
        <v>50.695590465872158</v>
      </c>
      <c r="H40" s="8">
        <f t="shared" si="8"/>
        <v>348.88</v>
      </c>
      <c r="I40" s="15">
        <f t="shared" si="9"/>
        <v>101.39118093174432</v>
      </c>
      <c r="J40" s="16">
        <v>63.38</v>
      </c>
      <c r="K40" s="17">
        <v>57.31</v>
      </c>
      <c r="L40" s="18">
        <f t="shared" si="10"/>
        <v>58.524000000000008</v>
      </c>
      <c r="M40" s="8">
        <f t="shared" si="11"/>
        <v>7.8284095341278501</v>
      </c>
      <c r="N40" s="8">
        <f t="shared" si="12"/>
        <v>468.19200000000006</v>
      </c>
      <c r="O40" s="8">
        <f t="shared" si="13"/>
        <v>62.627276273022801</v>
      </c>
    </row>
    <row r="41" spans="1:15" x14ac:dyDescent="0.25">
      <c r="A41" t="s">
        <v>71</v>
      </c>
      <c r="B41" t="s">
        <v>8</v>
      </c>
      <c r="C41" t="s">
        <v>47</v>
      </c>
      <c r="D41" t="str">
        <f>CONCATENATE("(",Table1[[#This Row],[Brand]], ") ", Table1[[#This Row],[Description]])</f>
        <v>(NOVA) Slim-fit jeans</v>
      </c>
      <c r="E41">
        <v>7</v>
      </c>
      <c r="F41" s="8">
        <v>41.96</v>
      </c>
      <c r="G41" s="8">
        <f t="shared" si="7"/>
        <v>49.045590465872159</v>
      </c>
      <c r="H41" s="8">
        <f t="shared" si="8"/>
        <v>293.72000000000003</v>
      </c>
      <c r="I41" s="15">
        <f t="shared" si="9"/>
        <v>98.091180931744319</v>
      </c>
      <c r="J41" s="16">
        <v>61.31</v>
      </c>
      <c r="K41" s="17">
        <v>55.44</v>
      </c>
      <c r="L41" s="18">
        <f t="shared" si="10"/>
        <v>56.614000000000004</v>
      </c>
      <c r="M41" s="8">
        <f t="shared" si="11"/>
        <v>7.568409534127845</v>
      </c>
      <c r="N41" s="8">
        <f t="shared" si="12"/>
        <v>396.298</v>
      </c>
      <c r="O41" s="8">
        <f t="shared" si="13"/>
        <v>52.978866738894915</v>
      </c>
    </row>
    <row r="42" spans="1:15" x14ac:dyDescent="0.25">
      <c r="A42" t="s">
        <v>72</v>
      </c>
      <c r="B42" t="s">
        <v>23</v>
      </c>
      <c r="C42" t="s">
        <v>14</v>
      </c>
      <c r="D42" t="str">
        <f>CONCATENATE("(",Table1[[#This Row],[Brand]], ") ", Table1[[#This Row],[Description]])</f>
        <v>(LUNARE) Bomber jacket</v>
      </c>
      <c r="E42">
        <v>4</v>
      </c>
      <c r="F42" s="8">
        <v>7.14</v>
      </c>
      <c r="G42" s="8">
        <f t="shared" si="7"/>
        <v>14.225590465872155</v>
      </c>
      <c r="H42" s="8">
        <f t="shared" si="8"/>
        <v>28.56</v>
      </c>
      <c r="I42" s="15">
        <f t="shared" si="9"/>
        <v>28.451180931744311</v>
      </c>
      <c r="J42" s="16">
        <v>17.79</v>
      </c>
      <c r="K42" s="17">
        <v>16.09</v>
      </c>
      <c r="L42" s="18">
        <f t="shared" si="10"/>
        <v>16.43</v>
      </c>
      <c r="M42" s="8">
        <f t="shared" si="11"/>
        <v>2.2044095341278442</v>
      </c>
      <c r="N42" s="8">
        <f t="shared" si="12"/>
        <v>65.72</v>
      </c>
      <c r="O42" s="8">
        <f t="shared" si="13"/>
        <v>8.817638136511377</v>
      </c>
    </row>
    <row r="43" spans="1:15" x14ac:dyDescent="0.25">
      <c r="A43" t="s">
        <v>73</v>
      </c>
      <c r="B43" t="s">
        <v>11</v>
      </c>
      <c r="C43" t="s">
        <v>63</v>
      </c>
      <c r="D43" t="str">
        <f>CONCATENATE("(",Table1[[#This Row],[Brand]], ") ", Table1[[#This Row],[Description]])</f>
        <v>(MIRELLA) Woolen sweater</v>
      </c>
      <c r="E43">
        <v>7</v>
      </c>
      <c r="F43" s="8">
        <v>9.69</v>
      </c>
      <c r="G43" s="8">
        <f t="shared" si="7"/>
        <v>16.775590465872156</v>
      </c>
      <c r="H43" s="8">
        <f t="shared" si="8"/>
        <v>67.83</v>
      </c>
      <c r="I43" s="15">
        <f t="shared" si="9"/>
        <v>33.551180931744312</v>
      </c>
      <c r="J43" s="16">
        <v>20.98</v>
      </c>
      <c r="K43" s="17">
        <v>18.98</v>
      </c>
      <c r="L43" s="18">
        <f t="shared" si="10"/>
        <v>19.380000000000003</v>
      </c>
      <c r="M43" s="8">
        <f t="shared" si="11"/>
        <v>2.6044095341278464</v>
      </c>
      <c r="N43" s="8">
        <f t="shared" si="12"/>
        <v>135.66000000000003</v>
      </c>
      <c r="O43" s="8">
        <f t="shared" si="13"/>
        <v>18.230866738894925</v>
      </c>
    </row>
    <row r="44" spans="1:15" x14ac:dyDescent="0.25">
      <c r="A44" t="s">
        <v>74</v>
      </c>
      <c r="B44" t="s">
        <v>11</v>
      </c>
      <c r="C44" t="s">
        <v>51</v>
      </c>
      <c r="D44" t="str">
        <f>CONCATENATE("(",Table1[[#This Row],[Brand]], ") ", Table1[[#This Row],[Description]])</f>
        <v>(MIRELLA) Cargo pants</v>
      </c>
      <c r="E44">
        <v>2</v>
      </c>
      <c r="F44" s="8">
        <v>33.4</v>
      </c>
      <c r="G44" s="8">
        <f t="shared" si="7"/>
        <v>40.485590465872157</v>
      </c>
      <c r="H44" s="8">
        <f t="shared" si="8"/>
        <v>66.8</v>
      </c>
      <c r="I44" s="15">
        <f t="shared" si="9"/>
        <v>80.971180931744314</v>
      </c>
      <c r="J44" s="16">
        <v>50.61</v>
      </c>
      <c r="K44" s="17">
        <v>45.77</v>
      </c>
      <c r="L44" s="18">
        <f t="shared" si="10"/>
        <v>46.738000000000007</v>
      </c>
      <c r="M44" s="8">
        <f t="shared" si="11"/>
        <v>6.2524095341278496</v>
      </c>
      <c r="N44" s="8">
        <f t="shared" si="12"/>
        <v>93.476000000000013</v>
      </c>
      <c r="O44" s="8">
        <f t="shared" si="13"/>
        <v>12.504819068255699</v>
      </c>
    </row>
    <row r="45" spans="1:15" x14ac:dyDescent="0.25">
      <c r="A45" t="s">
        <v>75</v>
      </c>
      <c r="B45" t="s">
        <v>8</v>
      </c>
      <c r="C45" t="s">
        <v>63</v>
      </c>
      <c r="D45" t="str">
        <f>CONCATENATE("(",Table1[[#This Row],[Brand]], ") ", Table1[[#This Row],[Description]])</f>
        <v>(NOVA) Woolen sweater</v>
      </c>
      <c r="E45">
        <v>10</v>
      </c>
      <c r="F45" s="8">
        <v>57.95</v>
      </c>
      <c r="G45" s="8">
        <f t="shared" si="7"/>
        <v>65.035590465872161</v>
      </c>
      <c r="H45" s="8">
        <f t="shared" si="8"/>
        <v>579.5</v>
      </c>
      <c r="I45" s="15">
        <f t="shared" si="9"/>
        <v>130.07118093174432</v>
      </c>
      <c r="J45" s="16">
        <v>81.3</v>
      </c>
      <c r="K45" s="17">
        <v>73.53</v>
      </c>
      <c r="L45" s="18">
        <f t="shared" si="10"/>
        <v>75.084000000000003</v>
      </c>
      <c r="M45" s="8">
        <f t="shared" si="11"/>
        <v>10.048409534127842</v>
      </c>
      <c r="N45" s="8">
        <f t="shared" si="12"/>
        <v>750.84</v>
      </c>
      <c r="O45" s="8">
        <f t="shared" si="13"/>
        <v>100.48409534127842</v>
      </c>
    </row>
    <row r="46" spans="1:15" x14ac:dyDescent="0.25">
      <c r="A46" t="s">
        <v>76</v>
      </c>
      <c r="B46" t="s">
        <v>8</v>
      </c>
      <c r="C46" t="s">
        <v>30</v>
      </c>
      <c r="D46" t="str">
        <f>CONCATENATE("(",Table1[[#This Row],[Brand]], ") ", Table1[[#This Row],[Description]])</f>
        <v>(NOVA) Casual cotton shirt</v>
      </c>
      <c r="E46">
        <v>2</v>
      </c>
      <c r="F46" s="8">
        <v>18.190000000000001</v>
      </c>
      <c r="G46" s="8">
        <f t="shared" si="7"/>
        <v>25.275590465872156</v>
      </c>
      <c r="H46" s="8">
        <f t="shared" si="8"/>
        <v>36.380000000000003</v>
      </c>
      <c r="I46" s="15">
        <f t="shared" si="9"/>
        <v>50.551180931744312</v>
      </c>
      <c r="J46" s="16">
        <v>31.6</v>
      </c>
      <c r="K46" s="17">
        <v>28.58</v>
      </c>
      <c r="L46" s="18">
        <f t="shared" si="10"/>
        <v>29.184000000000001</v>
      </c>
      <c r="M46" s="8">
        <f t="shared" si="11"/>
        <v>3.9084095341278449</v>
      </c>
      <c r="N46" s="8">
        <f t="shared" si="12"/>
        <v>58.368000000000002</v>
      </c>
      <c r="O46" s="8">
        <f t="shared" si="13"/>
        <v>7.8168190682556897</v>
      </c>
    </row>
    <row r="47" spans="1:15" x14ac:dyDescent="0.25">
      <c r="A47" t="s">
        <v>77</v>
      </c>
      <c r="B47" t="s">
        <v>27</v>
      </c>
      <c r="C47" t="s">
        <v>35</v>
      </c>
      <c r="D47" t="str">
        <f>CONCATENATE("(",Table1[[#This Row],[Brand]], ") ", Table1[[#This Row],[Description]])</f>
        <v>(TAVIO) Formal blazer</v>
      </c>
      <c r="E47">
        <v>10</v>
      </c>
      <c r="F47" s="8">
        <v>24.58</v>
      </c>
      <c r="G47" s="8">
        <f t="shared" si="7"/>
        <v>31.665590465872153</v>
      </c>
      <c r="H47" s="8">
        <f t="shared" si="8"/>
        <v>245.79999999999998</v>
      </c>
      <c r="I47" s="15">
        <f t="shared" si="9"/>
        <v>63.331180931744306</v>
      </c>
      <c r="J47" s="16">
        <v>39.590000000000003</v>
      </c>
      <c r="K47" s="17">
        <v>35.799999999999997</v>
      </c>
      <c r="L47" s="18">
        <f t="shared" si="10"/>
        <v>36.558</v>
      </c>
      <c r="M47" s="8">
        <f t="shared" si="11"/>
        <v>4.8924095341278466</v>
      </c>
      <c r="N47" s="8">
        <f t="shared" si="12"/>
        <v>365.58</v>
      </c>
      <c r="O47" s="8">
        <f t="shared" si="13"/>
        <v>48.924095341278466</v>
      </c>
    </row>
    <row r="48" spans="1:15" x14ac:dyDescent="0.25">
      <c r="A48" t="s">
        <v>78</v>
      </c>
      <c r="B48" t="s">
        <v>33</v>
      </c>
      <c r="C48" t="s">
        <v>65</v>
      </c>
      <c r="D48" t="str">
        <f>CONCATENATE("(",Table1[[#This Row],[Brand]], ") ", Table1[[#This Row],[Description]])</f>
        <v>(ZELORA) Crop top</v>
      </c>
      <c r="E48">
        <v>4</v>
      </c>
      <c r="F48" s="8">
        <v>14.64</v>
      </c>
      <c r="G48" s="8">
        <f t="shared" si="7"/>
        <v>21.725590465872155</v>
      </c>
      <c r="H48" s="8">
        <f t="shared" si="8"/>
        <v>58.56</v>
      </c>
      <c r="I48" s="15">
        <f t="shared" si="9"/>
        <v>43.451180931744311</v>
      </c>
      <c r="J48" s="16">
        <v>27.16</v>
      </c>
      <c r="K48" s="17">
        <v>24.57</v>
      </c>
      <c r="L48" s="18">
        <f t="shared" si="10"/>
        <v>25.088000000000001</v>
      </c>
      <c r="M48" s="8">
        <f t="shared" si="11"/>
        <v>3.3624095341278455</v>
      </c>
      <c r="N48" s="8">
        <f t="shared" si="12"/>
        <v>100.352</v>
      </c>
      <c r="O48" s="8">
        <f t="shared" si="13"/>
        <v>13.449638136511382</v>
      </c>
    </row>
    <row r="49" spans="1:15" x14ac:dyDescent="0.25">
      <c r="A49" t="s">
        <v>79</v>
      </c>
      <c r="B49" t="s">
        <v>23</v>
      </c>
      <c r="C49" t="s">
        <v>63</v>
      </c>
      <c r="D49" t="str">
        <f>CONCATENATE("(",Table1[[#This Row],[Brand]], ") ", Table1[[#This Row],[Description]])</f>
        <v>(LUNARE) Woolen sweater</v>
      </c>
      <c r="E49">
        <v>7</v>
      </c>
      <c r="F49" s="8">
        <v>7.64</v>
      </c>
      <c r="G49" s="8">
        <f t="shared" si="7"/>
        <v>14.725590465872155</v>
      </c>
      <c r="H49" s="8">
        <f t="shared" si="8"/>
        <v>53.48</v>
      </c>
      <c r="I49" s="15">
        <f t="shared" si="9"/>
        <v>29.451180931744311</v>
      </c>
      <c r="J49" s="16">
        <v>18.41</v>
      </c>
      <c r="K49" s="17">
        <v>16.649999999999999</v>
      </c>
      <c r="L49" s="18">
        <f t="shared" si="10"/>
        <v>17.002000000000002</v>
      </c>
      <c r="M49" s="8">
        <f t="shared" si="11"/>
        <v>2.276409534127847</v>
      </c>
      <c r="N49" s="8">
        <f t="shared" si="12"/>
        <v>119.01400000000001</v>
      </c>
      <c r="O49" s="8">
        <f t="shared" si="13"/>
        <v>15.934866738894929</v>
      </c>
    </row>
    <row r="50" spans="1:15" x14ac:dyDescent="0.25">
      <c r="A50" t="s">
        <v>80</v>
      </c>
      <c r="B50" t="s">
        <v>8</v>
      </c>
      <c r="C50" t="s">
        <v>9</v>
      </c>
      <c r="D50" t="str">
        <f>CONCATENATE("(",Table1[[#This Row],[Brand]], ") ", Table1[[#This Row],[Description]])</f>
        <v>(NOVA) Chiffon dress</v>
      </c>
      <c r="E50">
        <v>10</v>
      </c>
      <c r="F50" s="8">
        <v>32.56</v>
      </c>
      <c r="G50" s="8">
        <f t="shared" si="7"/>
        <v>39.645590465872161</v>
      </c>
      <c r="H50" s="8">
        <f t="shared" si="8"/>
        <v>325.60000000000002</v>
      </c>
      <c r="I50" s="15">
        <f t="shared" si="9"/>
        <v>79.291180931744321</v>
      </c>
      <c r="J50" s="16">
        <v>49.56</v>
      </c>
      <c r="K50" s="17">
        <v>44.82</v>
      </c>
      <c r="L50" s="18">
        <f t="shared" si="10"/>
        <v>45.768000000000001</v>
      </c>
      <c r="M50" s="8">
        <f t="shared" si="11"/>
        <v>6.1224095341278399</v>
      </c>
      <c r="N50" s="8">
        <f t="shared" si="12"/>
        <v>457.68</v>
      </c>
      <c r="O50" s="8">
        <f t="shared" si="13"/>
        <v>61.224095341278399</v>
      </c>
    </row>
    <row r="51" spans="1:15" x14ac:dyDescent="0.25">
      <c r="A51" t="s">
        <v>81</v>
      </c>
      <c r="B51" t="s">
        <v>8</v>
      </c>
      <c r="C51" t="s">
        <v>14</v>
      </c>
      <c r="D51" t="str">
        <f>CONCATENATE("(",Table1[[#This Row],[Brand]], ") ", Table1[[#This Row],[Description]])</f>
        <v>(NOVA) Bomber jacket</v>
      </c>
      <c r="E51">
        <v>4</v>
      </c>
      <c r="F51" s="8">
        <v>36.65</v>
      </c>
      <c r="G51" s="8">
        <f t="shared" si="7"/>
        <v>43.735590465872157</v>
      </c>
      <c r="H51" s="8">
        <f t="shared" si="8"/>
        <v>146.6</v>
      </c>
      <c r="I51" s="15">
        <f t="shared" si="9"/>
        <v>87.471180931744314</v>
      </c>
      <c r="J51" s="16">
        <v>54.68</v>
      </c>
      <c r="K51" s="17">
        <v>49.45</v>
      </c>
      <c r="L51" s="18">
        <f t="shared" si="10"/>
        <v>50.496000000000002</v>
      </c>
      <c r="M51" s="8">
        <f t="shared" si="11"/>
        <v>6.7604095341278452</v>
      </c>
      <c r="N51" s="8">
        <f t="shared" si="12"/>
        <v>201.98400000000001</v>
      </c>
      <c r="O51" s="8">
        <f t="shared" si="13"/>
        <v>27.041638136511381</v>
      </c>
    </row>
    <row r="52" spans="1:15" x14ac:dyDescent="0.25">
      <c r="A52" t="s">
        <v>82</v>
      </c>
      <c r="B52" t="s">
        <v>8</v>
      </c>
      <c r="C52" t="s">
        <v>42</v>
      </c>
      <c r="D52" t="str">
        <f>CONCATENATE("(",Table1[[#This Row],[Brand]], ") ", Table1[[#This Row],[Description]])</f>
        <v>(NOVA) Linen pants</v>
      </c>
      <c r="E52">
        <v>2</v>
      </c>
      <c r="F52" s="8">
        <v>7.14</v>
      </c>
      <c r="G52" s="8">
        <f t="shared" si="7"/>
        <v>14.225590465872155</v>
      </c>
      <c r="H52" s="8">
        <f t="shared" si="8"/>
        <v>14.28</v>
      </c>
      <c r="I52" s="15">
        <f t="shared" si="9"/>
        <v>28.451180931744311</v>
      </c>
      <c r="J52" s="16">
        <v>17.79</v>
      </c>
      <c r="K52" s="17">
        <v>16.09</v>
      </c>
      <c r="L52" s="18">
        <f t="shared" si="10"/>
        <v>16.43</v>
      </c>
      <c r="M52" s="8">
        <f t="shared" si="11"/>
        <v>2.2044095341278442</v>
      </c>
      <c r="N52" s="8">
        <f t="shared" si="12"/>
        <v>32.86</v>
      </c>
      <c r="O52" s="8">
        <f t="shared" si="13"/>
        <v>4.4088190682556885</v>
      </c>
    </row>
    <row r="53" spans="1:15" x14ac:dyDescent="0.25">
      <c r="A53" t="s">
        <v>83</v>
      </c>
      <c r="B53" t="s">
        <v>8</v>
      </c>
      <c r="C53" t="s">
        <v>9</v>
      </c>
      <c r="D53" t="str">
        <f>CONCATENATE("(",Table1[[#This Row],[Brand]], ") ", Table1[[#This Row],[Description]])</f>
        <v>(NOVA) Chiffon dress</v>
      </c>
      <c r="E53">
        <v>9</v>
      </c>
      <c r="F53" s="8">
        <v>32.28</v>
      </c>
      <c r="G53" s="8">
        <f t="shared" si="7"/>
        <v>39.36559046587216</v>
      </c>
      <c r="H53" s="8">
        <f t="shared" si="8"/>
        <v>290.52</v>
      </c>
      <c r="I53" s="15">
        <f t="shared" si="9"/>
        <v>78.731180931744319</v>
      </c>
      <c r="J53" s="16">
        <v>49.21</v>
      </c>
      <c r="K53" s="17">
        <v>44.5</v>
      </c>
      <c r="L53" s="18">
        <f t="shared" si="10"/>
        <v>45.442</v>
      </c>
      <c r="M53" s="8">
        <f t="shared" si="11"/>
        <v>6.0764095341278406</v>
      </c>
      <c r="N53" s="8">
        <f t="shared" si="12"/>
        <v>408.97800000000001</v>
      </c>
      <c r="O53" s="8">
        <f t="shared" si="13"/>
        <v>54.687685807150565</v>
      </c>
    </row>
    <row r="54" spans="1:15" x14ac:dyDescent="0.25">
      <c r="A54" t="s">
        <v>84</v>
      </c>
      <c r="B54" t="s">
        <v>11</v>
      </c>
      <c r="C54" t="s">
        <v>19</v>
      </c>
      <c r="D54" t="str">
        <f>CONCATENATE("(",Table1[[#This Row],[Brand]], ") ", Table1[[#This Row],[Description]])</f>
        <v>(MIRELLA) Summer dress</v>
      </c>
      <c r="E54">
        <v>10</v>
      </c>
      <c r="F54" s="8">
        <v>28.29</v>
      </c>
      <c r="G54" s="8">
        <f t="shared" si="7"/>
        <v>35.375590465872158</v>
      </c>
      <c r="H54" s="8">
        <f t="shared" si="8"/>
        <v>282.89999999999998</v>
      </c>
      <c r="I54" s="15">
        <f t="shared" si="9"/>
        <v>70.751180931744315</v>
      </c>
      <c r="J54" s="16">
        <v>44.23</v>
      </c>
      <c r="K54" s="17">
        <v>40</v>
      </c>
      <c r="L54" s="18">
        <f t="shared" si="10"/>
        <v>40.846000000000004</v>
      </c>
      <c r="M54" s="8">
        <f t="shared" si="11"/>
        <v>5.470409534127846</v>
      </c>
      <c r="N54" s="8">
        <f t="shared" si="12"/>
        <v>408.46000000000004</v>
      </c>
      <c r="O54" s="8">
        <f t="shared" si="13"/>
        <v>54.70409534127846</v>
      </c>
    </row>
    <row r="55" spans="1:15" x14ac:dyDescent="0.25">
      <c r="A55" t="s">
        <v>85</v>
      </c>
      <c r="B55" t="s">
        <v>11</v>
      </c>
      <c r="C55" t="s">
        <v>28</v>
      </c>
      <c r="D55" t="str">
        <f>CONCATENATE("(",Table1[[#This Row],[Brand]], ") ", Table1[[#This Row],[Description]])</f>
        <v>(MIRELLA) Turtleneck sweater</v>
      </c>
      <c r="E55">
        <v>1</v>
      </c>
      <c r="F55" s="8">
        <v>47.7</v>
      </c>
      <c r="G55" s="8">
        <f t="shared" si="7"/>
        <v>54.785590465872161</v>
      </c>
      <c r="H55" s="8">
        <f t="shared" si="8"/>
        <v>47.7</v>
      </c>
      <c r="I55" s="15">
        <f t="shared" si="9"/>
        <v>109.57118093174432</v>
      </c>
      <c r="J55" s="16">
        <v>68.489999999999995</v>
      </c>
      <c r="K55" s="17">
        <v>61.94</v>
      </c>
      <c r="L55" s="18">
        <f t="shared" si="10"/>
        <v>63.25</v>
      </c>
      <c r="M55" s="8">
        <f t="shared" si="11"/>
        <v>8.4644095341278387</v>
      </c>
      <c r="N55" s="8">
        <f t="shared" si="12"/>
        <v>63.25</v>
      </c>
      <c r="O55" s="8">
        <f t="shared" si="13"/>
        <v>8.4644095341278387</v>
      </c>
    </row>
    <row r="56" spans="1:15" x14ac:dyDescent="0.25">
      <c r="A56" t="s">
        <v>86</v>
      </c>
      <c r="B56" t="s">
        <v>27</v>
      </c>
      <c r="C56" t="s">
        <v>35</v>
      </c>
      <c r="D56" t="str">
        <f>CONCATENATE("(",Table1[[#This Row],[Brand]], ") ", Table1[[#This Row],[Description]])</f>
        <v>(TAVIO) Formal blazer</v>
      </c>
      <c r="E56">
        <v>9</v>
      </c>
      <c r="F56" s="8">
        <v>25.78</v>
      </c>
      <c r="G56" s="8">
        <f t="shared" si="7"/>
        <v>32.86559046587216</v>
      </c>
      <c r="H56" s="8">
        <f t="shared" si="8"/>
        <v>232.02</v>
      </c>
      <c r="I56" s="15">
        <f t="shared" si="9"/>
        <v>65.731180931744319</v>
      </c>
      <c r="J56" s="16">
        <v>41.09</v>
      </c>
      <c r="K56" s="17">
        <v>37.159999999999997</v>
      </c>
      <c r="L56" s="18">
        <f t="shared" si="10"/>
        <v>37.945999999999998</v>
      </c>
      <c r="M56" s="8">
        <f t="shared" si="11"/>
        <v>5.0804095341278384</v>
      </c>
      <c r="N56" s="8">
        <f t="shared" si="12"/>
        <v>341.51400000000001</v>
      </c>
      <c r="O56" s="8">
        <f t="shared" si="13"/>
        <v>45.723685807150545</v>
      </c>
    </row>
    <row r="57" spans="1:15" x14ac:dyDescent="0.25">
      <c r="A57" t="s">
        <v>87</v>
      </c>
      <c r="B57" t="s">
        <v>16</v>
      </c>
      <c r="C57" t="s">
        <v>14</v>
      </c>
      <c r="D57" t="str">
        <f>CONCATENATE("(",Table1[[#This Row],[Brand]], ") ", Table1[[#This Row],[Description]])</f>
        <v>(ASTRA) Bomber jacket</v>
      </c>
      <c r="E57">
        <v>4</v>
      </c>
      <c r="F57" s="8">
        <v>5.6</v>
      </c>
      <c r="G57" s="8">
        <f t="shared" si="7"/>
        <v>12.685590465872156</v>
      </c>
      <c r="H57" s="8">
        <f t="shared" si="8"/>
        <v>22.4</v>
      </c>
      <c r="I57" s="15">
        <f t="shared" si="9"/>
        <v>25.371180931744313</v>
      </c>
      <c r="J57" s="16">
        <v>15.86</v>
      </c>
      <c r="K57" s="17">
        <v>14.34</v>
      </c>
      <c r="L57" s="18">
        <f t="shared" si="10"/>
        <v>14.644000000000002</v>
      </c>
      <c r="M57" s="8">
        <f t="shared" si="11"/>
        <v>1.9584095341278456</v>
      </c>
      <c r="N57" s="8">
        <f t="shared" si="12"/>
        <v>58.576000000000008</v>
      </c>
      <c r="O57" s="8">
        <f t="shared" si="13"/>
        <v>7.8336381365113823</v>
      </c>
    </row>
    <row r="58" spans="1:15" x14ac:dyDescent="0.25">
      <c r="A58" t="s">
        <v>88</v>
      </c>
      <c r="B58" t="s">
        <v>23</v>
      </c>
      <c r="C58" t="s">
        <v>39</v>
      </c>
      <c r="D58" t="str">
        <f>CONCATENATE("(",Table1[[#This Row],[Brand]], ") ", Table1[[#This Row],[Description]])</f>
        <v>(LUNARE) Denim skirt</v>
      </c>
      <c r="E58">
        <v>3</v>
      </c>
      <c r="F58" s="8">
        <v>32.119999999999997</v>
      </c>
      <c r="G58" s="8">
        <f t="shared" si="7"/>
        <v>39.205590465872156</v>
      </c>
      <c r="H58" s="8">
        <f t="shared" si="8"/>
        <v>96.359999999999985</v>
      </c>
      <c r="I58" s="15">
        <f t="shared" si="9"/>
        <v>78.411180931744312</v>
      </c>
      <c r="J58" s="16">
        <v>49.01</v>
      </c>
      <c r="K58" s="17">
        <v>44.32</v>
      </c>
      <c r="L58" s="18">
        <f t="shared" si="10"/>
        <v>45.258000000000003</v>
      </c>
      <c r="M58" s="8">
        <f t="shared" si="11"/>
        <v>6.0524095341278468</v>
      </c>
      <c r="N58" s="8">
        <f t="shared" si="12"/>
        <v>135.774</v>
      </c>
      <c r="O58" s="8">
        <f t="shared" si="13"/>
        <v>18.15722860238354</v>
      </c>
    </row>
    <row r="59" spans="1:15" x14ac:dyDescent="0.25">
      <c r="A59" t="s">
        <v>89</v>
      </c>
      <c r="B59" t="s">
        <v>27</v>
      </c>
      <c r="C59" t="s">
        <v>19</v>
      </c>
      <c r="D59" t="str">
        <f>CONCATENATE("(",Table1[[#This Row],[Brand]], ") ", Table1[[#This Row],[Description]])</f>
        <v>(TAVIO) Summer dress</v>
      </c>
      <c r="E59">
        <v>5</v>
      </c>
      <c r="F59" s="8">
        <v>48.54</v>
      </c>
      <c r="G59" s="8">
        <f t="shared" si="7"/>
        <v>55.625590465872158</v>
      </c>
      <c r="H59" s="8">
        <f t="shared" si="8"/>
        <v>242.7</v>
      </c>
      <c r="I59" s="15">
        <f t="shared" si="9"/>
        <v>111.25118093174432</v>
      </c>
      <c r="J59" s="16">
        <v>69.540000000000006</v>
      </c>
      <c r="K59" s="17">
        <v>62.88</v>
      </c>
      <c r="L59" s="18">
        <f t="shared" si="10"/>
        <v>64.212000000000003</v>
      </c>
      <c r="M59" s="8">
        <f t="shared" si="11"/>
        <v>8.5864095341278457</v>
      </c>
      <c r="N59" s="8">
        <f t="shared" si="12"/>
        <v>321.06</v>
      </c>
      <c r="O59" s="8">
        <f t="shared" si="13"/>
        <v>42.932047670639228</v>
      </c>
    </row>
    <row r="60" spans="1:15" x14ac:dyDescent="0.25">
      <c r="A60" t="s">
        <v>90</v>
      </c>
      <c r="B60" t="s">
        <v>23</v>
      </c>
      <c r="C60" t="s">
        <v>63</v>
      </c>
      <c r="D60" t="str">
        <f>CONCATENATE("(",Table1[[#This Row],[Brand]], ") ", Table1[[#This Row],[Description]])</f>
        <v>(LUNARE) Woolen sweater</v>
      </c>
      <c r="E60">
        <v>3</v>
      </c>
      <c r="F60" s="8">
        <v>53.82</v>
      </c>
      <c r="G60" s="8">
        <f t="shared" si="7"/>
        <v>60.905590465872159</v>
      </c>
      <c r="H60" s="8">
        <f t="shared" si="8"/>
        <v>161.46</v>
      </c>
      <c r="I60" s="15">
        <f t="shared" si="9"/>
        <v>121.81118093174432</v>
      </c>
      <c r="J60" s="16">
        <v>76.14</v>
      </c>
      <c r="K60" s="17">
        <v>68.84</v>
      </c>
      <c r="L60" s="18">
        <f t="shared" si="10"/>
        <v>70.300000000000011</v>
      </c>
      <c r="M60" s="8">
        <f t="shared" si="11"/>
        <v>9.3944095341278526</v>
      </c>
      <c r="N60" s="8">
        <f t="shared" si="12"/>
        <v>210.90000000000003</v>
      </c>
      <c r="O60" s="8">
        <f t="shared" si="13"/>
        <v>28.183228602383558</v>
      </c>
    </row>
    <row r="61" spans="1:15" x14ac:dyDescent="0.25">
      <c r="A61" t="s">
        <v>91</v>
      </c>
      <c r="B61" t="s">
        <v>8</v>
      </c>
      <c r="C61" t="s">
        <v>17</v>
      </c>
      <c r="D61" t="str">
        <f>CONCATENATE("(",Table1[[#This Row],[Brand]], ") ", Table1[[#This Row],[Description]])</f>
        <v>(NOVA) Polo shirt</v>
      </c>
      <c r="E61">
        <v>1</v>
      </c>
      <c r="F61" s="8">
        <v>10.56</v>
      </c>
      <c r="G61" s="8">
        <f t="shared" si="7"/>
        <v>17.645590465872157</v>
      </c>
      <c r="H61" s="8">
        <f t="shared" si="8"/>
        <v>10.56</v>
      </c>
      <c r="I61" s="15">
        <f t="shared" si="9"/>
        <v>35.291180931744314</v>
      </c>
      <c r="J61" s="16">
        <v>22.06</v>
      </c>
      <c r="K61" s="17">
        <v>19.95</v>
      </c>
      <c r="L61" s="18">
        <f t="shared" si="10"/>
        <v>20.372</v>
      </c>
      <c r="M61" s="8">
        <f t="shared" si="11"/>
        <v>2.7264095341278427</v>
      </c>
      <c r="N61" s="8">
        <f t="shared" si="12"/>
        <v>20.372</v>
      </c>
      <c r="O61" s="8">
        <f t="shared" si="13"/>
        <v>2.7264095341278427</v>
      </c>
    </row>
    <row r="62" spans="1:15" x14ac:dyDescent="0.25">
      <c r="A62" t="s">
        <v>92</v>
      </c>
      <c r="B62" t="s">
        <v>8</v>
      </c>
      <c r="C62" t="s">
        <v>47</v>
      </c>
      <c r="D62" t="str">
        <f>CONCATENATE("(",Table1[[#This Row],[Brand]], ") ", Table1[[#This Row],[Description]])</f>
        <v>(NOVA) Slim-fit jeans</v>
      </c>
      <c r="E62">
        <v>5</v>
      </c>
      <c r="F62" s="8">
        <v>33.229999999999997</v>
      </c>
      <c r="G62" s="8">
        <f t="shared" si="7"/>
        <v>40.315590465872155</v>
      </c>
      <c r="H62" s="8">
        <f t="shared" si="8"/>
        <v>166.14999999999998</v>
      </c>
      <c r="I62" s="15">
        <f t="shared" si="9"/>
        <v>80.631180931744311</v>
      </c>
      <c r="J62" s="16">
        <v>50.4</v>
      </c>
      <c r="K62" s="17">
        <v>45.58</v>
      </c>
      <c r="L62" s="18">
        <f t="shared" si="10"/>
        <v>46.543999999999997</v>
      </c>
      <c r="M62" s="8">
        <f t="shared" si="11"/>
        <v>6.2284095341278416</v>
      </c>
      <c r="N62" s="8">
        <f t="shared" si="12"/>
        <v>232.71999999999997</v>
      </c>
      <c r="O62" s="8">
        <f t="shared" si="13"/>
        <v>31.142047670639208</v>
      </c>
    </row>
    <row r="63" spans="1:15" x14ac:dyDescent="0.25">
      <c r="A63" t="s">
        <v>93</v>
      </c>
      <c r="B63" t="s">
        <v>33</v>
      </c>
      <c r="C63" t="s">
        <v>61</v>
      </c>
      <c r="D63" t="str">
        <f>CONCATENATE("(",Table1[[#This Row],[Brand]], ") ", Table1[[#This Row],[Description]])</f>
        <v>(ZELORA) Winter coat</v>
      </c>
      <c r="E63">
        <v>4</v>
      </c>
      <c r="F63" s="8">
        <v>24.26</v>
      </c>
      <c r="G63" s="8">
        <f t="shared" si="7"/>
        <v>31.345590465872156</v>
      </c>
      <c r="H63" s="8">
        <f t="shared" si="8"/>
        <v>97.04</v>
      </c>
      <c r="I63" s="15">
        <f t="shared" si="9"/>
        <v>62.691180931744313</v>
      </c>
      <c r="J63" s="16">
        <v>39.19</v>
      </c>
      <c r="K63" s="17">
        <v>35.44</v>
      </c>
      <c r="L63" s="18">
        <f t="shared" si="10"/>
        <v>36.19</v>
      </c>
      <c r="M63" s="8">
        <f t="shared" si="11"/>
        <v>4.8444095341278413</v>
      </c>
      <c r="N63" s="8">
        <f t="shared" si="12"/>
        <v>144.76</v>
      </c>
      <c r="O63" s="8">
        <f t="shared" si="13"/>
        <v>19.377638136511365</v>
      </c>
    </row>
    <row r="64" spans="1:15" x14ac:dyDescent="0.25">
      <c r="A64" t="s">
        <v>94</v>
      </c>
      <c r="B64" t="s">
        <v>16</v>
      </c>
      <c r="C64" t="s">
        <v>24</v>
      </c>
      <c r="D64" t="str">
        <f>CONCATENATE("(",Table1[[#This Row],[Brand]], ") ", Table1[[#This Row],[Description]])</f>
        <v>(ASTRA) Silk blouse</v>
      </c>
      <c r="E64">
        <v>10</v>
      </c>
      <c r="F64" s="8">
        <v>23.16</v>
      </c>
      <c r="G64" s="8">
        <f t="shared" si="7"/>
        <v>30.245590465872155</v>
      </c>
      <c r="H64" s="8">
        <f t="shared" si="8"/>
        <v>231.6</v>
      </c>
      <c r="I64" s="15">
        <f t="shared" si="9"/>
        <v>60.49118093174431</v>
      </c>
      <c r="J64" s="16">
        <v>37.81</v>
      </c>
      <c r="K64" s="17">
        <v>34.19</v>
      </c>
      <c r="L64" s="18">
        <f t="shared" si="10"/>
        <v>34.914000000000001</v>
      </c>
      <c r="M64" s="8">
        <f t="shared" si="11"/>
        <v>4.6684095341278464</v>
      </c>
      <c r="N64" s="8">
        <f t="shared" si="12"/>
        <v>349.14</v>
      </c>
      <c r="O64" s="8">
        <f t="shared" si="13"/>
        <v>46.684095341278464</v>
      </c>
    </row>
    <row r="65" spans="1:15" x14ac:dyDescent="0.25">
      <c r="A65" t="s">
        <v>95</v>
      </c>
      <c r="B65" t="s">
        <v>23</v>
      </c>
      <c r="C65" t="s">
        <v>39</v>
      </c>
      <c r="D65" t="str">
        <f>CONCATENATE("(",Table1[[#This Row],[Brand]], ") ", Table1[[#This Row],[Description]])</f>
        <v>(LUNARE) Denim skirt</v>
      </c>
      <c r="E65">
        <v>8</v>
      </c>
      <c r="F65" s="8">
        <v>11.46</v>
      </c>
      <c r="G65" s="8">
        <f t="shared" si="7"/>
        <v>18.545590465872156</v>
      </c>
      <c r="H65" s="8">
        <f t="shared" si="8"/>
        <v>91.68</v>
      </c>
      <c r="I65" s="15">
        <f t="shared" si="9"/>
        <v>37.091180931744312</v>
      </c>
      <c r="J65" s="16">
        <v>23.19</v>
      </c>
      <c r="K65" s="17">
        <v>20.97</v>
      </c>
      <c r="L65" s="18">
        <f t="shared" si="10"/>
        <v>21.414000000000001</v>
      </c>
      <c r="M65" s="8">
        <f t="shared" si="11"/>
        <v>2.8684095341278457</v>
      </c>
      <c r="N65" s="8">
        <f t="shared" si="12"/>
        <v>171.31200000000001</v>
      </c>
      <c r="O65" s="8">
        <f t="shared" si="13"/>
        <v>22.947276273022766</v>
      </c>
    </row>
    <row r="66" spans="1:15" x14ac:dyDescent="0.25">
      <c r="A66" t="s">
        <v>96</v>
      </c>
      <c r="B66" t="s">
        <v>33</v>
      </c>
      <c r="C66" t="s">
        <v>14</v>
      </c>
      <c r="D66" t="str">
        <f>CONCATENATE("(",Table1[[#This Row],[Brand]], ") ", Table1[[#This Row],[Description]])</f>
        <v>(ZELORA) Bomber jacket</v>
      </c>
      <c r="E66">
        <v>9</v>
      </c>
      <c r="F66" s="8">
        <v>52.77</v>
      </c>
      <c r="G66" s="8">
        <f t="shared" ref="G66:G97" si="14">IF(F66 = "", "",F66 + ($U$6 / $U$8))</f>
        <v>59.855590465872162</v>
      </c>
      <c r="H66" s="8">
        <f t="shared" ref="H66:H97" si="15">IF(E66 = "", "", E66*F66)</f>
        <v>474.93</v>
      </c>
      <c r="I66" s="15">
        <f t="shared" ref="I66:I97" si="16">IFERROR(G66/(1-$U$10), 0)</f>
        <v>119.71118093174432</v>
      </c>
      <c r="J66" s="16">
        <v>74.83</v>
      </c>
      <c r="K66" s="17">
        <v>67.67</v>
      </c>
      <c r="L66" s="18">
        <f t="shared" ref="L66:L97" si="17">IF(K66 = "", 0,(0.8*K66) + (0.2*J66))</f>
        <v>69.102000000000004</v>
      </c>
      <c r="M66" s="8">
        <f t="shared" ref="M66:M97" si="18">IFERROR(L66-G66, "")</f>
        <v>9.2464095341278423</v>
      </c>
      <c r="N66" s="8">
        <f t="shared" ref="N66:N97" si="19">IFERROR(L66*E66, "")</f>
        <v>621.91800000000001</v>
      </c>
      <c r="O66" s="8">
        <f t="shared" ref="O66:O97" si="20">IFERROR(M66*E66,"")</f>
        <v>83.217685807150588</v>
      </c>
    </row>
    <row r="67" spans="1:15" x14ac:dyDescent="0.25">
      <c r="A67" t="s">
        <v>97</v>
      </c>
      <c r="B67" t="s">
        <v>27</v>
      </c>
      <c r="C67" t="s">
        <v>98</v>
      </c>
      <c r="D67" t="str">
        <f>CONCATENATE("(",Table1[[#This Row],[Brand]], ") ", Table1[[#This Row],[Description]])</f>
        <v>(TAVIO) Cardigan</v>
      </c>
      <c r="E67">
        <v>5</v>
      </c>
      <c r="F67" s="8">
        <v>7.39</v>
      </c>
      <c r="G67" s="8">
        <f t="shared" si="14"/>
        <v>14.475590465872155</v>
      </c>
      <c r="H67" s="8">
        <f t="shared" si="15"/>
        <v>36.949999999999996</v>
      </c>
      <c r="I67" s="15">
        <f t="shared" si="16"/>
        <v>28.951180931744311</v>
      </c>
      <c r="J67" s="16">
        <v>18.100000000000001</v>
      </c>
      <c r="K67" s="17">
        <v>16.37</v>
      </c>
      <c r="L67" s="18">
        <f t="shared" si="17"/>
        <v>16.716000000000001</v>
      </c>
      <c r="M67" s="8">
        <f t="shared" si="18"/>
        <v>2.2404095341278456</v>
      </c>
      <c r="N67" s="8">
        <f t="shared" si="19"/>
        <v>83.580000000000013</v>
      </c>
      <c r="O67" s="8">
        <f t="shared" si="20"/>
        <v>11.202047670639228</v>
      </c>
    </row>
    <row r="68" spans="1:15" x14ac:dyDescent="0.25">
      <c r="A68" t="s">
        <v>99</v>
      </c>
      <c r="B68" t="s">
        <v>11</v>
      </c>
      <c r="C68" t="s">
        <v>28</v>
      </c>
      <c r="D68" t="str">
        <f>CONCATENATE("(",Table1[[#This Row],[Brand]], ") ", Table1[[#This Row],[Description]])</f>
        <v>(MIRELLA) Turtleneck sweater</v>
      </c>
      <c r="E68">
        <v>9</v>
      </c>
      <c r="F68" s="8">
        <v>16.920000000000002</v>
      </c>
      <c r="G68" s="8">
        <f t="shared" si="14"/>
        <v>24.005590465872157</v>
      </c>
      <c r="H68" s="8">
        <f t="shared" si="15"/>
        <v>152.28000000000003</v>
      </c>
      <c r="I68" s="15">
        <f t="shared" si="16"/>
        <v>48.011180931744313</v>
      </c>
      <c r="J68" s="16">
        <v>30.01</v>
      </c>
      <c r="K68" s="17">
        <v>27.14</v>
      </c>
      <c r="L68" s="18">
        <f t="shared" si="17"/>
        <v>27.714000000000006</v>
      </c>
      <c r="M68" s="8">
        <f t="shared" si="18"/>
        <v>3.7084095341278491</v>
      </c>
      <c r="N68" s="8">
        <f t="shared" si="19"/>
        <v>249.42600000000004</v>
      </c>
      <c r="O68" s="8">
        <f t="shared" si="20"/>
        <v>33.375685807150646</v>
      </c>
    </row>
    <row r="69" spans="1:15" x14ac:dyDescent="0.25">
      <c r="A69" t="s">
        <v>100</v>
      </c>
      <c r="B69" t="s">
        <v>33</v>
      </c>
      <c r="C69" t="s">
        <v>42</v>
      </c>
      <c r="D69" t="str">
        <f>CONCATENATE("(",Table1[[#This Row],[Brand]], ") ", Table1[[#This Row],[Description]])</f>
        <v>(ZELORA) Linen pants</v>
      </c>
      <c r="E69">
        <v>10</v>
      </c>
      <c r="F69" s="8">
        <v>57.27</v>
      </c>
      <c r="G69" s="8">
        <f t="shared" si="14"/>
        <v>64.355590465872154</v>
      </c>
      <c r="H69" s="8">
        <f t="shared" si="15"/>
        <v>572.70000000000005</v>
      </c>
      <c r="I69" s="15">
        <f t="shared" si="16"/>
        <v>128.71118093174431</v>
      </c>
      <c r="J69" s="16">
        <v>80.45</v>
      </c>
      <c r="K69" s="17">
        <v>72.760000000000005</v>
      </c>
      <c r="L69" s="18">
        <f t="shared" si="17"/>
        <v>74.298000000000002</v>
      </c>
      <c r="M69" s="8">
        <f t="shared" si="18"/>
        <v>9.9424095341278473</v>
      </c>
      <c r="N69" s="8">
        <f t="shared" si="19"/>
        <v>742.98</v>
      </c>
      <c r="O69" s="8">
        <f t="shared" si="20"/>
        <v>99.424095341278473</v>
      </c>
    </row>
    <row r="70" spans="1:15" x14ac:dyDescent="0.25">
      <c r="A70" t="s">
        <v>101</v>
      </c>
      <c r="B70" t="s">
        <v>8</v>
      </c>
      <c r="C70" t="s">
        <v>19</v>
      </c>
      <c r="D70" t="str">
        <f>CONCATENATE("(",Table1[[#This Row],[Brand]], ") ", Table1[[#This Row],[Description]])</f>
        <v>(NOVA) Summer dress</v>
      </c>
      <c r="E70">
        <v>10</v>
      </c>
      <c r="F70" s="8">
        <v>26.35</v>
      </c>
      <c r="G70" s="8">
        <f t="shared" si="14"/>
        <v>33.43559046587216</v>
      </c>
      <c r="H70" s="8">
        <f t="shared" si="15"/>
        <v>263.5</v>
      </c>
      <c r="I70" s="15">
        <f t="shared" si="16"/>
        <v>66.87118093174432</v>
      </c>
      <c r="J70" s="16">
        <v>41.8</v>
      </c>
      <c r="K70" s="17">
        <v>37.799999999999997</v>
      </c>
      <c r="L70" s="18">
        <f t="shared" si="17"/>
        <v>38.599999999999994</v>
      </c>
      <c r="M70" s="8">
        <f t="shared" si="18"/>
        <v>5.1644095341278344</v>
      </c>
      <c r="N70" s="8">
        <f t="shared" si="19"/>
        <v>385.99999999999994</v>
      </c>
      <c r="O70" s="8">
        <f t="shared" si="20"/>
        <v>51.644095341278344</v>
      </c>
    </row>
    <row r="71" spans="1:15" x14ac:dyDescent="0.25">
      <c r="A71" t="s">
        <v>102</v>
      </c>
      <c r="B71" t="s">
        <v>16</v>
      </c>
      <c r="C71" t="s">
        <v>14</v>
      </c>
      <c r="D71" t="str">
        <f>CONCATENATE("(",Table1[[#This Row],[Brand]], ") ", Table1[[#This Row],[Description]])</f>
        <v>(ASTRA) Bomber jacket</v>
      </c>
      <c r="E71">
        <v>9</v>
      </c>
      <c r="F71" s="8">
        <v>22.02</v>
      </c>
      <c r="G71" s="8">
        <f t="shared" si="14"/>
        <v>29.105590465872154</v>
      </c>
      <c r="H71" s="8">
        <f t="shared" si="15"/>
        <v>198.18</v>
      </c>
      <c r="I71" s="15">
        <f t="shared" si="16"/>
        <v>58.211180931744309</v>
      </c>
      <c r="J71" s="16">
        <v>36.39</v>
      </c>
      <c r="K71" s="17">
        <v>32.909999999999997</v>
      </c>
      <c r="L71" s="18">
        <f t="shared" si="17"/>
        <v>33.606000000000002</v>
      </c>
      <c r="M71" s="8">
        <f t="shared" si="18"/>
        <v>4.5004095341278472</v>
      </c>
      <c r="N71" s="8">
        <f t="shared" si="19"/>
        <v>302.45400000000001</v>
      </c>
      <c r="O71" s="8">
        <f t="shared" si="20"/>
        <v>40.503685807150624</v>
      </c>
    </row>
    <row r="72" spans="1:15" x14ac:dyDescent="0.25">
      <c r="A72" t="s">
        <v>103</v>
      </c>
      <c r="B72" t="s">
        <v>8</v>
      </c>
      <c r="C72" t="s">
        <v>9</v>
      </c>
      <c r="D72" t="str">
        <f>CONCATENATE("(",Table1[[#This Row],[Brand]], ") ", Table1[[#This Row],[Description]])</f>
        <v>(NOVA) Chiffon dress</v>
      </c>
      <c r="E72">
        <v>5</v>
      </c>
      <c r="F72" s="8">
        <v>38.74</v>
      </c>
      <c r="G72" s="8">
        <f t="shared" si="14"/>
        <v>45.82559046587216</v>
      </c>
      <c r="H72" s="8">
        <f t="shared" si="15"/>
        <v>193.70000000000002</v>
      </c>
      <c r="I72" s="15">
        <f t="shared" si="16"/>
        <v>91.651180931744321</v>
      </c>
      <c r="J72" s="16">
        <v>57.29</v>
      </c>
      <c r="K72" s="17">
        <v>51.81</v>
      </c>
      <c r="L72" s="18">
        <f t="shared" si="17"/>
        <v>52.906000000000006</v>
      </c>
      <c r="M72" s="8">
        <f t="shared" si="18"/>
        <v>7.0804095341278455</v>
      </c>
      <c r="N72" s="8">
        <f t="shared" si="19"/>
        <v>264.53000000000003</v>
      </c>
      <c r="O72" s="8">
        <f t="shared" si="20"/>
        <v>35.402047670639227</v>
      </c>
    </row>
    <row r="73" spans="1:15" x14ac:dyDescent="0.25">
      <c r="A73" t="s">
        <v>104</v>
      </c>
      <c r="B73" t="s">
        <v>27</v>
      </c>
      <c r="C73" t="s">
        <v>63</v>
      </c>
      <c r="D73" t="str">
        <f>CONCATENATE("(",Table1[[#This Row],[Brand]], ") ", Table1[[#This Row],[Description]])</f>
        <v>(TAVIO) Woolen sweater</v>
      </c>
      <c r="E73">
        <v>7</v>
      </c>
      <c r="F73" s="8">
        <v>27.62</v>
      </c>
      <c r="G73" s="8">
        <f t="shared" si="14"/>
        <v>34.705590465872156</v>
      </c>
      <c r="H73" s="8">
        <f t="shared" si="15"/>
        <v>193.34</v>
      </c>
      <c r="I73" s="15">
        <f t="shared" si="16"/>
        <v>69.411180931744312</v>
      </c>
      <c r="J73" s="16">
        <v>43.39</v>
      </c>
      <c r="K73" s="17">
        <v>39.24</v>
      </c>
      <c r="L73" s="18">
        <f t="shared" si="17"/>
        <v>40.070000000000007</v>
      </c>
      <c r="M73" s="8">
        <f t="shared" si="18"/>
        <v>5.3644095341278515</v>
      </c>
      <c r="N73" s="8">
        <f t="shared" si="19"/>
        <v>280.49000000000007</v>
      </c>
      <c r="O73" s="8">
        <f t="shared" si="20"/>
        <v>37.55086673889496</v>
      </c>
    </row>
    <row r="74" spans="1:15" x14ac:dyDescent="0.25">
      <c r="A74" t="s">
        <v>105</v>
      </c>
      <c r="B74" t="s">
        <v>8</v>
      </c>
      <c r="C74" t="s">
        <v>14</v>
      </c>
      <c r="D74" t="str">
        <f>CONCATENATE("(",Table1[[#This Row],[Brand]], ") ", Table1[[#This Row],[Description]])</f>
        <v>(NOVA) Bomber jacket</v>
      </c>
      <c r="E74">
        <v>1</v>
      </c>
      <c r="F74" s="8">
        <v>30.78</v>
      </c>
      <c r="G74" s="8">
        <f t="shared" si="14"/>
        <v>37.86559046587216</v>
      </c>
      <c r="H74" s="8">
        <f t="shared" si="15"/>
        <v>30.78</v>
      </c>
      <c r="I74" s="15">
        <f t="shared" si="16"/>
        <v>75.731180931744319</v>
      </c>
      <c r="J74" s="16">
        <v>47.34</v>
      </c>
      <c r="K74" s="17">
        <v>42.81</v>
      </c>
      <c r="L74" s="18">
        <f t="shared" si="17"/>
        <v>43.716000000000008</v>
      </c>
      <c r="M74" s="8">
        <f t="shared" si="18"/>
        <v>5.8504095341278486</v>
      </c>
      <c r="N74" s="8">
        <f t="shared" si="19"/>
        <v>43.716000000000008</v>
      </c>
      <c r="O74" s="8">
        <f t="shared" si="20"/>
        <v>5.8504095341278486</v>
      </c>
    </row>
    <row r="75" spans="1:15" x14ac:dyDescent="0.25">
      <c r="A75" t="s">
        <v>106</v>
      </c>
      <c r="B75" t="s">
        <v>11</v>
      </c>
      <c r="C75" t="s">
        <v>14</v>
      </c>
      <c r="D75" t="str">
        <f>CONCATENATE("(",Table1[[#This Row],[Brand]], ") ", Table1[[#This Row],[Description]])</f>
        <v>(MIRELLA) Bomber jacket</v>
      </c>
      <c r="E75">
        <v>5</v>
      </c>
      <c r="F75" s="8">
        <v>59.98</v>
      </c>
      <c r="G75" s="8">
        <f t="shared" si="14"/>
        <v>67.065590465872148</v>
      </c>
      <c r="H75" s="8">
        <f t="shared" si="15"/>
        <v>299.89999999999998</v>
      </c>
      <c r="I75" s="15">
        <f t="shared" si="16"/>
        <v>134.1311809317443</v>
      </c>
      <c r="J75" s="16">
        <v>83.84</v>
      </c>
      <c r="K75" s="17">
        <v>75.819999999999993</v>
      </c>
      <c r="L75" s="18">
        <f t="shared" si="17"/>
        <v>77.424000000000007</v>
      </c>
      <c r="M75" s="8">
        <f t="shared" si="18"/>
        <v>10.358409534127858</v>
      </c>
      <c r="N75" s="8">
        <f t="shared" si="19"/>
        <v>387.12</v>
      </c>
      <c r="O75" s="8">
        <f t="shared" si="20"/>
        <v>51.792047670639292</v>
      </c>
    </row>
    <row r="76" spans="1:15" x14ac:dyDescent="0.25">
      <c r="A76" t="s">
        <v>107</v>
      </c>
      <c r="B76" t="s">
        <v>8</v>
      </c>
      <c r="C76" t="s">
        <v>24</v>
      </c>
      <c r="D76" t="str">
        <f>CONCATENATE("(",Table1[[#This Row],[Brand]], ") ", Table1[[#This Row],[Description]])</f>
        <v>(NOVA) Silk blouse</v>
      </c>
      <c r="E76">
        <v>3</v>
      </c>
      <c r="F76" s="8">
        <v>18.600000000000001</v>
      </c>
      <c r="G76" s="8">
        <f t="shared" si="14"/>
        <v>25.685590465872156</v>
      </c>
      <c r="H76" s="8">
        <f t="shared" si="15"/>
        <v>55.800000000000004</v>
      </c>
      <c r="I76" s="15">
        <f t="shared" si="16"/>
        <v>51.371180931744313</v>
      </c>
      <c r="J76" s="16">
        <v>32.11</v>
      </c>
      <c r="K76" s="17">
        <v>29.04</v>
      </c>
      <c r="L76" s="18">
        <f t="shared" si="17"/>
        <v>29.654</v>
      </c>
      <c r="M76" s="8">
        <f t="shared" si="18"/>
        <v>3.9684095341278436</v>
      </c>
      <c r="N76" s="8">
        <f t="shared" si="19"/>
        <v>88.962000000000003</v>
      </c>
      <c r="O76" s="8">
        <f t="shared" si="20"/>
        <v>11.905228602383531</v>
      </c>
    </row>
    <row r="77" spans="1:15" x14ac:dyDescent="0.25">
      <c r="A77" t="s">
        <v>108</v>
      </c>
      <c r="B77" t="s">
        <v>27</v>
      </c>
      <c r="C77" t="s">
        <v>19</v>
      </c>
      <c r="D77" t="str">
        <f>CONCATENATE("(",Table1[[#This Row],[Brand]], ") ", Table1[[#This Row],[Description]])</f>
        <v>(TAVIO) Summer dress</v>
      </c>
      <c r="E77">
        <v>1</v>
      </c>
      <c r="F77" s="8">
        <v>41.94</v>
      </c>
      <c r="G77" s="8">
        <f t="shared" si="14"/>
        <v>49.025590465872156</v>
      </c>
      <c r="H77" s="8">
        <f t="shared" si="15"/>
        <v>41.94</v>
      </c>
      <c r="I77" s="15">
        <f t="shared" si="16"/>
        <v>98.051180931744312</v>
      </c>
      <c r="J77" s="16">
        <v>61.29</v>
      </c>
      <c r="K77" s="17">
        <v>55.42</v>
      </c>
      <c r="L77" s="18">
        <f t="shared" si="17"/>
        <v>56.594000000000008</v>
      </c>
      <c r="M77" s="8">
        <f t="shared" si="18"/>
        <v>7.5684095341278521</v>
      </c>
      <c r="N77" s="8">
        <f t="shared" si="19"/>
        <v>56.594000000000008</v>
      </c>
      <c r="O77" s="8">
        <f t="shared" si="20"/>
        <v>7.5684095341278521</v>
      </c>
    </row>
    <row r="78" spans="1:15" x14ac:dyDescent="0.25">
      <c r="A78" t="s">
        <v>109</v>
      </c>
      <c r="B78" t="s">
        <v>8</v>
      </c>
      <c r="C78" t="s">
        <v>47</v>
      </c>
      <c r="D78" t="str">
        <f>CONCATENATE("(",Table1[[#This Row],[Brand]], ") ", Table1[[#This Row],[Description]])</f>
        <v>(NOVA) Slim-fit jeans</v>
      </c>
      <c r="E78">
        <v>6</v>
      </c>
      <c r="F78" s="8">
        <v>47.48</v>
      </c>
      <c r="G78" s="8">
        <f t="shared" si="14"/>
        <v>54.565590465872155</v>
      </c>
      <c r="H78" s="8">
        <f t="shared" si="15"/>
        <v>284.88</v>
      </c>
      <c r="I78" s="15">
        <f t="shared" si="16"/>
        <v>109.13118093174431</v>
      </c>
      <c r="J78" s="16">
        <v>68.209999999999994</v>
      </c>
      <c r="K78" s="17">
        <v>61.68</v>
      </c>
      <c r="L78" s="18">
        <f t="shared" si="17"/>
        <v>62.986000000000004</v>
      </c>
      <c r="M78" s="8">
        <f t="shared" si="18"/>
        <v>8.4204095341278489</v>
      </c>
      <c r="N78" s="8">
        <f t="shared" si="19"/>
        <v>377.91600000000005</v>
      </c>
      <c r="O78" s="8">
        <f t="shared" si="20"/>
        <v>50.522457204767093</v>
      </c>
    </row>
    <row r="79" spans="1:15" x14ac:dyDescent="0.25">
      <c r="A79" t="s">
        <v>110</v>
      </c>
      <c r="B79" t="s">
        <v>27</v>
      </c>
      <c r="C79" t="s">
        <v>14</v>
      </c>
      <c r="D79" t="str">
        <f>CONCATENATE("(",Table1[[#This Row],[Brand]], ") ", Table1[[#This Row],[Description]])</f>
        <v>(TAVIO) Bomber jacket</v>
      </c>
      <c r="E79">
        <v>7</v>
      </c>
      <c r="F79" s="8">
        <v>46.53</v>
      </c>
      <c r="G79" s="8">
        <f t="shared" si="14"/>
        <v>53.61559046587216</v>
      </c>
      <c r="H79" s="8">
        <f t="shared" si="15"/>
        <v>325.71000000000004</v>
      </c>
      <c r="I79" s="15">
        <f t="shared" si="16"/>
        <v>107.23118093174432</v>
      </c>
      <c r="J79" s="16">
        <v>67.03</v>
      </c>
      <c r="K79" s="17">
        <v>60.61</v>
      </c>
      <c r="L79" s="18">
        <f t="shared" si="17"/>
        <v>61.893999999999998</v>
      </c>
      <c r="M79" s="8">
        <f t="shared" si="18"/>
        <v>8.2784095341278388</v>
      </c>
      <c r="N79" s="8">
        <f t="shared" si="19"/>
        <v>433.25799999999998</v>
      </c>
      <c r="O79" s="8">
        <f t="shared" si="20"/>
        <v>57.948866738894871</v>
      </c>
    </row>
    <row r="80" spans="1:15" x14ac:dyDescent="0.25">
      <c r="A80" t="s">
        <v>111</v>
      </c>
      <c r="B80" t="s">
        <v>23</v>
      </c>
      <c r="C80" t="s">
        <v>47</v>
      </c>
      <c r="D80" t="str">
        <f>CONCATENATE("(",Table1[[#This Row],[Brand]], ") ", Table1[[#This Row],[Description]])</f>
        <v>(LUNARE) Slim-fit jeans</v>
      </c>
      <c r="E80">
        <v>6</v>
      </c>
      <c r="F80" s="8">
        <v>38.44</v>
      </c>
      <c r="G80" s="8">
        <f t="shared" si="14"/>
        <v>45.525590465872156</v>
      </c>
      <c r="H80" s="8">
        <f t="shared" si="15"/>
        <v>230.64</v>
      </c>
      <c r="I80" s="15">
        <f t="shared" si="16"/>
        <v>91.051180931744312</v>
      </c>
      <c r="J80" s="16">
        <v>56.91</v>
      </c>
      <c r="K80" s="17">
        <v>51.46</v>
      </c>
      <c r="L80" s="18">
        <f t="shared" si="17"/>
        <v>52.550000000000004</v>
      </c>
      <c r="M80" s="8">
        <f t="shared" si="18"/>
        <v>7.0244095341278481</v>
      </c>
      <c r="N80" s="8">
        <f t="shared" si="19"/>
        <v>315.3</v>
      </c>
      <c r="O80" s="8">
        <f t="shared" si="20"/>
        <v>42.146457204767088</v>
      </c>
    </row>
    <row r="81" spans="1:15" x14ac:dyDescent="0.25">
      <c r="A81" t="s">
        <v>112</v>
      </c>
      <c r="B81" t="s">
        <v>11</v>
      </c>
      <c r="C81" t="s">
        <v>12</v>
      </c>
      <c r="D81" t="str">
        <f>CONCATENATE("(",Table1[[#This Row],[Brand]], ") ", Table1[[#This Row],[Description]])</f>
        <v>(MIRELLA) Sports hoodie</v>
      </c>
      <c r="E81">
        <v>1</v>
      </c>
      <c r="F81" s="8">
        <v>48.1</v>
      </c>
      <c r="G81" s="8">
        <f t="shared" si="14"/>
        <v>55.18559046587216</v>
      </c>
      <c r="H81" s="8">
        <f t="shared" si="15"/>
        <v>48.1</v>
      </c>
      <c r="I81" s="15">
        <f t="shared" si="16"/>
        <v>110.37118093174432</v>
      </c>
      <c r="J81" s="16">
        <v>68.989999999999995</v>
      </c>
      <c r="K81" s="17">
        <v>62.39</v>
      </c>
      <c r="L81" s="18">
        <f t="shared" si="17"/>
        <v>63.710000000000008</v>
      </c>
      <c r="M81" s="8">
        <f t="shared" si="18"/>
        <v>8.5244095341278481</v>
      </c>
      <c r="N81" s="8">
        <f t="shared" si="19"/>
        <v>63.710000000000008</v>
      </c>
      <c r="O81" s="8">
        <f t="shared" si="20"/>
        <v>8.5244095341278481</v>
      </c>
    </row>
    <row r="82" spans="1:15" x14ac:dyDescent="0.25">
      <c r="A82" t="s">
        <v>113</v>
      </c>
      <c r="B82" t="s">
        <v>8</v>
      </c>
      <c r="C82" t="s">
        <v>14</v>
      </c>
      <c r="D82" t="str">
        <f>CONCATENATE("(",Table1[[#This Row],[Brand]], ") ", Table1[[#This Row],[Description]])</f>
        <v>(NOVA) Bomber jacket</v>
      </c>
      <c r="E82">
        <v>10</v>
      </c>
      <c r="F82" s="8">
        <v>47.29</v>
      </c>
      <c r="G82" s="8">
        <f t="shared" si="14"/>
        <v>54.375590465872158</v>
      </c>
      <c r="H82" s="8">
        <f t="shared" si="15"/>
        <v>472.9</v>
      </c>
      <c r="I82" s="15">
        <f t="shared" si="16"/>
        <v>108.75118093174432</v>
      </c>
      <c r="J82" s="16">
        <v>67.98</v>
      </c>
      <c r="K82" s="17">
        <v>61.47</v>
      </c>
      <c r="L82" s="18">
        <f t="shared" si="17"/>
        <v>62.772000000000006</v>
      </c>
      <c r="M82" s="8">
        <f t="shared" si="18"/>
        <v>8.396409534127848</v>
      </c>
      <c r="N82" s="8">
        <f t="shared" si="19"/>
        <v>627.72</v>
      </c>
      <c r="O82" s="8">
        <f t="shared" si="20"/>
        <v>83.96409534127848</v>
      </c>
    </row>
    <row r="83" spans="1:15" x14ac:dyDescent="0.25">
      <c r="A83" t="s">
        <v>114</v>
      </c>
      <c r="B83" t="s">
        <v>8</v>
      </c>
      <c r="C83" t="s">
        <v>61</v>
      </c>
      <c r="D83" t="str">
        <f>CONCATENATE("(",Table1[[#This Row],[Brand]], ") ", Table1[[#This Row],[Description]])</f>
        <v>(NOVA) Winter coat</v>
      </c>
      <c r="E83">
        <v>3</v>
      </c>
      <c r="F83" s="8">
        <v>34.549999999999997</v>
      </c>
      <c r="G83" s="8">
        <f t="shared" si="14"/>
        <v>41.635590465872156</v>
      </c>
      <c r="H83" s="8">
        <f t="shared" si="15"/>
        <v>103.64999999999999</v>
      </c>
      <c r="I83" s="15">
        <f t="shared" si="16"/>
        <v>83.271180931744311</v>
      </c>
      <c r="J83" s="16">
        <v>52.05</v>
      </c>
      <c r="K83" s="17">
        <v>47.07</v>
      </c>
      <c r="L83" s="18">
        <f t="shared" si="17"/>
        <v>48.066000000000003</v>
      </c>
      <c r="M83" s="8">
        <f t="shared" si="18"/>
        <v>6.4304095341278469</v>
      </c>
      <c r="N83" s="8">
        <f t="shared" si="19"/>
        <v>144.19800000000001</v>
      </c>
      <c r="O83" s="8">
        <f t="shared" si="20"/>
        <v>19.291228602383541</v>
      </c>
    </row>
    <row r="84" spans="1:15" x14ac:dyDescent="0.25">
      <c r="A84" t="s">
        <v>115</v>
      </c>
      <c r="B84" t="s">
        <v>11</v>
      </c>
      <c r="C84" t="s">
        <v>21</v>
      </c>
      <c r="D84" t="str">
        <f>CONCATENATE("(",Table1[[#This Row],[Brand]], ") ", Table1[[#This Row],[Description]])</f>
        <v>(MIRELLA) Denim jacket</v>
      </c>
      <c r="E84">
        <v>4</v>
      </c>
      <c r="F84" s="8">
        <v>24.01</v>
      </c>
      <c r="G84" s="8">
        <f t="shared" si="14"/>
        <v>31.095590465872156</v>
      </c>
      <c r="H84" s="8">
        <f t="shared" si="15"/>
        <v>96.04</v>
      </c>
      <c r="I84" s="15">
        <f t="shared" si="16"/>
        <v>62.191180931744313</v>
      </c>
      <c r="J84" s="16">
        <v>38.880000000000003</v>
      </c>
      <c r="K84" s="17">
        <v>35.159999999999997</v>
      </c>
      <c r="L84" s="18">
        <f t="shared" si="17"/>
        <v>35.904000000000003</v>
      </c>
      <c r="M84" s="8">
        <f t="shared" si="18"/>
        <v>4.808409534127847</v>
      </c>
      <c r="N84" s="8">
        <f t="shared" si="19"/>
        <v>143.61600000000001</v>
      </c>
      <c r="O84" s="8">
        <f t="shared" si="20"/>
        <v>19.233638136511388</v>
      </c>
    </row>
    <row r="85" spans="1:15" x14ac:dyDescent="0.25">
      <c r="A85" t="s">
        <v>116</v>
      </c>
      <c r="B85" t="s">
        <v>27</v>
      </c>
      <c r="C85" t="s">
        <v>9</v>
      </c>
      <c r="D85" t="str">
        <f>CONCATENATE("(",Table1[[#This Row],[Brand]], ") ", Table1[[#This Row],[Description]])</f>
        <v>(TAVIO) Chiffon dress</v>
      </c>
      <c r="E85">
        <v>3</v>
      </c>
      <c r="F85" s="8">
        <v>50.2</v>
      </c>
      <c r="G85" s="8">
        <f t="shared" si="14"/>
        <v>57.285590465872161</v>
      </c>
      <c r="H85" s="8">
        <f t="shared" si="15"/>
        <v>150.60000000000002</v>
      </c>
      <c r="I85" s="15">
        <f t="shared" si="16"/>
        <v>114.57118093174432</v>
      </c>
      <c r="J85" s="16">
        <v>71.61</v>
      </c>
      <c r="K85" s="17">
        <v>64.760000000000005</v>
      </c>
      <c r="L85" s="18">
        <f t="shared" si="17"/>
        <v>66.13000000000001</v>
      </c>
      <c r="M85" s="8">
        <f t="shared" si="18"/>
        <v>8.8444095341278484</v>
      </c>
      <c r="N85" s="8">
        <f t="shared" si="19"/>
        <v>198.39000000000004</v>
      </c>
      <c r="O85" s="8">
        <f t="shared" si="20"/>
        <v>26.533228602383545</v>
      </c>
    </row>
    <row r="86" spans="1:15" x14ac:dyDescent="0.25">
      <c r="A86" t="s">
        <v>117</v>
      </c>
      <c r="B86" t="s">
        <v>23</v>
      </c>
      <c r="C86" t="s">
        <v>30</v>
      </c>
      <c r="D86" t="str">
        <f>CONCATENATE("(",Table1[[#This Row],[Brand]], ") ", Table1[[#This Row],[Description]])</f>
        <v>(LUNARE) Casual cotton shirt</v>
      </c>
      <c r="E86">
        <v>5</v>
      </c>
      <c r="F86" s="8">
        <v>30.34</v>
      </c>
      <c r="G86" s="8">
        <f t="shared" si="14"/>
        <v>37.425590465872155</v>
      </c>
      <c r="H86" s="8">
        <f t="shared" si="15"/>
        <v>151.69999999999999</v>
      </c>
      <c r="I86" s="15">
        <f t="shared" si="16"/>
        <v>74.85118093174431</v>
      </c>
      <c r="J86" s="16">
        <v>46.79</v>
      </c>
      <c r="K86" s="17">
        <v>42.31</v>
      </c>
      <c r="L86" s="18">
        <f t="shared" si="17"/>
        <v>43.206000000000003</v>
      </c>
      <c r="M86" s="8">
        <f t="shared" si="18"/>
        <v>5.7804095341278483</v>
      </c>
      <c r="N86" s="8">
        <f t="shared" si="19"/>
        <v>216.03000000000003</v>
      </c>
      <c r="O86" s="8">
        <f t="shared" si="20"/>
        <v>28.902047670639242</v>
      </c>
    </row>
    <row r="87" spans="1:15" x14ac:dyDescent="0.25">
      <c r="A87" t="s">
        <v>118</v>
      </c>
      <c r="B87" t="s">
        <v>33</v>
      </c>
      <c r="C87" t="s">
        <v>98</v>
      </c>
      <c r="D87" t="str">
        <f>CONCATENATE("(",Table1[[#This Row],[Brand]], ") ", Table1[[#This Row],[Description]])</f>
        <v>(ZELORA) Cardigan</v>
      </c>
      <c r="E87">
        <v>9</v>
      </c>
      <c r="F87" s="8">
        <v>42.83</v>
      </c>
      <c r="G87" s="8">
        <f t="shared" si="14"/>
        <v>49.915590465872157</v>
      </c>
      <c r="H87" s="8">
        <f t="shared" si="15"/>
        <v>385.46999999999997</v>
      </c>
      <c r="I87" s="15">
        <f t="shared" si="16"/>
        <v>99.831180931744314</v>
      </c>
      <c r="J87" s="16">
        <v>62.4</v>
      </c>
      <c r="K87" s="17">
        <v>56.42</v>
      </c>
      <c r="L87" s="18">
        <f t="shared" si="17"/>
        <v>57.616</v>
      </c>
      <c r="M87" s="8">
        <f t="shared" si="18"/>
        <v>7.7004095341278429</v>
      </c>
      <c r="N87" s="8">
        <f t="shared" si="19"/>
        <v>518.54399999999998</v>
      </c>
      <c r="O87" s="8">
        <f t="shared" si="20"/>
        <v>69.303685807150586</v>
      </c>
    </row>
    <row r="88" spans="1:15" x14ac:dyDescent="0.25">
      <c r="A88" t="s">
        <v>119</v>
      </c>
      <c r="B88" t="s">
        <v>8</v>
      </c>
      <c r="C88" t="s">
        <v>19</v>
      </c>
      <c r="D88" t="str">
        <f>CONCATENATE("(",Table1[[#This Row],[Brand]], ") ", Table1[[#This Row],[Description]])</f>
        <v>(NOVA) Summer dress</v>
      </c>
      <c r="E88">
        <v>1</v>
      </c>
      <c r="F88" s="8">
        <v>9.65</v>
      </c>
      <c r="G88" s="8">
        <f t="shared" si="14"/>
        <v>16.735590465872157</v>
      </c>
      <c r="H88" s="8">
        <f t="shared" si="15"/>
        <v>9.65</v>
      </c>
      <c r="I88" s="15">
        <f t="shared" si="16"/>
        <v>33.471180931744314</v>
      </c>
      <c r="J88" s="16">
        <v>20.93</v>
      </c>
      <c r="K88" s="17">
        <v>18.93</v>
      </c>
      <c r="L88" s="18">
        <f t="shared" si="17"/>
        <v>19.329999999999998</v>
      </c>
      <c r="M88" s="8">
        <f t="shared" si="18"/>
        <v>2.5944095341278413</v>
      </c>
      <c r="N88" s="8">
        <f t="shared" si="19"/>
        <v>19.329999999999998</v>
      </c>
      <c r="O88" s="8">
        <f t="shared" si="20"/>
        <v>2.5944095341278413</v>
      </c>
    </row>
    <row r="89" spans="1:15" x14ac:dyDescent="0.25">
      <c r="A89" t="s">
        <v>120</v>
      </c>
      <c r="B89" t="s">
        <v>23</v>
      </c>
      <c r="C89" t="s">
        <v>65</v>
      </c>
      <c r="D89" t="str">
        <f>CONCATENATE("(",Table1[[#This Row],[Brand]], ") ", Table1[[#This Row],[Description]])</f>
        <v>(LUNARE) Crop top</v>
      </c>
      <c r="E89">
        <v>10</v>
      </c>
      <c r="F89" s="8">
        <v>46.8</v>
      </c>
      <c r="G89" s="8">
        <f t="shared" si="14"/>
        <v>53.885590465872156</v>
      </c>
      <c r="H89" s="8">
        <f t="shared" si="15"/>
        <v>468</v>
      </c>
      <c r="I89" s="15">
        <f t="shared" si="16"/>
        <v>107.77118093174431</v>
      </c>
      <c r="J89" s="16">
        <v>67.36</v>
      </c>
      <c r="K89" s="17">
        <v>60.92</v>
      </c>
      <c r="L89" s="18">
        <f t="shared" si="17"/>
        <v>62.208000000000006</v>
      </c>
      <c r="M89" s="8">
        <f t="shared" si="18"/>
        <v>8.3224095341278499</v>
      </c>
      <c r="N89" s="8">
        <f t="shared" si="19"/>
        <v>622.08000000000004</v>
      </c>
      <c r="O89" s="8">
        <f t="shared" si="20"/>
        <v>83.224095341278499</v>
      </c>
    </row>
    <row r="90" spans="1:15" x14ac:dyDescent="0.25">
      <c r="A90" t="s">
        <v>121</v>
      </c>
      <c r="B90" t="s">
        <v>16</v>
      </c>
      <c r="C90" t="s">
        <v>37</v>
      </c>
      <c r="D90" t="str">
        <f>CONCATENATE("(",Table1[[#This Row],[Brand]], ") ", Table1[[#This Row],[Description]])</f>
        <v>(ASTRA) Classic trousers</v>
      </c>
      <c r="E90">
        <v>3</v>
      </c>
      <c r="F90" s="8">
        <v>54.24</v>
      </c>
      <c r="G90" s="8">
        <f t="shared" si="14"/>
        <v>61.32559046587216</v>
      </c>
      <c r="H90" s="8">
        <f t="shared" si="15"/>
        <v>162.72</v>
      </c>
      <c r="I90" s="15">
        <f t="shared" si="16"/>
        <v>122.65118093174432</v>
      </c>
      <c r="J90" s="16">
        <v>76.66</v>
      </c>
      <c r="K90" s="17">
        <v>69.33</v>
      </c>
      <c r="L90" s="18">
        <f t="shared" si="17"/>
        <v>70.795999999999992</v>
      </c>
      <c r="M90" s="8">
        <f t="shared" si="18"/>
        <v>9.4704095341278318</v>
      </c>
      <c r="N90" s="8">
        <f t="shared" si="19"/>
        <v>212.38799999999998</v>
      </c>
      <c r="O90" s="8">
        <f t="shared" si="20"/>
        <v>28.411228602383495</v>
      </c>
    </row>
    <row r="91" spans="1:15" x14ac:dyDescent="0.25">
      <c r="A91" t="s">
        <v>122</v>
      </c>
      <c r="B91" t="s">
        <v>16</v>
      </c>
      <c r="C91" t="s">
        <v>9</v>
      </c>
      <c r="D91" t="str">
        <f>CONCATENATE("(",Table1[[#This Row],[Brand]], ") ", Table1[[#This Row],[Description]])</f>
        <v>(ASTRA) Chiffon dress</v>
      </c>
      <c r="E91">
        <v>9</v>
      </c>
      <c r="F91" s="8">
        <v>45.56</v>
      </c>
      <c r="G91" s="8">
        <f t="shared" si="14"/>
        <v>52.645590465872161</v>
      </c>
      <c r="H91" s="8">
        <f t="shared" si="15"/>
        <v>410.04</v>
      </c>
      <c r="I91" s="15">
        <f t="shared" si="16"/>
        <v>105.29118093174432</v>
      </c>
      <c r="J91" s="16">
        <v>65.81</v>
      </c>
      <c r="K91" s="17">
        <v>59.51</v>
      </c>
      <c r="L91" s="18">
        <f t="shared" si="17"/>
        <v>60.77</v>
      </c>
      <c r="M91" s="8">
        <f t="shared" si="18"/>
        <v>8.1244095341278424</v>
      </c>
      <c r="N91" s="8">
        <f t="shared" si="19"/>
        <v>546.93000000000006</v>
      </c>
      <c r="O91" s="8">
        <f t="shared" si="20"/>
        <v>73.119685807150574</v>
      </c>
    </row>
    <row r="92" spans="1:15" x14ac:dyDescent="0.25">
      <c r="A92" t="s">
        <v>123</v>
      </c>
      <c r="B92" t="s">
        <v>8</v>
      </c>
      <c r="C92" t="s">
        <v>17</v>
      </c>
      <c r="D92" t="str">
        <f>CONCATENATE("(",Table1[[#This Row],[Brand]], ") ", Table1[[#This Row],[Description]])</f>
        <v>(NOVA) Polo shirt</v>
      </c>
      <c r="E92">
        <v>9</v>
      </c>
      <c r="F92" s="8">
        <v>53.98</v>
      </c>
      <c r="G92" s="8">
        <f t="shared" si="14"/>
        <v>61.065590465872155</v>
      </c>
      <c r="H92" s="8">
        <f t="shared" si="15"/>
        <v>485.82</v>
      </c>
      <c r="I92" s="15">
        <f t="shared" si="16"/>
        <v>122.13118093174431</v>
      </c>
      <c r="J92" s="16">
        <v>76.34</v>
      </c>
      <c r="K92" s="17">
        <v>69.040000000000006</v>
      </c>
      <c r="L92" s="18">
        <f t="shared" si="17"/>
        <v>70.5</v>
      </c>
      <c r="M92" s="8">
        <f t="shared" si="18"/>
        <v>9.4344095341278447</v>
      </c>
      <c r="N92" s="8">
        <f t="shared" si="19"/>
        <v>634.5</v>
      </c>
      <c r="O92" s="8">
        <f t="shared" si="20"/>
        <v>84.909685807150595</v>
      </c>
    </row>
    <row r="93" spans="1:15" x14ac:dyDescent="0.25">
      <c r="A93" t="s">
        <v>124</v>
      </c>
      <c r="B93" t="s">
        <v>11</v>
      </c>
      <c r="C93" t="s">
        <v>98</v>
      </c>
      <c r="D93" t="str">
        <f>CONCATENATE("(",Table1[[#This Row],[Brand]], ") ", Table1[[#This Row],[Description]])</f>
        <v>(MIRELLA) Cardigan</v>
      </c>
      <c r="E93">
        <v>6</v>
      </c>
      <c r="F93" s="8">
        <v>37.28</v>
      </c>
      <c r="G93" s="8">
        <f t="shared" si="14"/>
        <v>44.36559046587216</v>
      </c>
      <c r="H93" s="8">
        <f t="shared" si="15"/>
        <v>223.68</v>
      </c>
      <c r="I93" s="15">
        <f t="shared" si="16"/>
        <v>88.731180931744319</v>
      </c>
      <c r="J93" s="16">
        <v>55.46</v>
      </c>
      <c r="K93" s="17">
        <v>50.15</v>
      </c>
      <c r="L93" s="18">
        <f t="shared" si="17"/>
        <v>51.212000000000003</v>
      </c>
      <c r="M93" s="8">
        <f t="shared" si="18"/>
        <v>6.8464095341278437</v>
      </c>
      <c r="N93" s="8">
        <f t="shared" si="19"/>
        <v>307.27200000000005</v>
      </c>
      <c r="O93" s="8">
        <f t="shared" si="20"/>
        <v>41.078457204767062</v>
      </c>
    </row>
    <row r="94" spans="1:15" x14ac:dyDescent="0.25">
      <c r="A94" t="s">
        <v>125</v>
      </c>
      <c r="B94" t="s">
        <v>23</v>
      </c>
      <c r="C94" t="s">
        <v>39</v>
      </c>
      <c r="D94" t="str">
        <f>CONCATENATE("(",Table1[[#This Row],[Brand]], ") ", Table1[[#This Row],[Description]])</f>
        <v>(LUNARE) Denim skirt</v>
      </c>
      <c r="E94">
        <v>10</v>
      </c>
      <c r="F94" s="8">
        <v>38.42</v>
      </c>
      <c r="G94" s="8">
        <f t="shared" si="14"/>
        <v>45.50559046587216</v>
      </c>
      <c r="H94" s="8">
        <f t="shared" si="15"/>
        <v>384.20000000000005</v>
      </c>
      <c r="I94" s="15">
        <f t="shared" si="16"/>
        <v>91.01118093174432</v>
      </c>
      <c r="J94" s="16">
        <v>56.89</v>
      </c>
      <c r="K94" s="17">
        <v>51.44</v>
      </c>
      <c r="L94" s="18">
        <f t="shared" si="17"/>
        <v>52.53</v>
      </c>
      <c r="M94" s="8">
        <f t="shared" si="18"/>
        <v>7.024409534127841</v>
      </c>
      <c r="N94" s="8">
        <f t="shared" si="19"/>
        <v>525.29999999999995</v>
      </c>
      <c r="O94" s="8">
        <f t="shared" si="20"/>
        <v>70.24409534127841</v>
      </c>
    </row>
    <row r="95" spans="1:15" x14ac:dyDescent="0.25">
      <c r="A95" t="s">
        <v>126</v>
      </c>
      <c r="B95" t="s">
        <v>33</v>
      </c>
      <c r="C95" t="s">
        <v>12</v>
      </c>
      <c r="D95" t="str">
        <f>CONCATENATE("(",Table1[[#This Row],[Brand]], ") ", Table1[[#This Row],[Description]])</f>
        <v>(ZELORA) Sports hoodie</v>
      </c>
      <c r="E95">
        <v>6</v>
      </c>
      <c r="F95" s="8">
        <v>18.53</v>
      </c>
      <c r="G95" s="8">
        <f t="shared" si="14"/>
        <v>25.615590465872156</v>
      </c>
      <c r="H95" s="8">
        <f t="shared" si="15"/>
        <v>111.18</v>
      </c>
      <c r="I95" s="15">
        <f t="shared" si="16"/>
        <v>51.231180931744312</v>
      </c>
      <c r="J95" s="16">
        <v>32.03</v>
      </c>
      <c r="K95" s="17">
        <v>28.96</v>
      </c>
      <c r="L95" s="18">
        <f t="shared" si="17"/>
        <v>29.574000000000005</v>
      </c>
      <c r="M95" s="8">
        <f t="shared" si="18"/>
        <v>3.9584095341278491</v>
      </c>
      <c r="N95" s="8">
        <f t="shared" si="19"/>
        <v>177.44400000000002</v>
      </c>
      <c r="O95" s="8">
        <f t="shared" si="20"/>
        <v>23.750457204767095</v>
      </c>
    </row>
    <row r="96" spans="1:15" x14ac:dyDescent="0.25">
      <c r="A96" t="s">
        <v>127</v>
      </c>
      <c r="B96" t="s">
        <v>33</v>
      </c>
      <c r="C96" t="s">
        <v>35</v>
      </c>
      <c r="D96" t="str">
        <f>CONCATENATE("(",Table1[[#This Row],[Brand]], ") ", Table1[[#This Row],[Description]])</f>
        <v>(ZELORA) Formal blazer</v>
      </c>
      <c r="E96">
        <v>3</v>
      </c>
      <c r="F96" s="8">
        <v>6</v>
      </c>
      <c r="G96" s="8">
        <f t="shared" si="14"/>
        <v>13.085590465872155</v>
      </c>
      <c r="H96" s="8">
        <f t="shared" si="15"/>
        <v>18</v>
      </c>
      <c r="I96" s="15">
        <f t="shared" si="16"/>
        <v>26.17118093174431</v>
      </c>
      <c r="J96" s="16">
        <v>16.36</v>
      </c>
      <c r="K96" s="17">
        <v>14.8</v>
      </c>
      <c r="L96" s="18">
        <f t="shared" si="17"/>
        <v>15.112000000000002</v>
      </c>
      <c r="M96" s="8">
        <f t="shared" si="18"/>
        <v>2.026409534127847</v>
      </c>
      <c r="N96" s="8">
        <f t="shared" si="19"/>
        <v>45.336000000000006</v>
      </c>
      <c r="O96" s="8">
        <f t="shared" si="20"/>
        <v>6.0792286023835409</v>
      </c>
    </row>
    <row r="97" spans="1:15" x14ac:dyDescent="0.25">
      <c r="A97" t="s">
        <v>128</v>
      </c>
      <c r="B97" t="s">
        <v>11</v>
      </c>
      <c r="C97" t="s">
        <v>42</v>
      </c>
      <c r="D97" t="str">
        <f>CONCATENATE("(",Table1[[#This Row],[Brand]], ") ", Table1[[#This Row],[Description]])</f>
        <v>(MIRELLA) Linen pants</v>
      </c>
      <c r="E97">
        <v>4</v>
      </c>
      <c r="F97" s="8">
        <v>5.29</v>
      </c>
      <c r="G97" s="8">
        <f t="shared" si="14"/>
        <v>12.375590465872156</v>
      </c>
      <c r="H97" s="8">
        <f t="shared" si="15"/>
        <v>21.16</v>
      </c>
      <c r="I97" s="15">
        <f t="shared" si="16"/>
        <v>24.751180931744312</v>
      </c>
      <c r="J97" s="16">
        <v>15.48</v>
      </c>
      <c r="K97" s="17">
        <v>14</v>
      </c>
      <c r="L97" s="18">
        <f t="shared" si="17"/>
        <v>14.296000000000001</v>
      </c>
      <c r="M97" s="8">
        <f t="shared" si="18"/>
        <v>1.9204095341278453</v>
      </c>
      <c r="N97" s="8">
        <f t="shared" si="19"/>
        <v>57.184000000000005</v>
      </c>
      <c r="O97" s="8">
        <f t="shared" si="20"/>
        <v>7.6816381365113813</v>
      </c>
    </row>
    <row r="98" spans="1:15" x14ac:dyDescent="0.25">
      <c r="A98" t="s">
        <v>129</v>
      </c>
      <c r="B98" t="s">
        <v>16</v>
      </c>
      <c r="C98" t="s">
        <v>21</v>
      </c>
      <c r="D98" t="str">
        <f>CONCATENATE("(",Table1[[#This Row],[Brand]], ") ", Table1[[#This Row],[Description]])</f>
        <v>(ASTRA) Denim jacket</v>
      </c>
      <c r="E98">
        <v>10</v>
      </c>
      <c r="F98" s="8">
        <v>20.399999999999999</v>
      </c>
      <c r="G98" s="8">
        <f t="shared" ref="G98:G129" si="21">IF(F98 = "", "",F98 + ($U$6 / $U$8))</f>
        <v>27.485590465872153</v>
      </c>
      <c r="H98" s="8">
        <f t="shared" ref="H98:H129" si="22">IF(E98 = "", "", E98*F98)</f>
        <v>204</v>
      </c>
      <c r="I98" s="15">
        <f t="shared" ref="I98:I129" si="23">IFERROR(G98/(1-$U$10), 0)</f>
        <v>54.971180931744307</v>
      </c>
      <c r="J98" s="16">
        <v>34.36</v>
      </c>
      <c r="K98" s="17">
        <v>31.08</v>
      </c>
      <c r="L98" s="18">
        <f t="shared" ref="L98:L129" si="24">IF(K98 = "", 0,(0.8*K98) + (0.2*J98))</f>
        <v>31.736000000000001</v>
      </c>
      <c r="M98" s="8">
        <f t="shared" ref="M98:M129" si="25">IFERROR(L98-G98, "")</f>
        <v>4.2504095341278472</v>
      </c>
      <c r="N98" s="8">
        <f t="shared" ref="N98:N129" si="26">IFERROR(L98*E98, "")</f>
        <v>317.36</v>
      </c>
      <c r="O98" s="8">
        <f t="shared" ref="O98:O129" si="27">IFERROR(M98*E98,"")</f>
        <v>42.504095341278472</v>
      </c>
    </row>
    <row r="99" spans="1:15" x14ac:dyDescent="0.25">
      <c r="A99" t="s">
        <v>130</v>
      </c>
      <c r="B99" t="s">
        <v>16</v>
      </c>
      <c r="C99" t="s">
        <v>39</v>
      </c>
      <c r="D99" t="str">
        <f>CONCATENATE("(",Table1[[#This Row],[Brand]], ") ", Table1[[#This Row],[Description]])</f>
        <v>(ASTRA) Denim skirt</v>
      </c>
      <c r="E99">
        <v>1</v>
      </c>
      <c r="F99" s="8">
        <v>45.49</v>
      </c>
      <c r="G99" s="8">
        <f t="shared" si="21"/>
        <v>52.57559046587216</v>
      </c>
      <c r="H99" s="8">
        <f t="shared" si="22"/>
        <v>45.49</v>
      </c>
      <c r="I99" s="15">
        <f t="shared" si="23"/>
        <v>105.15118093174432</v>
      </c>
      <c r="J99" s="16">
        <v>65.73</v>
      </c>
      <c r="K99" s="17">
        <v>59.44</v>
      </c>
      <c r="L99" s="18">
        <f t="shared" si="24"/>
        <v>60.698</v>
      </c>
      <c r="M99" s="8">
        <f t="shared" si="25"/>
        <v>8.1224095341278399</v>
      </c>
      <c r="N99" s="8">
        <f t="shared" si="26"/>
        <v>60.698</v>
      </c>
      <c r="O99" s="8">
        <f t="shared" si="27"/>
        <v>8.1224095341278399</v>
      </c>
    </row>
    <row r="100" spans="1:15" x14ac:dyDescent="0.25">
      <c r="A100" t="s">
        <v>131</v>
      </c>
      <c r="B100" t="s">
        <v>27</v>
      </c>
      <c r="C100" t="s">
        <v>42</v>
      </c>
      <c r="D100" t="str">
        <f>CONCATENATE("(",Table1[[#This Row],[Brand]], ") ", Table1[[#This Row],[Description]])</f>
        <v>(TAVIO) Linen pants</v>
      </c>
      <c r="E100">
        <v>4</v>
      </c>
      <c r="F100" s="8">
        <v>22.64</v>
      </c>
      <c r="G100" s="8">
        <f t="shared" si="21"/>
        <v>29.725590465872155</v>
      </c>
      <c r="H100" s="8">
        <f t="shared" si="22"/>
        <v>90.56</v>
      </c>
      <c r="I100" s="15">
        <f t="shared" si="23"/>
        <v>59.451180931744311</v>
      </c>
      <c r="J100" s="16">
        <v>37.159999999999997</v>
      </c>
      <c r="K100" s="17">
        <v>33.61</v>
      </c>
      <c r="L100" s="18">
        <f t="shared" si="24"/>
        <v>34.32</v>
      </c>
      <c r="M100" s="8">
        <f t="shared" si="25"/>
        <v>4.5944095341278448</v>
      </c>
      <c r="N100" s="8">
        <f t="shared" si="26"/>
        <v>137.28</v>
      </c>
      <c r="O100" s="8">
        <f t="shared" si="27"/>
        <v>18.377638136511379</v>
      </c>
    </row>
    <row r="101" spans="1:15" x14ac:dyDescent="0.25">
      <c r="A101" t="s">
        <v>132</v>
      </c>
      <c r="B101" t="s">
        <v>8</v>
      </c>
      <c r="C101" t="s">
        <v>61</v>
      </c>
      <c r="D101" t="str">
        <f>CONCATENATE("(",Table1[[#This Row],[Brand]], ") ", Table1[[#This Row],[Description]])</f>
        <v>(NOVA) Winter coat</v>
      </c>
      <c r="E101">
        <v>8</v>
      </c>
      <c r="F101" s="8">
        <v>49.54</v>
      </c>
      <c r="G101" s="8">
        <f t="shared" si="21"/>
        <v>56.625590465872158</v>
      </c>
      <c r="H101" s="8">
        <f t="shared" si="22"/>
        <v>396.32</v>
      </c>
      <c r="I101" s="15">
        <f t="shared" si="23"/>
        <v>113.25118093174432</v>
      </c>
      <c r="J101" s="16">
        <v>70.790000000000006</v>
      </c>
      <c r="K101" s="17">
        <v>64.02</v>
      </c>
      <c r="L101" s="18">
        <f t="shared" si="24"/>
        <v>65.373999999999995</v>
      </c>
      <c r="M101" s="8">
        <f t="shared" si="25"/>
        <v>8.7484095341278376</v>
      </c>
      <c r="N101" s="8">
        <f t="shared" si="26"/>
        <v>522.99199999999996</v>
      </c>
      <c r="O101" s="8">
        <f t="shared" si="27"/>
        <v>69.987276273022701</v>
      </c>
    </row>
    <row r="102" spans="1:15" x14ac:dyDescent="0.25">
      <c r="A102" t="s">
        <v>133</v>
      </c>
      <c r="B102" t="s">
        <v>16</v>
      </c>
      <c r="C102" t="s">
        <v>14</v>
      </c>
      <c r="D102" t="str">
        <f>CONCATENATE("(",Table1[[#This Row],[Brand]], ") ", Table1[[#This Row],[Description]])</f>
        <v>(ASTRA) Bomber jacket</v>
      </c>
      <c r="E102">
        <v>5</v>
      </c>
      <c r="F102" s="8">
        <v>50.68</v>
      </c>
      <c r="G102" s="8">
        <f t="shared" si="21"/>
        <v>57.765590465872158</v>
      </c>
      <c r="H102" s="8">
        <f t="shared" si="22"/>
        <v>253.4</v>
      </c>
      <c r="I102" s="15">
        <f t="shared" si="23"/>
        <v>115.53118093174432</v>
      </c>
      <c r="J102" s="16">
        <v>72.209999999999994</v>
      </c>
      <c r="K102" s="17">
        <v>65.3</v>
      </c>
      <c r="L102" s="18">
        <f t="shared" si="24"/>
        <v>66.682000000000002</v>
      </c>
      <c r="M102" s="8">
        <f t="shared" si="25"/>
        <v>8.916409534127844</v>
      </c>
      <c r="N102" s="8">
        <f t="shared" si="26"/>
        <v>333.41</v>
      </c>
      <c r="O102" s="8">
        <f t="shared" si="27"/>
        <v>44.58204767063922</v>
      </c>
    </row>
    <row r="103" spans="1:15" x14ac:dyDescent="0.25">
      <c r="A103" t="s">
        <v>134</v>
      </c>
      <c r="B103" t="s">
        <v>11</v>
      </c>
      <c r="C103" t="s">
        <v>35</v>
      </c>
      <c r="D103" t="str">
        <f>CONCATENATE("(",Table1[[#This Row],[Brand]], ") ", Table1[[#This Row],[Description]])</f>
        <v>(MIRELLA) Formal blazer</v>
      </c>
      <c r="E103">
        <v>3</v>
      </c>
      <c r="F103" s="8">
        <v>55.95</v>
      </c>
      <c r="G103" s="8">
        <f t="shared" si="21"/>
        <v>63.035590465872161</v>
      </c>
      <c r="H103" s="8">
        <f t="shared" si="22"/>
        <v>167.85000000000002</v>
      </c>
      <c r="I103" s="15">
        <f t="shared" si="23"/>
        <v>126.07118093174432</v>
      </c>
      <c r="J103" s="16">
        <v>78.8</v>
      </c>
      <c r="K103" s="17">
        <v>71.260000000000005</v>
      </c>
      <c r="L103" s="18">
        <f t="shared" si="24"/>
        <v>72.768000000000015</v>
      </c>
      <c r="M103" s="8">
        <f t="shared" si="25"/>
        <v>9.7324095341278536</v>
      </c>
      <c r="N103" s="8">
        <f t="shared" si="26"/>
        <v>218.30400000000003</v>
      </c>
      <c r="O103" s="8">
        <f t="shared" si="27"/>
        <v>29.197228602383561</v>
      </c>
    </row>
    <row r="104" spans="1:15" x14ac:dyDescent="0.25">
      <c r="A104" t="s">
        <v>135</v>
      </c>
      <c r="B104" t="s">
        <v>27</v>
      </c>
      <c r="C104" t="s">
        <v>65</v>
      </c>
      <c r="D104" t="str">
        <f>CONCATENATE("(",Table1[[#This Row],[Brand]], ") ", Table1[[#This Row],[Description]])</f>
        <v>(TAVIO) Crop top</v>
      </c>
      <c r="E104">
        <v>3</v>
      </c>
      <c r="F104" s="8">
        <v>14.03</v>
      </c>
      <c r="G104" s="8">
        <f t="shared" si="21"/>
        <v>21.115590465872156</v>
      </c>
      <c r="H104" s="8">
        <f t="shared" si="22"/>
        <v>42.089999999999996</v>
      </c>
      <c r="I104" s="15">
        <f t="shared" si="23"/>
        <v>42.231180931744312</v>
      </c>
      <c r="J104" s="16">
        <v>26.4</v>
      </c>
      <c r="K104" s="17">
        <v>23.88</v>
      </c>
      <c r="L104" s="18">
        <f t="shared" si="24"/>
        <v>24.384</v>
      </c>
      <c r="M104" s="8">
        <f t="shared" si="25"/>
        <v>3.2684095341278443</v>
      </c>
      <c r="N104" s="8">
        <f t="shared" si="26"/>
        <v>73.152000000000001</v>
      </c>
      <c r="O104" s="8">
        <f t="shared" si="27"/>
        <v>9.8052286023835329</v>
      </c>
    </row>
    <row r="105" spans="1:15" x14ac:dyDescent="0.25">
      <c r="A105" t="s">
        <v>136</v>
      </c>
      <c r="B105" t="s">
        <v>33</v>
      </c>
      <c r="C105" t="s">
        <v>61</v>
      </c>
      <c r="D105" t="str">
        <f>CONCATENATE("(",Table1[[#This Row],[Brand]], ") ", Table1[[#This Row],[Description]])</f>
        <v>(ZELORA) Winter coat</v>
      </c>
      <c r="E105">
        <v>10</v>
      </c>
      <c r="F105" s="8">
        <v>26.58</v>
      </c>
      <c r="G105" s="8">
        <f t="shared" si="21"/>
        <v>33.665590465872157</v>
      </c>
      <c r="H105" s="8">
        <f t="shared" si="22"/>
        <v>265.79999999999995</v>
      </c>
      <c r="I105" s="15">
        <f t="shared" si="23"/>
        <v>67.331180931744314</v>
      </c>
      <c r="J105" s="16">
        <v>42.09</v>
      </c>
      <c r="K105" s="17">
        <v>38.07</v>
      </c>
      <c r="L105" s="18">
        <f t="shared" si="24"/>
        <v>38.874000000000002</v>
      </c>
      <c r="M105" s="8">
        <f t="shared" si="25"/>
        <v>5.2084095341278456</v>
      </c>
      <c r="N105" s="8">
        <f t="shared" si="26"/>
        <v>388.74</v>
      </c>
      <c r="O105" s="8">
        <f t="shared" si="27"/>
        <v>52.084095341278456</v>
      </c>
    </row>
    <row r="106" spans="1:15" x14ac:dyDescent="0.25">
      <c r="A106" t="s">
        <v>137</v>
      </c>
      <c r="B106" t="s">
        <v>33</v>
      </c>
      <c r="C106" t="s">
        <v>98</v>
      </c>
      <c r="D106" t="str">
        <f>CONCATENATE("(",Table1[[#This Row],[Brand]], ") ", Table1[[#This Row],[Description]])</f>
        <v>(ZELORA) Cardigan</v>
      </c>
      <c r="E106">
        <v>1</v>
      </c>
      <c r="F106" s="8">
        <v>17.77</v>
      </c>
      <c r="G106" s="8">
        <f t="shared" si="21"/>
        <v>24.855590465872154</v>
      </c>
      <c r="H106" s="8">
        <f t="shared" si="22"/>
        <v>17.77</v>
      </c>
      <c r="I106" s="15">
        <f t="shared" si="23"/>
        <v>49.711180931744309</v>
      </c>
      <c r="J106" s="16">
        <v>31.08</v>
      </c>
      <c r="K106" s="17">
        <v>28.1</v>
      </c>
      <c r="L106" s="18">
        <f t="shared" si="24"/>
        <v>28.696000000000005</v>
      </c>
      <c r="M106" s="8">
        <f t="shared" si="25"/>
        <v>3.8404095341278506</v>
      </c>
      <c r="N106" s="8">
        <f t="shared" si="26"/>
        <v>28.696000000000005</v>
      </c>
      <c r="O106" s="8">
        <f t="shared" si="27"/>
        <v>3.8404095341278506</v>
      </c>
    </row>
    <row r="107" spans="1:15" x14ac:dyDescent="0.25">
      <c r="A107" t="s">
        <v>138</v>
      </c>
      <c r="B107" t="s">
        <v>16</v>
      </c>
      <c r="C107" t="s">
        <v>37</v>
      </c>
      <c r="D107" t="str">
        <f>CONCATENATE("(",Table1[[#This Row],[Brand]], ") ", Table1[[#This Row],[Description]])</f>
        <v>(ASTRA) Classic trousers</v>
      </c>
      <c r="E107">
        <v>3</v>
      </c>
      <c r="F107" s="8">
        <v>28.73</v>
      </c>
      <c r="G107" s="8">
        <f t="shared" si="21"/>
        <v>35.815590465872155</v>
      </c>
      <c r="H107" s="8">
        <f t="shared" si="22"/>
        <v>86.19</v>
      </c>
      <c r="I107" s="15">
        <f t="shared" si="23"/>
        <v>71.631180931744311</v>
      </c>
      <c r="J107" s="16">
        <v>44.78</v>
      </c>
      <c r="K107" s="17">
        <v>40.5</v>
      </c>
      <c r="L107" s="18">
        <f t="shared" si="24"/>
        <v>41.356000000000002</v>
      </c>
      <c r="M107" s="8">
        <f t="shared" si="25"/>
        <v>5.5404095341278463</v>
      </c>
      <c r="N107" s="8">
        <f t="shared" si="26"/>
        <v>124.06800000000001</v>
      </c>
      <c r="O107" s="8">
        <f t="shared" si="27"/>
        <v>16.621228602383539</v>
      </c>
    </row>
    <row r="108" spans="1:15" x14ac:dyDescent="0.25">
      <c r="A108" t="s">
        <v>139</v>
      </c>
      <c r="B108" t="s">
        <v>11</v>
      </c>
      <c r="C108" t="s">
        <v>98</v>
      </c>
      <c r="D108" t="str">
        <f>CONCATENATE("(",Table1[[#This Row],[Brand]], ") ", Table1[[#This Row],[Description]])</f>
        <v>(MIRELLA) Cardigan</v>
      </c>
      <c r="E108">
        <v>1</v>
      </c>
      <c r="F108" s="8">
        <v>34.340000000000003</v>
      </c>
      <c r="G108" s="8">
        <f t="shared" si="21"/>
        <v>41.425590465872162</v>
      </c>
      <c r="H108" s="8">
        <f t="shared" si="22"/>
        <v>34.340000000000003</v>
      </c>
      <c r="I108" s="15">
        <f t="shared" si="23"/>
        <v>82.851180931744324</v>
      </c>
      <c r="J108" s="16">
        <v>51.79</v>
      </c>
      <c r="K108" s="17">
        <v>46.83</v>
      </c>
      <c r="L108" s="18">
        <f t="shared" si="24"/>
        <v>47.822000000000003</v>
      </c>
      <c r="M108" s="8">
        <f t="shared" si="25"/>
        <v>6.3964095341278409</v>
      </c>
      <c r="N108" s="8">
        <f t="shared" si="26"/>
        <v>47.822000000000003</v>
      </c>
      <c r="O108" s="8">
        <f t="shared" si="27"/>
        <v>6.3964095341278409</v>
      </c>
    </row>
    <row r="109" spans="1:15" x14ac:dyDescent="0.25">
      <c r="A109" t="s">
        <v>140</v>
      </c>
      <c r="B109" t="s">
        <v>27</v>
      </c>
      <c r="C109" t="s">
        <v>63</v>
      </c>
      <c r="D109" t="str">
        <f>CONCATENATE("(",Table1[[#This Row],[Brand]], ") ", Table1[[#This Row],[Description]])</f>
        <v>(TAVIO) Woolen sweater</v>
      </c>
      <c r="E109">
        <v>7</v>
      </c>
      <c r="F109" s="8">
        <v>12.87</v>
      </c>
      <c r="G109" s="8">
        <f t="shared" si="21"/>
        <v>19.955590465872156</v>
      </c>
      <c r="H109" s="8">
        <f t="shared" si="22"/>
        <v>90.089999999999989</v>
      </c>
      <c r="I109" s="15">
        <f t="shared" si="23"/>
        <v>39.911180931744312</v>
      </c>
      <c r="J109" s="16">
        <v>24.95</v>
      </c>
      <c r="K109" s="17">
        <v>22.56</v>
      </c>
      <c r="L109" s="18">
        <f t="shared" si="24"/>
        <v>23.037999999999997</v>
      </c>
      <c r="M109" s="8">
        <f t="shared" si="25"/>
        <v>3.0824095341278408</v>
      </c>
      <c r="N109" s="8">
        <f t="shared" si="26"/>
        <v>161.26599999999996</v>
      </c>
      <c r="O109" s="8">
        <f t="shared" si="27"/>
        <v>21.576866738894886</v>
      </c>
    </row>
    <row r="110" spans="1:15" x14ac:dyDescent="0.25">
      <c r="A110" t="s">
        <v>141</v>
      </c>
      <c r="B110" t="s">
        <v>23</v>
      </c>
      <c r="C110" t="s">
        <v>61</v>
      </c>
      <c r="D110" t="str">
        <f>CONCATENATE("(",Table1[[#This Row],[Brand]], ") ", Table1[[#This Row],[Description]])</f>
        <v>(LUNARE) Winter coat</v>
      </c>
      <c r="E110">
        <v>4</v>
      </c>
      <c r="F110" s="8">
        <v>30.14</v>
      </c>
      <c r="G110" s="8">
        <f t="shared" si="21"/>
        <v>37.225590465872159</v>
      </c>
      <c r="H110" s="8">
        <f t="shared" si="22"/>
        <v>120.56</v>
      </c>
      <c r="I110" s="15">
        <f t="shared" si="23"/>
        <v>74.451180931744318</v>
      </c>
      <c r="J110" s="16">
        <v>46.54</v>
      </c>
      <c r="K110" s="17">
        <v>42.09</v>
      </c>
      <c r="L110" s="18">
        <f t="shared" si="24"/>
        <v>42.980000000000004</v>
      </c>
      <c r="M110" s="8">
        <f t="shared" si="25"/>
        <v>5.7544095341278449</v>
      </c>
      <c r="N110" s="8">
        <f t="shared" si="26"/>
        <v>171.92000000000002</v>
      </c>
      <c r="O110" s="8">
        <f t="shared" si="27"/>
        <v>23.01763813651138</v>
      </c>
    </row>
    <row r="111" spans="1:15" x14ac:dyDescent="0.25">
      <c r="A111" t="s">
        <v>142</v>
      </c>
      <c r="B111" t="s">
        <v>11</v>
      </c>
      <c r="C111" t="s">
        <v>17</v>
      </c>
      <c r="D111" t="str">
        <f>CONCATENATE("(",Table1[[#This Row],[Brand]], ") ", Table1[[#This Row],[Description]])</f>
        <v>(MIRELLA) Polo shirt</v>
      </c>
      <c r="E111">
        <v>2</v>
      </c>
      <c r="F111" s="8">
        <v>5.67</v>
      </c>
      <c r="G111" s="8">
        <f t="shared" si="21"/>
        <v>12.755590465872157</v>
      </c>
      <c r="H111" s="8">
        <f t="shared" si="22"/>
        <v>11.34</v>
      </c>
      <c r="I111" s="15">
        <f t="shared" si="23"/>
        <v>25.511180931744313</v>
      </c>
      <c r="J111" s="16">
        <v>15.95</v>
      </c>
      <c r="K111" s="17">
        <v>14.42</v>
      </c>
      <c r="L111" s="18">
        <f t="shared" si="24"/>
        <v>14.726000000000001</v>
      </c>
      <c r="M111" s="8">
        <f t="shared" si="25"/>
        <v>1.9704095341278443</v>
      </c>
      <c r="N111" s="8">
        <f t="shared" si="26"/>
        <v>29.452000000000002</v>
      </c>
      <c r="O111" s="8">
        <f t="shared" si="27"/>
        <v>3.9408190682556885</v>
      </c>
    </row>
    <row r="112" spans="1:15" x14ac:dyDescent="0.25">
      <c r="A112" t="s">
        <v>143</v>
      </c>
      <c r="B112" t="s">
        <v>16</v>
      </c>
      <c r="C112" t="s">
        <v>24</v>
      </c>
      <c r="D112" t="str">
        <f>CONCATENATE("(",Table1[[#This Row],[Brand]], ") ", Table1[[#This Row],[Description]])</f>
        <v>(ASTRA) Silk blouse</v>
      </c>
      <c r="E112">
        <v>8</v>
      </c>
      <c r="F112" s="8">
        <v>37.090000000000003</v>
      </c>
      <c r="G112" s="8">
        <f t="shared" si="21"/>
        <v>44.175590465872162</v>
      </c>
      <c r="H112" s="8">
        <f t="shared" si="22"/>
        <v>296.72000000000003</v>
      </c>
      <c r="I112" s="15">
        <f t="shared" si="23"/>
        <v>88.351180931744324</v>
      </c>
      <c r="J112" s="16">
        <v>55.23</v>
      </c>
      <c r="K112" s="17">
        <v>49.94</v>
      </c>
      <c r="L112" s="18">
        <f t="shared" si="24"/>
        <v>50.997999999999998</v>
      </c>
      <c r="M112" s="8">
        <f t="shared" si="25"/>
        <v>6.8224095341278357</v>
      </c>
      <c r="N112" s="8">
        <f t="shared" si="26"/>
        <v>407.98399999999998</v>
      </c>
      <c r="O112" s="8">
        <f t="shared" si="27"/>
        <v>54.579276273022685</v>
      </c>
    </row>
    <row r="113" spans="1:15" x14ac:dyDescent="0.25">
      <c r="A113" t="s">
        <v>144</v>
      </c>
      <c r="B113" t="s">
        <v>8</v>
      </c>
      <c r="C113" t="s">
        <v>61</v>
      </c>
      <c r="D113" t="str">
        <f>CONCATENATE("(",Table1[[#This Row],[Brand]], ") ", Table1[[#This Row],[Description]])</f>
        <v>(NOVA) Winter coat</v>
      </c>
      <c r="E113">
        <v>8</v>
      </c>
      <c r="F113" s="8">
        <v>32.82</v>
      </c>
      <c r="G113" s="8">
        <f t="shared" si="21"/>
        <v>39.905590465872159</v>
      </c>
      <c r="H113" s="8">
        <f t="shared" si="22"/>
        <v>262.56</v>
      </c>
      <c r="I113" s="15">
        <f t="shared" si="23"/>
        <v>79.811180931744317</v>
      </c>
      <c r="J113" s="16">
        <v>49.89</v>
      </c>
      <c r="K113" s="17">
        <v>45.12</v>
      </c>
      <c r="L113" s="18">
        <f t="shared" si="24"/>
        <v>46.073999999999998</v>
      </c>
      <c r="M113" s="8">
        <f t="shared" si="25"/>
        <v>6.1684095341278393</v>
      </c>
      <c r="N113" s="8">
        <f t="shared" si="26"/>
        <v>368.59199999999998</v>
      </c>
      <c r="O113" s="8">
        <f t="shared" si="27"/>
        <v>49.347276273022715</v>
      </c>
    </row>
    <row r="114" spans="1:15" x14ac:dyDescent="0.25">
      <c r="A114" t="s">
        <v>145</v>
      </c>
      <c r="B114" t="s">
        <v>11</v>
      </c>
      <c r="C114" t="s">
        <v>19</v>
      </c>
      <c r="D114" t="str">
        <f>CONCATENATE("(",Table1[[#This Row],[Brand]], ") ", Table1[[#This Row],[Description]])</f>
        <v>(MIRELLA) Summer dress</v>
      </c>
      <c r="E114">
        <v>4</v>
      </c>
      <c r="F114" s="8">
        <v>48.45</v>
      </c>
      <c r="G114" s="8">
        <f t="shared" si="21"/>
        <v>55.535590465872161</v>
      </c>
      <c r="H114" s="8">
        <f t="shared" si="22"/>
        <v>193.8</v>
      </c>
      <c r="I114" s="15">
        <f t="shared" si="23"/>
        <v>111.07118093174432</v>
      </c>
      <c r="J114" s="16">
        <v>69.430000000000007</v>
      </c>
      <c r="K114" s="17">
        <v>62.78</v>
      </c>
      <c r="L114" s="18">
        <f t="shared" si="24"/>
        <v>64.110000000000014</v>
      </c>
      <c r="M114" s="8">
        <f t="shared" si="25"/>
        <v>8.5744095341278523</v>
      </c>
      <c r="N114" s="8">
        <f t="shared" si="26"/>
        <v>256.44000000000005</v>
      </c>
      <c r="O114" s="8">
        <f t="shared" si="27"/>
        <v>34.297638136511409</v>
      </c>
    </row>
    <row r="115" spans="1:15" x14ac:dyDescent="0.25">
      <c r="A115" t="s">
        <v>146</v>
      </c>
      <c r="B115" t="s">
        <v>23</v>
      </c>
      <c r="C115" t="s">
        <v>9</v>
      </c>
      <c r="D115" t="str">
        <f>CONCATENATE("(",Table1[[#This Row],[Brand]], ") ", Table1[[#This Row],[Description]])</f>
        <v>(LUNARE) Chiffon dress</v>
      </c>
      <c r="E115">
        <v>8</v>
      </c>
      <c r="F115" s="8">
        <v>51.22</v>
      </c>
      <c r="G115" s="8">
        <f t="shared" si="21"/>
        <v>58.305590465872157</v>
      </c>
      <c r="H115" s="8">
        <f t="shared" si="22"/>
        <v>409.76</v>
      </c>
      <c r="I115" s="15">
        <f t="shared" si="23"/>
        <v>116.61118093174431</v>
      </c>
      <c r="J115" s="16">
        <v>72.89</v>
      </c>
      <c r="K115" s="17">
        <v>65.91</v>
      </c>
      <c r="L115" s="18">
        <f t="shared" si="24"/>
        <v>67.305999999999997</v>
      </c>
      <c r="M115" s="8">
        <f t="shared" si="25"/>
        <v>9.0004095341278401</v>
      </c>
      <c r="N115" s="8">
        <f t="shared" si="26"/>
        <v>538.44799999999998</v>
      </c>
      <c r="O115" s="8">
        <f t="shared" si="27"/>
        <v>72.00327627302272</v>
      </c>
    </row>
    <row r="116" spans="1:15" x14ac:dyDescent="0.25">
      <c r="A116" t="s">
        <v>147</v>
      </c>
      <c r="B116" t="s">
        <v>8</v>
      </c>
      <c r="C116" t="s">
        <v>65</v>
      </c>
      <c r="D116" t="str">
        <f>CONCATENATE("(",Table1[[#This Row],[Brand]], ") ", Table1[[#This Row],[Description]])</f>
        <v>(NOVA) Crop top</v>
      </c>
      <c r="E116">
        <v>4</v>
      </c>
      <c r="F116" s="8">
        <v>11.86</v>
      </c>
      <c r="G116" s="8">
        <f t="shared" si="21"/>
        <v>18.945590465872154</v>
      </c>
      <c r="H116" s="8">
        <f t="shared" si="22"/>
        <v>47.44</v>
      </c>
      <c r="I116" s="15">
        <f t="shared" si="23"/>
        <v>37.891180931744309</v>
      </c>
      <c r="J116" s="16">
        <v>23.69</v>
      </c>
      <c r="K116" s="17">
        <v>21.42</v>
      </c>
      <c r="L116" s="18">
        <f t="shared" si="24"/>
        <v>21.874000000000002</v>
      </c>
      <c r="M116" s="8">
        <f t="shared" si="25"/>
        <v>2.928409534127848</v>
      </c>
      <c r="N116" s="8">
        <f t="shared" si="26"/>
        <v>87.496000000000009</v>
      </c>
      <c r="O116" s="8">
        <f t="shared" si="27"/>
        <v>11.713638136511392</v>
      </c>
    </row>
    <row r="117" spans="1:15" x14ac:dyDescent="0.25">
      <c r="A117" t="s">
        <v>148</v>
      </c>
      <c r="B117" t="s">
        <v>27</v>
      </c>
      <c r="C117" t="s">
        <v>98</v>
      </c>
      <c r="D117" t="str">
        <f>CONCATENATE("(",Table1[[#This Row],[Brand]], ") ", Table1[[#This Row],[Description]])</f>
        <v>(TAVIO) Cardigan</v>
      </c>
      <c r="E117">
        <v>9</v>
      </c>
      <c r="F117" s="8">
        <v>45.93</v>
      </c>
      <c r="G117" s="8">
        <f t="shared" si="21"/>
        <v>53.015590465872158</v>
      </c>
      <c r="H117" s="8">
        <f t="shared" si="22"/>
        <v>413.37</v>
      </c>
      <c r="I117" s="15">
        <f t="shared" si="23"/>
        <v>106.03118093174432</v>
      </c>
      <c r="J117" s="16">
        <v>66.28</v>
      </c>
      <c r="K117" s="17">
        <v>59.94</v>
      </c>
      <c r="L117" s="18">
        <f t="shared" si="24"/>
        <v>61.207999999999998</v>
      </c>
      <c r="M117" s="8">
        <f t="shared" si="25"/>
        <v>8.1924095341278402</v>
      </c>
      <c r="N117" s="8">
        <f t="shared" si="26"/>
        <v>550.87199999999996</v>
      </c>
      <c r="O117" s="8">
        <f t="shared" si="27"/>
        <v>73.731685807150569</v>
      </c>
    </row>
    <row r="118" spans="1:15" x14ac:dyDescent="0.25">
      <c r="A118" t="s">
        <v>149</v>
      </c>
      <c r="B118" t="s">
        <v>11</v>
      </c>
      <c r="C118" t="s">
        <v>42</v>
      </c>
      <c r="D118" t="str">
        <f>CONCATENATE("(",Table1[[#This Row],[Brand]], ") ", Table1[[#This Row],[Description]])</f>
        <v>(MIRELLA) Linen pants</v>
      </c>
      <c r="E118">
        <v>6</v>
      </c>
      <c r="F118" s="8">
        <v>24.05</v>
      </c>
      <c r="G118" s="8">
        <f t="shared" si="21"/>
        <v>31.135590465872156</v>
      </c>
      <c r="H118" s="8">
        <f t="shared" si="22"/>
        <v>144.30000000000001</v>
      </c>
      <c r="I118" s="15">
        <f t="shared" si="23"/>
        <v>62.271180931744311</v>
      </c>
      <c r="J118" s="16">
        <v>38.93</v>
      </c>
      <c r="K118" s="17">
        <v>35.21</v>
      </c>
      <c r="L118" s="18">
        <f t="shared" si="24"/>
        <v>35.954000000000001</v>
      </c>
      <c r="M118" s="8">
        <f t="shared" si="25"/>
        <v>4.818409534127845</v>
      </c>
      <c r="N118" s="8">
        <f t="shared" si="26"/>
        <v>215.72399999999999</v>
      </c>
      <c r="O118" s="8">
        <f t="shared" si="27"/>
        <v>28.91045720476707</v>
      </c>
    </row>
    <row r="119" spans="1:15" x14ac:dyDescent="0.25">
      <c r="A119" t="s">
        <v>150</v>
      </c>
      <c r="B119" t="s">
        <v>11</v>
      </c>
      <c r="C119" t="s">
        <v>9</v>
      </c>
      <c r="D119" t="str">
        <f>CONCATENATE("(",Table1[[#This Row],[Brand]], ") ", Table1[[#This Row],[Description]])</f>
        <v>(MIRELLA) Chiffon dress</v>
      </c>
      <c r="E119">
        <v>6</v>
      </c>
      <c r="F119" s="8">
        <v>14.7</v>
      </c>
      <c r="G119" s="8">
        <f t="shared" si="21"/>
        <v>21.785590465872154</v>
      </c>
      <c r="H119" s="8">
        <f t="shared" si="22"/>
        <v>88.199999999999989</v>
      </c>
      <c r="I119" s="15">
        <f t="shared" si="23"/>
        <v>43.571180931744308</v>
      </c>
      <c r="J119" s="16">
        <v>27.24</v>
      </c>
      <c r="K119" s="17">
        <v>24.63</v>
      </c>
      <c r="L119" s="18">
        <f t="shared" si="24"/>
        <v>25.152000000000001</v>
      </c>
      <c r="M119" s="8">
        <f t="shared" si="25"/>
        <v>3.3664095341278468</v>
      </c>
      <c r="N119" s="8">
        <f t="shared" si="26"/>
        <v>150.91200000000001</v>
      </c>
      <c r="O119" s="8">
        <f t="shared" si="27"/>
        <v>20.198457204767081</v>
      </c>
    </row>
    <row r="120" spans="1:15" x14ac:dyDescent="0.25">
      <c r="A120" t="s">
        <v>151</v>
      </c>
      <c r="B120" t="s">
        <v>16</v>
      </c>
      <c r="C120" t="s">
        <v>28</v>
      </c>
      <c r="D120" t="str">
        <f>CONCATENATE("(",Table1[[#This Row],[Brand]], ") ", Table1[[#This Row],[Description]])</f>
        <v>(ASTRA) Turtleneck sweater</v>
      </c>
      <c r="E120">
        <v>5</v>
      </c>
      <c r="F120" s="8">
        <v>33.33</v>
      </c>
      <c r="G120" s="8">
        <f t="shared" si="21"/>
        <v>40.415590465872157</v>
      </c>
      <c r="H120" s="8">
        <f t="shared" si="22"/>
        <v>166.64999999999998</v>
      </c>
      <c r="I120" s="15">
        <f t="shared" si="23"/>
        <v>80.831180931744314</v>
      </c>
      <c r="J120" s="16">
        <v>50.53</v>
      </c>
      <c r="K120" s="17">
        <v>45.7</v>
      </c>
      <c r="L120" s="18">
        <f t="shared" si="24"/>
        <v>46.666000000000004</v>
      </c>
      <c r="M120" s="8">
        <f t="shared" si="25"/>
        <v>6.2504095341278472</v>
      </c>
      <c r="N120" s="8">
        <f t="shared" si="26"/>
        <v>233.33</v>
      </c>
      <c r="O120" s="8">
        <f t="shared" si="27"/>
        <v>31.252047670639236</v>
      </c>
    </row>
    <row r="121" spans="1:15" x14ac:dyDescent="0.25">
      <c r="A121" t="s">
        <v>152</v>
      </c>
      <c r="B121" t="s">
        <v>23</v>
      </c>
      <c r="C121" t="s">
        <v>21</v>
      </c>
      <c r="D121" t="str">
        <f>CONCATENATE("(",Table1[[#This Row],[Brand]], ") ", Table1[[#This Row],[Description]])</f>
        <v>(LUNARE) Denim jacket</v>
      </c>
      <c r="E121">
        <v>1</v>
      </c>
      <c r="F121" s="8">
        <v>21.48</v>
      </c>
      <c r="G121" s="8">
        <f t="shared" si="21"/>
        <v>28.565590465872155</v>
      </c>
      <c r="H121" s="8">
        <f t="shared" si="22"/>
        <v>21.48</v>
      </c>
      <c r="I121" s="15">
        <f t="shared" si="23"/>
        <v>57.131180931744311</v>
      </c>
      <c r="J121" s="16">
        <v>35.71</v>
      </c>
      <c r="K121" s="17">
        <v>32.29</v>
      </c>
      <c r="L121" s="18">
        <f t="shared" si="24"/>
        <v>32.974000000000004</v>
      </c>
      <c r="M121" s="8">
        <f t="shared" si="25"/>
        <v>4.4084095341278484</v>
      </c>
      <c r="N121" s="8">
        <f t="shared" si="26"/>
        <v>32.974000000000004</v>
      </c>
      <c r="O121" s="8">
        <f t="shared" si="27"/>
        <v>4.4084095341278484</v>
      </c>
    </row>
    <row r="122" spans="1:15" x14ac:dyDescent="0.25">
      <c r="A122" t="s">
        <v>153</v>
      </c>
      <c r="B122" t="s">
        <v>23</v>
      </c>
      <c r="C122" t="s">
        <v>14</v>
      </c>
      <c r="D122" t="str">
        <f>CONCATENATE("(",Table1[[#This Row],[Brand]], ") ", Table1[[#This Row],[Description]])</f>
        <v>(LUNARE) Bomber jacket</v>
      </c>
      <c r="E122">
        <v>8</v>
      </c>
      <c r="F122" s="8">
        <v>37.31</v>
      </c>
      <c r="G122" s="8">
        <f t="shared" si="21"/>
        <v>44.395590465872161</v>
      </c>
      <c r="H122" s="8">
        <f t="shared" si="22"/>
        <v>298.48</v>
      </c>
      <c r="I122" s="15">
        <f t="shared" si="23"/>
        <v>88.791180931744321</v>
      </c>
      <c r="J122" s="16">
        <v>55.5</v>
      </c>
      <c r="K122" s="17">
        <v>50.18</v>
      </c>
      <c r="L122" s="18">
        <f t="shared" si="24"/>
        <v>51.244000000000007</v>
      </c>
      <c r="M122" s="8">
        <f t="shared" si="25"/>
        <v>6.8484095341278461</v>
      </c>
      <c r="N122" s="8">
        <f t="shared" si="26"/>
        <v>409.95200000000006</v>
      </c>
      <c r="O122" s="8">
        <f t="shared" si="27"/>
        <v>54.787276273022769</v>
      </c>
    </row>
    <row r="123" spans="1:15" x14ac:dyDescent="0.25">
      <c r="A123" t="s">
        <v>154</v>
      </c>
      <c r="B123" t="s">
        <v>11</v>
      </c>
      <c r="C123" t="s">
        <v>14</v>
      </c>
      <c r="D123" t="str">
        <f>CONCATENATE("(",Table1[[#This Row],[Brand]], ") ", Table1[[#This Row],[Description]])</f>
        <v>(MIRELLA) Bomber jacket</v>
      </c>
      <c r="E123">
        <v>2</v>
      </c>
      <c r="F123" s="8">
        <v>32.340000000000003</v>
      </c>
      <c r="G123" s="8">
        <f t="shared" si="21"/>
        <v>39.425590465872162</v>
      </c>
      <c r="H123" s="8">
        <f t="shared" si="22"/>
        <v>64.680000000000007</v>
      </c>
      <c r="I123" s="15">
        <f t="shared" si="23"/>
        <v>78.851180931744324</v>
      </c>
      <c r="J123" s="16">
        <v>49.29</v>
      </c>
      <c r="K123" s="17">
        <v>44.57</v>
      </c>
      <c r="L123" s="18">
        <f t="shared" si="24"/>
        <v>45.513999999999996</v>
      </c>
      <c r="M123" s="8">
        <f t="shared" si="25"/>
        <v>6.0884095341278339</v>
      </c>
      <c r="N123" s="8">
        <f t="shared" si="26"/>
        <v>91.027999999999992</v>
      </c>
      <c r="O123" s="8">
        <f t="shared" si="27"/>
        <v>12.176819068255668</v>
      </c>
    </row>
    <row r="124" spans="1:15" x14ac:dyDescent="0.25">
      <c r="A124" t="s">
        <v>155</v>
      </c>
      <c r="B124" t="s">
        <v>16</v>
      </c>
      <c r="C124" t="s">
        <v>24</v>
      </c>
      <c r="D124" t="str">
        <f>CONCATENATE("(",Table1[[#This Row],[Brand]], ") ", Table1[[#This Row],[Description]])</f>
        <v>(ASTRA) Silk blouse</v>
      </c>
      <c r="E124">
        <v>10</v>
      </c>
      <c r="F124" s="8">
        <v>54.36</v>
      </c>
      <c r="G124" s="8">
        <f t="shared" si="21"/>
        <v>61.445590465872158</v>
      </c>
      <c r="H124" s="8">
        <f t="shared" si="22"/>
        <v>543.6</v>
      </c>
      <c r="I124" s="15">
        <f t="shared" si="23"/>
        <v>122.89118093174432</v>
      </c>
      <c r="J124" s="16">
        <v>76.81</v>
      </c>
      <c r="K124" s="17">
        <v>69.459999999999994</v>
      </c>
      <c r="L124" s="18">
        <f t="shared" si="24"/>
        <v>70.930000000000007</v>
      </c>
      <c r="M124" s="8">
        <f t="shared" si="25"/>
        <v>9.4844095341278489</v>
      </c>
      <c r="N124" s="8">
        <f t="shared" si="26"/>
        <v>709.30000000000007</v>
      </c>
      <c r="O124" s="8">
        <f t="shared" si="27"/>
        <v>94.844095341278489</v>
      </c>
    </row>
    <row r="125" spans="1:15" x14ac:dyDescent="0.25">
      <c r="A125" t="s">
        <v>156</v>
      </c>
      <c r="B125" t="s">
        <v>27</v>
      </c>
      <c r="C125" t="s">
        <v>21</v>
      </c>
      <c r="D125" t="str">
        <f>CONCATENATE("(",Table1[[#This Row],[Brand]], ") ", Table1[[#This Row],[Description]])</f>
        <v>(TAVIO) Denim jacket</v>
      </c>
      <c r="E125">
        <v>1</v>
      </c>
      <c r="F125" s="8">
        <v>35.340000000000003</v>
      </c>
      <c r="G125" s="8">
        <f t="shared" si="21"/>
        <v>42.425590465872162</v>
      </c>
      <c r="H125" s="8">
        <f t="shared" si="22"/>
        <v>35.340000000000003</v>
      </c>
      <c r="I125" s="15">
        <f t="shared" si="23"/>
        <v>84.851180931744324</v>
      </c>
      <c r="J125" s="16">
        <v>53.04</v>
      </c>
      <c r="K125" s="17">
        <v>47.96</v>
      </c>
      <c r="L125" s="18">
        <f t="shared" si="24"/>
        <v>48.975999999999999</v>
      </c>
      <c r="M125" s="8">
        <f t="shared" si="25"/>
        <v>6.5504095341278372</v>
      </c>
      <c r="N125" s="8">
        <f t="shared" si="26"/>
        <v>48.975999999999999</v>
      </c>
      <c r="O125" s="8">
        <f t="shared" si="27"/>
        <v>6.5504095341278372</v>
      </c>
    </row>
    <row r="126" spans="1:15" x14ac:dyDescent="0.25">
      <c r="A126" t="s">
        <v>157</v>
      </c>
      <c r="B126" t="s">
        <v>27</v>
      </c>
      <c r="C126" t="s">
        <v>35</v>
      </c>
      <c r="D126" t="str">
        <f>CONCATENATE("(",Table1[[#This Row],[Brand]], ") ", Table1[[#This Row],[Description]])</f>
        <v>(TAVIO) Formal blazer</v>
      </c>
      <c r="E126">
        <v>3</v>
      </c>
      <c r="F126" s="8">
        <v>40.9</v>
      </c>
      <c r="G126" s="8">
        <f t="shared" si="21"/>
        <v>47.985590465872157</v>
      </c>
      <c r="H126" s="8">
        <f t="shared" si="22"/>
        <v>122.69999999999999</v>
      </c>
      <c r="I126" s="15">
        <f t="shared" si="23"/>
        <v>95.971180931744314</v>
      </c>
      <c r="J126" s="16">
        <v>60</v>
      </c>
      <c r="K126" s="17">
        <v>54.26</v>
      </c>
      <c r="L126" s="18">
        <f t="shared" si="24"/>
        <v>55.408000000000001</v>
      </c>
      <c r="M126" s="8">
        <f t="shared" si="25"/>
        <v>7.4224095341278442</v>
      </c>
      <c r="N126" s="8">
        <f t="shared" si="26"/>
        <v>166.22399999999999</v>
      </c>
      <c r="O126" s="8">
        <f t="shared" si="27"/>
        <v>22.267228602383533</v>
      </c>
    </row>
    <row r="127" spans="1:15" x14ac:dyDescent="0.25">
      <c r="A127" t="s">
        <v>158</v>
      </c>
      <c r="B127" t="s">
        <v>23</v>
      </c>
      <c r="C127" t="s">
        <v>42</v>
      </c>
      <c r="D127" t="str">
        <f>CONCATENATE("(",Table1[[#This Row],[Brand]], ") ", Table1[[#This Row],[Description]])</f>
        <v>(LUNARE) Linen pants</v>
      </c>
      <c r="E127">
        <v>4</v>
      </c>
      <c r="F127" s="8">
        <v>56.94</v>
      </c>
      <c r="G127" s="8">
        <f t="shared" si="21"/>
        <v>64.025590465872156</v>
      </c>
      <c r="H127" s="8">
        <f t="shared" si="22"/>
        <v>227.76</v>
      </c>
      <c r="I127" s="15">
        <f t="shared" si="23"/>
        <v>128.05118093174431</v>
      </c>
      <c r="J127" s="16">
        <v>80.040000000000006</v>
      </c>
      <c r="K127" s="17">
        <v>72.37</v>
      </c>
      <c r="L127" s="18">
        <f t="shared" si="24"/>
        <v>73.904000000000011</v>
      </c>
      <c r="M127" s="8">
        <f t="shared" si="25"/>
        <v>9.8784095341278544</v>
      </c>
      <c r="N127" s="8">
        <f t="shared" si="26"/>
        <v>295.61600000000004</v>
      </c>
      <c r="O127" s="8">
        <f t="shared" si="27"/>
        <v>39.513638136511418</v>
      </c>
    </row>
    <row r="128" spans="1:15" x14ac:dyDescent="0.25">
      <c r="A128" t="s">
        <v>159</v>
      </c>
      <c r="B128" t="s">
        <v>33</v>
      </c>
      <c r="C128" t="s">
        <v>9</v>
      </c>
      <c r="D128" t="str">
        <f>CONCATENATE("(",Table1[[#This Row],[Brand]], ") ", Table1[[#This Row],[Description]])</f>
        <v>(ZELORA) Chiffon dress</v>
      </c>
      <c r="E128">
        <v>3</v>
      </c>
      <c r="F128" s="8">
        <v>37.07</v>
      </c>
      <c r="G128" s="8">
        <f t="shared" si="21"/>
        <v>44.155590465872159</v>
      </c>
      <c r="H128" s="8">
        <f t="shared" si="22"/>
        <v>111.21000000000001</v>
      </c>
      <c r="I128" s="15">
        <f t="shared" si="23"/>
        <v>88.311180931744317</v>
      </c>
      <c r="J128" s="16">
        <v>55.2</v>
      </c>
      <c r="K128" s="17">
        <v>49.92</v>
      </c>
      <c r="L128" s="18">
        <f t="shared" si="24"/>
        <v>50.976000000000006</v>
      </c>
      <c r="M128" s="8">
        <f t="shared" si="25"/>
        <v>6.8204095341278475</v>
      </c>
      <c r="N128" s="8">
        <f t="shared" si="26"/>
        <v>152.92800000000003</v>
      </c>
      <c r="O128" s="8">
        <f t="shared" si="27"/>
        <v>20.461228602383542</v>
      </c>
    </row>
    <row r="129" spans="1:15" x14ac:dyDescent="0.25">
      <c r="A129" t="s">
        <v>160</v>
      </c>
      <c r="B129" t="s">
        <v>11</v>
      </c>
      <c r="C129" t="s">
        <v>42</v>
      </c>
      <c r="D129" t="str">
        <f>CONCATENATE("(",Table1[[#This Row],[Brand]], ") ", Table1[[#This Row],[Description]])</f>
        <v>(MIRELLA) Linen pants</v>
      </c>
      <c r="E129">
        <v>10</v>
      </c>
      <c r="F129" s="8">
        <v>50.38</v>
      </c>
      <c r="G129" s="8">
        <f t="shared" si="21"/>
        <v>57.465590465872161</v>
      </c>
      <c r="H129" s="8">
        <f t="shared" si="22"/>
        <v>503.8</v>
      </c>
      <c r="I129" s="15">
        <f t="shared" si="23"/>
        <v>114.93118093174432</v>
      </c>
      <c r="J129" s="16">
        <v>71.84</v>
      </c>
      <c r="K129" s="17">
        <v>64.97</v>
      </c>
      <c r="L129" s="18">
        <f t="shared" si="24"/>
        <v>66.343999999999994</v>
      </c>
      <c r="M129" s="8">
        <f t="shared" si="25"/>
        <v>8.8784095341278331</v>
      </c>
      <c r="N129" s="8">
        <f t="shared" si="26"/>
        <v>663.43999999999994</v>
      </c>
      <c r="O129" s="8">
        <f t="shared" si="27"/>
        <v>88.784095341278331</v>
      </c>
    </row>
    <row r="130" spans="1:15" x14ac:dyDescent="0.25">
      <c r="A130" t="s">
        <v>161</v>
      </c>
      <c r="B130" t="s">
        <v>23</v>
      </c>
      <c r="C130" t="s">
        <v>53</v>
      </c>
      <c r="D130" t="str">
        <f>CONCATENATE("(",Table1[[#This Row],[Brand]], ") ", Table1[[#This Row],[Description]])</f>
        <v>(LUNARE) Leather belt</v>
      </c>
      <c r="E130">
        <v>2</v>
      </c>
      <c r="F130" s="8">
        <v>52.36</v>
      </c>
      <c r="G130" s="8">
        <f t="shared" ref="G130:G161" si="28">IF(F130 = "", "",F130 + ($U$6 / $U$8))</f>
        <v>59.445590465872158</v>
      </c>
      <c r="H130" s="8">
        <f t="shared" ref="H130:H161" si="29">IF(E130 = "", "", E130*F130)</f>
        <v>104.72</v>
      </c>
      <c r="I130" s="15">
        <f t="shared" ref="I130:I161" si="30">IFERROR(G130/(1-$U$10), 0)</f>
        <v>118.89118093174432</v>
      </c>
      <c r="J130" s="16">
        <v>74.31</v>
      </c>
      <c r="K130" s="17">
        <v>67.19</v>
      </c>
      <c r="L130" s="18">
        <f t="shared" ref="L130:L161" si="31">IF(K130 = "", 0,(0.8*K130) + (0.2*J130))</f>
        <v>68.614000000000004</v>
      </c>
      <c r="M130" s="8">
        <f t="shared" ref="M130:M161" si="32">IFERROR(L130-G130, "")</f>
        <v>9.1684095341278464</v>
      </c>
      <c r="N130" s="8">
        <f t="shared" ref="N130:N161" si="33">IFERROR(L130*E130, "")</f>
        <v>137.22800000000001</v>
      </c>
      <c r="O130" s="8">
        <f t="shared" ref="O130:O161" si="34">IFERROR(M130*E130,"")</f>
        <v>18.336819068255693</v>
      </c>
    </row>
    <row r="131" spans="1:15" x14ac:dyDescent="0.25">
      <c r="A131" t="s">
        <v>162</v>
      </c>
      <c r="B131" t="s">
        <v>16</v>
      </c>
      <c r="C131" t="s">
        <v>65</v>
      </c>
      <c r="D131" t="str">
        <f>CONCATENATE("(",Table1[[#This Row],[Brand]], ") ", Table1[[#This Row],[Description]])</f>
        <v>(ASTRA) Crop top</v>
      </c>
      <c r="E131">
        <v>7</v>
      </c>
      <c r="F131" s="8">
        <v>48.99</v>
      </c>
      <c r="G131" s="8">
        <f t="shared" si="28"/>
        <v>56.07559046587216</v>
      </c>
      <c r="H131" s="8">
        <f t="shared" si="29"/>
        <v>342.93</v>
      </c>
      <c r="I131" s="15">
        <f t="shared" si="30"/>
        <v>112.15118093174432</v>
      </c>
      <c r="J131" s="16">
        <v>70.099999999999994</v>
      </c>
      <c r="K131" s="17">
        <v>63.38</v>
      </c>
      <c r="L131" s="18">
        <f t="shared" si="31"/>
        <v>64.724000000000004</v>
      </c>
      <c r="M131" s="8">
        <f t="shared" si="32"/>
        <v>8.6484095341278433</v>
      </c>
      <c r="N131" s="8">
        <f t="shared" si="33"/>
        <v>453.06800000000004</v>
      </c>
      <c r="O131" s="8">
        <f t="shared" si="34"/>
        <v>60.538866738894903</v>
      </c>
    </row>
    <row r="132" spans="1:15" x14ac:dyDescent="0.25">
      <c r="A132" t="s">
        <v>163</v>
      </c>
      <c r="B132" t="s">
        <v>8</v>
      </c>
      <c r="C132" t="s">
        <v>61</v>
      </c>
      <c r="D132" t="str">
        <f>CONCATENATE("(",Table1[[#This Row],[Brand]], ") ", Table1[[#This Row],[Description]])</f>
        <v>(NOVA) Winter coat</v>
      </c>
      <c r="E132">
        <v>9</v>
      </c>
      <c r="F132" s="8">
        <v>19.18</v>
      </c>
      <c r="G132" s="8">
        <f t="shared" si="28"/>
        <v>26.265590465872155</v>
      </c>
      <c r="H132" s="8">
        <f t="shared" si="29"/>
        <v>172.62</v>
      </c>
      <c r="I132" s="15">
        <f t="shared" si="30"/>
        <v>52.531180931744309</v>
      </c>
      <c r="J132" s="16">
        <v>32.840000000000003</v>
      </c>
      <c r="K132" s="17">
        <v>29.7</v>
      </c>
      <c r="L132" s="18">
        <f t="shared" si="31"/>
        <v>30.328000000000003</v>
      </c>
      <c r="M132" s="8">
        <f t="shared" si="32"/>
        <v>4.0624095341278483</v>
      </c>
      <c r="N132" s="8">
        <f t="shared" si="33"/>
        <v>272.952</v>
      </c>
      <c r="O132" s="8">
        <f t="shared" si="34"/>
        <v>36.561685807150639</v>
      </c>
    </row>
    <row r="133" spans="1:15" x14ac:dyDescent="0.25">
      <c r="A133" t="s">
        <v>164</v>
      </c>
      <c r="B133" t="s">
        <v>8</v>
      </c>
      <c r="C133" t="s">
        <v>63</v>
      </c>
      <c r="D133" t="str">
        <f>CONCATENATE("(",Table1[[#This Row],[Brand]], ") ", Table1[[#This Row],[Description]])</f>
        <v>(NOVA) Woolen sweater</v>
      </c>
      <c r="E133">
        <v>6</v>
      </c>
      <c r="F133" s="8">
        <v>55.29</v>
      </c>
      <c r="G133" s="8">
        <f t="shared" si="28"/>
        <v>62.375590465872158</v>
      </c>
      <c r="H133" s="8">
        <f t="shared" si="29"/>
        <v>331.74</v>
      </c>
      <c r="I133" s="15">
        <f t="shared" si="30"/>
        <v>124.75118093174432</v>
      </c>
      <c r="J133" s="16">
        <v>77.98</v>
      </c>
      <c r="K133" s="17">
        <v>70.52</v>
      </c>
      <c r="L133" s="18">
        <f t="shared" si="31"/>
        <v>72.012</v>
      </c>
      <c r="M133" s="8">
        <f t="shared" si="32"/>
        <v>9.6364095341278428</v>
      </c>
      <c r="N133" s="8">
        <f t="shared" si="33"/>
        <v>432.072</v>
      </c>
      <c r="O133" s="8">
        <f t="shared" si="34"/>
        <v>57.818457204767057</v>
      </c>
    </row>
    <row r="134" spans="1:15" x14ac:dyDescent="0.25">
      <c r="A134" t="s">
        <v>165</v>
      </c>
      <c r="B134" t="s">
        <v>27</v>
      </c>
      <c r="C134" t="s">
        <v>12</v>
      </c>
      <c r="D134" t="str">
        <f>CONCATENATE("(",Table1[[#This Row],[Brand]], ") ", Table1[[#This Row],[Description]])</f>
        <v>(TAVIO) Sports hoodie</v>
      </c>
      <c r="E134">
        <v>10</v>
      </c>
      <c r="F134" s="8">
        <v>44.61</v>
      </c>
      <c r="G134" s="8">
        <f t="shared" si="28"/>
        <v>51.695590465872158</v>
      </c>
      <c r="H134" s="8">
        <f t="shared" si="29"/>
        <v>446.1</v>
      </c>
      <c r="I134" s="15">
        <f t="shared" si="30"/>
        <v>103.39118093174432</v>
      </c>
      <c r="J134" s="16">
        <v>64.63</v>
      </c>
      <c r="K134" s="17">
        <v>58.44</v>
      </c>
      <c r="L134" s="18">
        <f t="shared" si="31"/>
        <v>59.678000000000004</v>
      </c>
      <c r="M134" s="8">
        <f t="shared" si="32"/>
        <v>7.9824095341278465</v>
      </c>
      <c r="N134" s="8">
        <f t="shared" si="33"/>
        <v>596.78000000000009</v>
      </c>
      <c r="O134" s="8">
        <f t="shared" si="34"/>
        <v>79.824095341278465</v>
      </c>
    </row>
    <row r="135" spans="1:15" x14ac:dyDescent="0.25">
      <c r="A135" t="s">
        <v>166</v>
      </c>
      <c r="B135" t="s">
        <v>23</v>
      </c>
      <c r="C135" t="s">
        <v>21</v>
      </c>
      <c r="D135" t="str">
        <f>CONCATENATE("(",Table1[[#This Row],[Brand]], ") ", Table1[[#This Row],[Description]])</f>
        <v>(LUNARE) Denim jacket</v>
      </c>
      <c r="E135">
        <v>2</v>
      </c>
      <c r="F135" s="8">
        <v>38.03</v>
      </c>
      <c r="G135" s="8">
        <f t="shared" si="28"/>
        <v>45.11559046587216</v>
      </c>
      <c r="H135" s="8">
        <f t="shared" si="29"/>
        <v>76.06</v>
      </c>
      <c r="I135" s="15">
        <f t="shared" si="30"/>
        <v>90.231180931744319</v>
      </c>
      <c r="J135" s="16">
        <v>56.4</v>
      </c>
      <c r="K135" s="17">
        <v>51</v>
      </c>
      <c r="L135" s="18">
        <f t="shared" si="31"/>
        <v>52.080000000000005</v>
      </c>
      <c r="M135" s="8">
        <f t="shared" si="32"/>
        <v>6.9644095341278458</v>
      </c>
      <c r="N135" s="8">
        <f t="shared" si="33"/>
        <v>104.16000000000001</v>
      </c>
      <c r="O135" s="8">
        <f t="shared" si="34"/>
        <v>13.928819068255692</v>
      </c>
    </row>
    <row r="136" spans="1:15" x14ac:dyDescent="0.25">
      <c r="A136" t="s">
        <v>167</v>
      </c>
      <c r="B136" t="s">
        <v>8</v>
      </c>
      <c r="C136" t="s">
        <v>65</v>
      </c>
      <c r="D136" t="str">
        <f>CONCATENATE("(",Table1[[#This Row],[Brand]], ") ", Table1[[#This Row],[Description]])</f>
        <v>(NOVA) Crop top</v>
      </c>
      <c r="E136">
        <v>2</v>
      </c>
      <c r="F136" s="8">
        <v>14.15</v>
      </c>
      <c r="G136" s="8">
        <f t="shared" si="28"/>
        <v>21.235590465872157</v>
      </c>
      <c r="H136" s="8">
        <f t="shared" si="29"/>
        <v>28.3</v>
      </c>
      <c r="I136" s="15">
        <f t="shared" si="30"/>
        <v>42.471180931744314</v>
      </c>
      <c r="J136" s="16">
        <v>26.55</v>
      </c>
      <c r="K136" s="17">
        <v>24.01</v>
      </c>
      <c r="L136" s="18">
        <f t="shared" si="31"/>
        <v>24.518000000000001</v>
      </c>
      <c r="M136" s="8">
        <f t="shared" si="32"/>
        <v>3.2824095341278436</v>
      </c>
      <c r="N136" s="8">
        <f t="shared" si="33"/>
        <v>49.036000000000001</v>
      </c>
      <c r="O136" s="8">
        <f t="shared" si="34"/>
        <v>6.5648190682556873</v>
      </c>
    </row>
    <row r="137" spans="1:15" x14ac:dyDescent="0.25">
      <c r="A137" t="s">
        <v>168</v>
      </c>
      <c r="B137" t="s">
        <v>8</v>
      </c>
      <c r="C137" t="s">
        <v>42</v>
      </c>
      <c r="D137" t="str">
        <f>CONCATENATE("(",Table1[[#This Row],[Brand]], ") ", Table1[[#This Row],[Description]])</f>
        <v>(NOVA) Linen pants</v>
      </c>
      <c r="E137">
        <v>8</v>
      </c>
      <c r="F137" s="8">
        <v>29.05</v>
      </c>
      <c r="G137" s="8">
        <f t="shared" si="28"/>
        <v>36.135590465872156</v>
      </c>
      <c r="H137" s="8">
        <f t="shared" si="29"/>
        <v>232.4</v>
      </c>
      <c r="I137" s="15">
        <f t="shared" si="30"/>
        <v>72.271180931744311</v>
      </c>
      <c r="J137" s="16">
        <v>45.18</v>
      </c>
      <c r="K137" s="17">
        <v>40.85</v>
      </c>
      <c r="L137" s="18">
        <f t="shared" si="31"/>
        <v>41.716000000000001</v>
      </c>
      <c r="M137" s="8">
        <f t="shared" si="32"/>
        <v>5.5804095341278455</v>
      </c>
      <c r="N137" s="8">
        <f t="shared" si="33"/>
        <v>333.72800000000001</v>
      </c>
      <c r="O137" s="8">
        <f t="shared" si="34"/>
        <v>44.643276273022764</v>
      </c>
    </row>
    <row r="138" spans="1:15" x14ac:dyDescent="0.25">
      <c r="A138" t="s">
        <v>169</v>
      </c>
      <c r="B138" t="s">
        <v>23</v>
      </c>
      <c r="C138" t="s">
        <v>63</v>
      </c>
      <c r="D138" t="str">
        <f>CONCATENATE("(",Table1[[#This Row],[Brand]], ") ", Table1[[#This Row],[Description]])</f>
        <v>(LUNARE) Woolen sweater</v>
      </c>
      <c r="E138">
        <v>8</v>
      </c>
      <c r="F138" s="8">
        <v>16.82</v>
      </c>
      <c r="G138" s="8">
        <f t="shared" si="28"/>
        <v>23.905590465872155</v>
      </c>
      <c r="H138" s="8">
        <f t="shared" si="29"/>
        <v>134.56</v>
      </c>
      <c r="I138" s="15">
        <f t="shared" si="30"/>
        <v>47.81118093174431</v>
      </c>
      <c r="J138" s="16">
        <v>29.89</v>
      </c>
      <c r="K138" s="17">
        <v>27.03</v>
      </c>
      <c r="L138" s="18">
        <f t="shared" si="31"/>
        <v>27.602000000000004</v>
      </c>
      <c r="M138" s="8">
        <f t="shared" si="32"/>
        <v>3.6964095341278487</v>
      </c>
      <c r="N138" s="8">
        <f t="shared" si="33"/>
        <v>220.81600000000003</v>
      </c>
      <c r="O138" s="8">
        <f t="shared" si="34"/>
        <v>29.571276273022789</v>
      </c>
    </row>
    <row r="139" spans="1:15" x14ac:dyDescent="0.25">
      <c r="A139" t="s">
        <v>170</v>
      </c>
      <c r="B139" t="s">
        <v>16</v>
      </c>
      <c r="C139" t="s">
        <v>47</v>
      </c>
      <c r="D139" t="str">
        <f>CONCATENATE("(",Table1[[#This Row],[Brand]], ") ", Table1[[#This Row],[Description]])</f>
        <v>(ASTRA) Slim-fit jeans</v>
      </c>
      <c r="E139">
        <v>9</v>
      </c>
      <c r="F139" s="8">
        <v>47.4</v>
      </c>
      <c r="G139" s="8">
        <f t="shared" si="28"/>
        <v>54.485590465872157</v>
      </c>
      <c r="H139" s="8">
        <f t="shared" si="29"/>
        <v>426.59999999999997</v>
      </c>
      <c r="I139" s="15">
        <f t="shared" si="30"/>
        <v>108.97118093174431</v>
      </c>
      <c r="J139" s="16">
        <v>68.11</v>
      </c>
      <c r="K139" s="17">
        <v>61.59</v>
      </c>
      <c r="L139" s="18">
        <f t="shared" si="31"/>
        <v>62.894000000000005</v>
      </c>
      <c r="M139" s="8">
        <f t="shared" si="32"/>
        <v>8.4084095341278484</v>
      </c>
      <c r="N139" s="8">
        <f t="shared" si="33"/>
        <v>566.04600000000005</v>
      </c>
      <c r="O139" s="8">
        <f t="shared" si="34"/>
        <v>75.675685807150643</v>
      </c>
    </row>
    <row r="140" spans="1:15" x14ac:dyDescent="0.25">
      <c r="A140" t="s">
        <v>171</v>
      </c>
      <c r="B140" t="s">
        <v>27</v>
      </c>
      <c r="C140" t="s">
        <v>42</v>
      </c>
      <c r="D140" t="str">
        <f>CONCATENATE("(",Table1[[#This Row],[Brand]], ") ", Table1[[#This Row],[Description]])</f>
        <v>(TAVIO) Linen pants</v>
      </c>
      <c r="E140">
        <v>8</v>
      </c>
      <c r="F140" s="8">
        <v>28.92</v>
      </c>
      <c r="G140" s="8">
        <f t="shared" si="28"/>
        <v>36.00559046587216</v>
      </c>
      <c r="H140" s="8">
        <f t="shared" si="29"/>
        <v>231.36</v>
      </c>
      <c r="I140" s="15">
        <f t="shared" si="30"/>
        <v>72.01118093174432</v>
      </c>
      <c r="J140" s="16">
        <v>45.01</v>
      </c>
      <c r="K140" s="17">
        <v>40.71</v>
      </c>
      <c r="L140" s="18">
        <f t="shared" si="31"/>
        <v>41.570000000000007</v>
      </c>
      <c r="M140" s="8">
        <f t="shared" si="32"/>
        <v>5.5644095341278472</v>
      </c>
      <c r="N140" s="8">
        <f t="shared" si="33"/>
        <v>332.56000000000006</v>
      </c>
      <c r="O140" s="8">
        <f t="shared" si="34"/>
        <v>44.515276273022778</v>
      </c>
    </row>
    <row r="141" spans="1:15" x14ac:dyDescent="0.25">
      <c r="A141" t="s">
        <v>172</v>
      </c>
      <c r="B141" t="s">
        <v>23</v>
      </c>
      <c r="C141" t="s">
        <v>47</v>
      </c>
      <c r="D141" t="str">
        <f>CONCATENATE("(",Table1[[#This Row],[Brand]], ") ", Table1[[#This Row],[Description]])</f>
        <v>(LUNARE) Slim-fit jeans</v>
      </c>
      <c r="E141">
        <v>3</v>
      </c>
      <c r="F141" s="8">
        <v>22.3</v>
      </c>
      <c r="G141" s="8">
        <f t="shared" si="28"/>
        <v>29.385590465872156</v>
      </c>
      <c r="H141" s="8">
        <f t="shared" si="29"/>
        <v>66.900000000000006</v>
      </c>
      <c r="I141" s="15">
        <f t="shared" si="30"/>
        <v>58.771180931744311</v>
      </c>
      <c r="J141" s="16">
        <v>36.74</v>
      </c>
      <c r="K141" s="17">
        <v>33.22</v>
      </c>
      <c r="L141" s="18">
        <f t="shared" si="31"/>
        <v>33.923999999999999</v>
      </c>
      <c r="M141" s="8">
        <f t="shared" si="32"/>
        <v>4.5384095341278439</v>
      </c>
      <c r="N141" s="8">
        <f t="shared" si="33"/>
        <v>101.77199999999999</v>
      </c>
      <c r="O141" s="8">
        <f t="shared" si="34"/>
        <v>13.615228602383532</v>
      </c>
    </row>
    <row r="142" spans="1:15" x14ac:dyDescent="0.25">
      <c r="A142" t="s">
        <v>173</v>
      </c>
      <c r="B142" t="s">
        <v>33</v>
      </c>
      <c r="C142" t="s">
        <v>14</v>
      </c>
      <c r="D142" t="str">
        <f>CONCATENATE("(",Table1[[#This Row],[Brand]], ") ", Table1[[#This Row],[Description]])</f>
        <v>(ZELORA) Bomber jacket</v>
      </c>
      <c r="E142">
        <v>8</v>
      </c>
      <c r="F142" s="8">
        <v>46.71</v>
      </c>
      <c r="G142" s="8">
        <f t="shared" si="28"/>
        <v>53.795590465872159</v>
      </c>
      <c r="H142" s="8">
        <f t="shared" si="29"/>
        <v>373.68</v>
      </c>
      <c r="I142" s="15">
        <f t="shared" si="30"/>
        <v>107.59118093174432</v>
      </c>
      <c r="J142" s="16">
        <v>67.25</v>
      </c>
      <c r="K142" s="17">
        <v>60.81</v>
      </c>
      <c r="L142" s="18">
        <f t="shared" si="31"/>
        <v>62.098000000000006</v>
      </c>
      <c r="M142" s="8">
        <f t="shared" si="32"/>
        <v>8.3024095341278468</v>
      </c>
      <c r="N142" s="8">
        <f t="shared" si="33"/>
        <v>496.78400000000005</v>
      </c>
      <c r="O142" s="8">
        <f t="shared" si="34"/>
        <v>66.419276273022774</v>
      </c>
    </row>
    <row r="143" spans="1:15" x14ac:dyDescent="0.25">
      <c r="A143" t="s">
        <v>174</v>
      </c>
      <c r="B143" t="s">
        <v>33</v>
      </c>
      <c r="C143" t="s">
        <v>28</v>
      </c>
      <c r="D143" t="str">
        <f>CONCATENATE("(",Table1[[#This Row],[Brand]], ") ", Table1[[#This Row],[Description]])</f>
        <v>(ZELORA) Turtleneck sweater</v>
      </c>
      <c r="E143">
        <v>9</v>
      </c>
      <c r="F143" s="8">
        <v>40.57</v>
      </c>
      <c r="G143" s="8">
        <f t="shared" si="28"/>
        <v>47.655590465872159</v>
      </c>
      <c r="H143" s="8">
        <f t="shared" si="29"/>
        <v>365.13</v>
      </c>
      <c r="I143" s="15">
        <f t="shared" si="30"/>
        <v>95.311180931744317</v>
      </c>
      <c r="J143" s="16">
        <v>59.58</v>
      </c>
      <c r="K143" s="17">
        <v>53.88</v>
      </c>
      <c r="L143" s="18">
        <f t="shared" si="31"/>
        <v>55.02000000000001</v>
      </c>
      <c r="M143" s="8">
        <f t="shared" si="32"/>
        <v>7.3644095341278515</v>
      </c>
      <c r="N143" s="8">
        <f t="shared" si="33"/>
        <v>495.18000000000006</v>
      </c>
      <c r="O143" s="8">
        <f t="shared" si="34"/>
        <v>66.279685807150656</v>
      </c>
    </row>
    <row r="144" spans="1:15" x14ac:dyDescent="0.25">
      <c r="A144" t="s">
        <v>175</v>
      </c>
      <c r="B144" t="s">
        <v>8</v>
      </c>
      <c r="C144" t="s">
        <v>51</v>
      </c>
      <c r="D144" t="str">
        <f>CONCATENATE("(",Table1[[#This Row],[Brand]], ") ", Table1[[#This Row],[Description]])</f>
        <v>(NOVA) Cargo pants</v>
      </c>
      <c r="E144">
        <v>7</v>
      </c>
      <c r="F144" s="8">
        <v>59.96</v>
      </c>
      <c r="G144" s="8">
        <f t="shared" si="28"/>
        <v>67.045590465872152</v>
      </c>
      <c r="H144" s="8">
        <f t="shared" si="29"/>
        <v>419.72</v>
      </c>
      <c r="I144" s="15">
        <f t="shared" si="30"/>
        <v>134.0911809317443</v>
      </c>
      <c r="J144" s="16">
        <v>83.81</v>
      </c>
      <c r="K144" s="17">
        <v>75.78</v>
      </c>
      <c r="L144" s="18">
        <f t="shared" si="31"/>
        <v>77.385999999999996</v>
      </c>
      <c r="M144" s="8">
        <f t="shared" si="32"/>
        <v>10.340409534127843</v>
      </c>
      <c r="N144" s="8">
        <f t="shared" si="33"/>
        <v>541.702</v>
      </c>
      <c r="O144" s="8">
        <f t="shared" si="34"/>
        <v>72.382866738894904</v>
      </c>
    </row>
    <row r="145" spans="1:15" x14ac:dyDescent="0.25">
      <c r="A145" t="s">
        <v>176</v>
      </c>
      <c r="B145" t="s">
        <v>27</v>
      </c>
      <c r="C145" t="s">
        <v>37</v>
      </c>
      <c r="D145" t="str">
        <f>CONCATENATE("(",Table1[[#This Row],[Brand]], ") ", Table1[[#This Row],[Description]])</f>
        <v>(TAVIO) Classic trousers</v>
      </c>
      <c r="E145">
        <v>9</v>
      </c>
      <c r="F145" s="8">
        <v>15.59</v>
      </c>
      <c r="G145" s="8">
        <f t="shared" si="28"/>
        <v>22.675590465872155</v>
      </c>
      <c r="H145" s="8">
        <f t="shared" si="29"/>
        <v>140.31</v>
      </c>
      <c r="I145" s="15">
        <f t="shared" si="30"/>
        <v>45.35118093174431</v>
      </c>
      <c r="J145" s="16">
        <v>28.35</v>
      </c>
      <c r="K145" s="17">
        <v>25.64</v>
      </c>
      <c r="L145" s="18">
        <f t="shared" si="31"/>
        <v>26.182000000000002</v>
      </c>
      <c r="M145" s="8">
        <f t="shared" si="32"/>
        <v>3.5064095341278474</v>
      </c>
      <c r="N145" s="8">
        <f t="shared" si="33"/>
        <v>235.63800000000003</v>
      </c>
      <c r="O145" s="8">
        <f t="shared" si="34"/>
        <v>31.557685807150627</v>
      </c>
    </row>
    <row r="146" spans="1:15" x14ac:dyDescent="0.25">
      <c r="A146" t="s">
        <v>177</v>
      </c>
      <c r="B146" t="s">
        <v>11</v>
      </c>
      <c r="C146" t="s">
        <v>37</v>
      </c>
      <c r="D146" t="str">
        <f>CONCATENATE("(",Table1[[#This Row],[Brand]], ") ", Table1[[#This Row],[Description]])</f>
        <v>(MIRELLA) Classic trousers</v>
      </c>
      <c r="E146">
        <v>3</v>
      </c>
      <c r="F146" s="8">
        <v>22.55</v>
      </c>
      <c r="G146" s="8">
        <f t="shared" si="28"/>
        <v>29.635590465872156</v>
      </c>
      <c r="H146" s="8">
        <f t="shared" si="29"/>
        <v>67.650000000000006</v>
      </c>
      <c r="I146" s="15">
        <f t="shared" si="30"/>
        <v>59.271180931744311</v>
      </c>
      <c r="J146" s="16">
        <v>37.049999999999997</v>
      </c>
      <c r="K146" s="17">
        <v>33.51</v>
      </c>
      <c r="L146" s="18">
        <f t="shared" si="31"/>
        <v>34.218000000000004</v>
      </c>
      <c r="M146" s="8">
        <f t="shared" si="32"/>
        <v>4.5824095341278479</v>
      </c>
      <c r="N146" s="8">
        <f t="shared" si="33"/>
        <v>102.65400000000001</v>
      </c>
      <c r="O146" s="8">
        <f t="shared" si="34"/>
        <v>13.747228602383544</v>
      </c>
    </row>
    <row r="147" spans="1:15" x14ac:dyDescent="0.25">
      <c r="A147" t="s">
        <v>178</v>
      </c>
      <c r="B147" t="s">
        <v>16</v>
      </c>
      <c r="C147" t="s">
        <v>17</v>
      </c>
      <c r="D147" t="str">
        <f>CONCATENATE("(",Table1[[#This Row],[Brand]], ") ", Table1[[#This Row],[Description]])</f>
        <v>(ASTRA) Polo shirt</v>
      </c>
      <c r="E147">
        <v>2</v>
      </c>
      <c r="F147" s="8">
        <v>53.67</v>
      </c>
      <c r="G147" s="8">
        <f t="shared" si="28"/>
        <v>60.75559046587216</v>
      </c>
      <c r="H147" s="8">
        <f t="shared" si="29"/>
        <v>107.34</v>
      </c>
      <c r="I147" s="15">
        <f t="shared" si="30"/>
        <v>121.51118093174432</v>
      </c>
      <c r="J147" s="16">
        <v>75.95</v>
      </c>
      <c r="K147" s="17">
        <v>68.680000000000007</v>
      </c>
      <c r="L147" s="18">
        <f t="shared" si="31"/>
        <v>70.134000000000015</v>
      </c>
      <c r="M147" s="8">
        <f t="shared" si="32"/>
        <v>9.3784095341278544</v>
      </c>
      <c r="N147" s="8">
        <f t="shared" si="33"/>
        <v>140.26800000000003</v>
      </c>
      <c r="O147" s="8">
        <f t="shared" si="34"/>
        <v>18.756819068255709</v>
      </c>
    </row>
    <row r="148" spans="1:15" x14ac:dyDescent="0.25">
      <c r="A148" t="s">
        <v>179</v>
      </c>
      <c r="B148" t="s">
        <v>33</v>
      </c>
      <c r="C148" t="s">
        <v>19</v>
      </c>
      <c r="D148" t="str">
        <f>CONCATENATE("(",Table1[[#This Row],[Brand]], ") ", Table1[[#This Row],[Description]])</f>
        <v>(ZELORA) Summer dress</v>
      </c>
      <c r="E148">
        <v>6</v>
      </c>
      <c r="F148" s="8">
        <v>22.53</v>
      </c>
      <c r="G148" s="8">
        <f t="shared" si="28"/>
        <v>29.615590465872156</v>
      </c>
      <c r="H148" s="8">
        <f t="shared" si="29"/>
        <v>135.18</v>
      </c>
      <c r="I148" s="15">
        <f t="shared" si="30"/>
        <v>59.231180931744312</v>
      </c>
      <c r="J148" s="16">
        <v>37.03</v>
      </c>
      <c r="K148" s="17">
        <v>33.49</v>
      </c>
      <c r="L148" s="18">
        <f t="shared" si="31"/>
        <v>34.198</v>
      </c>
      <c r="M148" s="8">
        <f t="shared" si="32"/>
        <v>4.5824095341278444</v>
      </c>
      <c r="N148" s="8">
        <f t="shared" si="33"/>
        <v>205.18799999999999</v>
      </c>
      <c r="O148" s="8">
        <f t="shared" si="34"/>
        <v>27.494457204767066</v>
      </c>
    </row>
    <row r="149" spans="1:15" x14ac:dyDescent="0.25">
      <c r="A149" t="s">
        <v>180</v>
      </c>
      <c r="B149" t="s">
        <v>8</v>
      </c>
      <c r="C149" t="s">
        <v>35</v>
      </c>
      <c r="D149" t="str">
        <f>CONCATENATE("(",Table1[[#This Row],[Brand]], ") ", Table1[[#This Row],[Description]])</f>
        <v>(NOVA) Formal blazer</v>
      </c>
      <c r="E149">
        <v>10</v>
      </c>
      <c r="F149" s="8">
        <v>59.47</v>
      </c>
      <c r="G149" s="8">
        <f t="shared" si="28"/>
        <v>66.555590465872157</v>
      </c>
      <c r="H149" s="8">
        <f t="shared" si="29"/>
        <v>594.70000000000005</v>
      </c>
      <c r="I149" s="15">
        <f t="shared" si="30"/>
        <v>133.11118093174431</v>
      </c>
      <c r="J149" s="16">
        <v>83.2</v>
      </c>
      <c r="K149" s="17">
        <v>75.23</v>
      </c>
      <c r="L149" s="18">
        <f t="shared" si="31"/>
        <v>76.824000000000012</v>
      </c>
      <c r="M149" s="8">
        <f t="shared" si="32"/>
        <v>10.268409534127855</v>
      </c>
      <c r="N149" s="8">
        <f t="shared" si="33"/>
        <v>768.24000000000012</v>
      </c>
      <c r="O149" s="8">
        <f t="shared" si="34"/>
        <v>102.68409534127855</v>
      </c>
    </row>
    <row r="150" spans="1:15" x14ac:dyDescent="0.25">
      <c r="A150" t="s">
        <v>181</v>
      </c>
      <c r="B150" t="s">
        <v>27</v>
      </c>
      <c r="C150" t="s">
        <v>14</v>
      </c>
      <c r="D150" t="str">
        <f>CONCATENATE("(",Table1[[#This Row],[Brand]], ") ", Table1[[#This Row],[Description]])</f>
        <v>(TAVIO) Bomber jacket</v>
      </c>
      <c r="E150">
        <v>5</v>
      </c>
      <c r="F150" s="8">
        <v>31.39</v>
      </c>
      <c r="G150" s="8">
        <f t="shared" si="28"/>
        <v>38.475590465872159</v>
      </c>
      <c r="H150" s="8">
        <f t="shared" si="29"/>
        <v>156.94999999999999</v>
      </c>
      <c r="I150" s="15">
        <f t="shared" si="30"/>
        <v>76.951180931744318</v>
      </c>
      <c r="J150" s="16">
        <v>48.1</v>
      </c>
      <c r="K150" s="17">
        <v>43.5</v>
      </c>
      <c r="L150" s="18">
        <f t="shared" si="31"/>
        <v>44.42</v>
      </c>
      <c r="M150" s="8">
        <f t="shared" si="32"/>
        <v>5.9444095341278427</v>
      </c>
      <c r="N150" s="8">
        <f t="shared" si="33"/>
        <v>222.10000000000002</v>
      </c>
      <c r="O150" s="8">
        <f t="shared" si="34"/>
        <v>29.722047670639213</v>
      </c>
    </row>
    <row r="151" spans="1:15" x14ac:dyDescent="0.25">
      <c r="A151" t="s">
        <v>182</v>
      </c>
      <c r="B151" t="s">
        <v>33</v>
      </c>
      <c r="C151" t="s">
        <v>14</v>
      </c>
      <c r="D151" t="str">
        <f>CONCATENATE("(",Table1[[#This Row],[Brand]], ") ", Table1[[#This Row],[Description]])</f>
        <v>(ZELORA) Bomber jacket</v>
      </c>
      <c r="E151">
        <v>3</v>
      </c>
      <c r="F151" s="8">
        <v>30.7</v>
      </c>
      <c r="G151" s="8">
        <f t="shared" si="28"/>
        <v>37.785590465872154</v>
      </c>
      <c r="H151" s="8">
        <f t="shared" si="29"/>
        <v>92.1</v>
      </c>
      <c r="I151" s="15">
        <f t="shared" si="30"/>
        <v>75.571180931744308</v>
      </c>
      <c r="J151" s="16">
        <v>47.24</v>
      </c>
      <c r="K151" s="17">
        <v>42.72</v>
      </c>
      <c r="L151" s="18">
        <f t="shared" si="31"/>
        <v>43.624000000000002</v>
      </c>
      <c r="M151" s="8">
        <f t="shared" si="32"/>
        <v>5.8384095341278481</v>
      </c>
      <c r="N151" s="8">
        <f t="shared" si="33"/>
        <v>130.87200000000001</v>
      </c>
      <c r="O151" s="8">
        <f t="shared" si="34"/>
        <v>17.515228602383544</v>
      </c>
    </row>
    <row r="152" spans="1:15" x14ac:dyDescent="0.25">
      <c r="A152" t="s">
        <v>183</v>
      </c>
      <c r="B152" t="s">
        <v>33</v>
      </c>
      <c r="C152" t="s">
        <v>65</v>
      </c>
      <c r="D152" t="str">
        <f>CONCATENATE("(",Table1[[#This Row],[Brand]], ") ", Table1[[#This Row],[Description]])</f>
        <v>(ZELORA) Crop top</v>
      </c>
      <c r="E152">
        <v>9</v>
      </c>
      <c r="F152" s="8">
        <v>11.02</v>
      </c>
      <c r="G152" s="8">
        <f t="shared" si="28"/>
        <v>18.105590465872154</v>
      </c>
      <c r="H152" s="8">
        <f t="shared" si="29"/>
        <v>99.179999999999993</v>
      </c>
      <c r="I152" s="15">
        <f t="shared" si="30"/>
        <v>36.211180931744309</v>
      </c>
      <c r="J152" s="16">
        <v>22.64</v>
      </c>
      <c r="K152" s="17">
        <v>20.47</v>
      </c>
      <c r="L152" s="18">
        <f t="shared" si="31"/>
        <v>20.904000000000003</v>
      </c>
      <c r="M152" s="8">
        <f t="shared" si="32"/>
        <v>2.798409534127849</v>
      </c>
      <c r="N152" s="8">
        <f t="shared" si="33"/>
        <v>188.13600000000002</v>
      </c>
      <c r="O152" s="8">
        <f t="shared" si="34"/>
        <v>25.185685807150641</v>
      </c>
    </row>
    <row r="153" spans="1:15" x14ac:dyDescent="0.25">
      <c r="A153" t="s">
        <v>184</v>
      </c>
      <c r="B153" t="s">
        <v>23</v>
      </c>
      <c r="C153" t="s">
        <v>42</v>
      </c>
      <c r="D153" t="str">
        <f>CONCATENATE("(",Table1[[#This Row],[Brand]], ") ", Table1[[#This Row],[Description]])</f>
        <v>(LUNARE) Linen pants</v>
      </c>
      <c r="E153">
        <v>2</v>
      </c>
      <c r="F153" s="8">
        <v>14.19</v>
      </c>
      <c r="G153" s="8">
        <f t="shared" si="28"/>
        <v>21.275590465872156</v>
      </c>
      <c r="H153" s="8">
        <f t="shared" si="29"/>
        <v>28.38</v>
      </c>
      <c r="I153" s="15">
        <f t="shared" si="30"/>
        <v>42.551180931744312</v>
      </c>
      <c r="J153" s="16">
        <v>26.6</v>
      </c>
      <c r="K153" s="17">
        <v>24.06</v>
      </c>
      <c r="L153" s="18">
        <f t="shared" si="31"/>
        <v>24.568000000000001</v>
      </c>
      <c r="M153" s="8">
        <f t="shared" si="32"/>
        <v>3.2924095341278452</v>
      </c>
      <c r="N153" s="8">
        <f t="shared" si="33"/>
        <v>49.136000000000003</v>
      </c>
      <c r="O153" s="8">
        <f t="shared" si="34"/>
        <v>6.5848190682556904</v>
      </c>
    </row>
    <row r="154" spans="1:15" x14ac:dyDescent="0.25">
      <c r="A154" t="s">
        <v>185</v>
      </c>
      <c r="B154" t="s">
        <v>23</v>
      </c>
      <c r="C154" t="s">
        <v>9</v>
      </c>
      <c r="D154" t="str">
        <f>CONCATENATE("(",Table1[[#This Row],[Brand]], ") ", Table1[[#This Row],[Description]])</f>
        <v>(LUNARE) Chiffon dress</v>
      </c>
      <c r="E154">
        <v>10</v>
      </c>
      <c r="F154" s="8">
        <v>7.58</v>
      </c>
      <c r="G154" s="8">
        <f t="shared" si="28"/>
        <v>14.665590465872157</v>
      </c>
      <c r="H154" s="8">
        <f t="shared" si="29"/>
        <v>75.8</v>
      </c>
      <c r="I154" s="15">
        <f t="shared" si="30"/>
        <v>29.331180931744314</v>
      </c>
      <c r="J154" s="16">
        <v>18.34</v>
      </c>
      <c r="K154" s="17">
        <v>16.579999999999998</v>
      </c>
      <c r="L154" s="18">
        <f t="shared" si="31"/>
        <v>16.931999999999999</v>
      </c>
      <c r="M154" s="8">
        <f t="shared" si="32"/>
        <v>2.2664095341278419</v>
      </c>
      <c r="N154" s="8">
        <f t="shared" si="33"/>
        <v>169.32</v>
      </c>
      <c r="O154" s="8">
        <f t="shared" si="34"/>
        <v>22.664095341278419</v>
      </c>
    </row>
    <row r="155" spans="1:15" x14ac:dyDescent="0.25">
      <c r="A155" t="s">
        <v>186</v>
      </c>
      <c r="B155" t="s">
        <v>27</v>
      </c>
      <c r="C155" t="s">
        <v>98</v>
      </c>
      <c r="D155" t="str">
        <f>CONCATENATE("(",Table1[[#This Row],[Brand]], ") ", Table1[[#This Row],[Description]])</f>
        <v>(TAVIO) Cardigan</v>
      </c>
      <c r="E155">
        <v>7</v>
      </c>
      <c r="F155" s="8">
        <v>53.61</v>
      </c>
      <c r="G155" s="8">
        <f t="shared" si="28"/>
        <v>60.695590465872158</v>
      </c>
      <c r="H155" s="8">
        <f t="shared" si="29"/>
        <v>375.27</v>
      </c>
      <c r="I155" s="15">
        <f t="shared" si="30"/>
        <v>121.39118093174432</v>
      </c>
      <c r="J155" s="16">
        <v>75.88</v>
      </c>
      <c r="K155" s="17">
        <v>68.61</v>
      </c>
      <c r="L155" s="18">
        <f t="shared" si="31"/>
        <v>70.064000000000007</v>
      </c>
      <c r="M155" s="8">
        <f t="shared" si="32"/>
        <v>9.3684095341278493</v>
      </c>
      <c r="N155" s="8">
        <f t="shared" si="33"/>
        <v>490.44800000000004</v>
      </c>
      <c r="O155" s="8">
        <f t="shared" si="34"/>
        <v>65.578866738894945</v>
      </c>
    </row>
    <row r="156" spans="1:15" x14ac:dyDescent="0.25">
      <c r="A156" t="s">
        <v>187</v>
      </c>
      <c r="B156" t="s">
        <v>16</v>
      </c>
      <c r="C156" t="s">
        <v>28</v>
      </c>
      <c r="D156" t="str">
        <f>CONCATENATE("(",Table1[[#This Row],[Brand]], ") ", Table1[[#This Row],[Description]])</f>
        <v>(ASTRA) Turtleneck sweater</v>
      </c>
      <c r="E156">
        <v>2</v>
      </c>
      <c r="F156" s="8">
        <v>43.28</v>
      </c>
      <c r="G156" s="8">
        <f t="shared" si="28"/>
        <v>50.36559046587216</v>
      </c>
      <c r="H156" s="8">
        <f t="shared" si="29"/>
        <v>86.56</v>
      </c>
      <c r="I156" s="15">
        <f t="shared" si="30"/>
        <v>100.73118093174432</v>
      </c>
      <c r="J156" s="16">
        <v>62.96</v>
      </c>
      <c r="K156" s="17">
        <v>56.95</v>
      </c>
      <c r="L156" s="18">
        <f t="shared" si="31"/>
        <v>58.152000000000001</v>
      </c>
      <c r="M156" s="8">
        <f t="shared" si="32"/>
        <v>7.7864095341278414</v>
      </c>
      <c r="N156" s="8">
        <f t="shared" si="33"/>
        <v>116.304</v>
      </c>
      <c r="O156" s="8">
        <f t="shared" si="34"/>
        <v>15.572819068255683</v>
      </c>
    </row>
    <row r="157" spans="1:15" x14ac:dyDescent="0.25">
      <c r="A157" t="s">
        <v>188</v>
      </c>
      <c r="B157" t="s">
        <v>33</v>
      </c>
      <c r="C157" t="s">
        <v>53</v>
      </c>
      <c r="D157" t="str">
        <f>CONCATENATE("(",Table1[[#This Row],[Brand]], ") ", Table1[[#This Row],[Description]])</f>
        <v>(ZELORA) Leather belt</v>
      </c>
      <c r="E157">
        <v>4</v>
      </c>
      <c r="F157" s="8">
        <v>36.9</v>
      </c>
      <c r="G157" s="8">
        <f t="shared" si="28"/>
        <v>43.985590465872157</v>
      </c>
      <c r="H157" s="8">
        <f t="shared" si="29"/>
        <v>147.6</v>
      </c>
      <c r="I157" s="15">
        <f t="shared" si="30"/>
        <v>87.971180931744314</v>
      </c>
      <c r="J157" s="16">
        <v>55</v>
      </c>
      <c r="K157" s="17">
        <v>49.73</v>
      </c>
      <c r="L157" s="18">
        <f t="shared" si="31"/>
        <v>50.783999999999999</v>
      </c>
      <c r="M157" s="8">
        <f t="shared" si="32"/>
        <v>6.7984095341278419</v>
      </c>
      <c r="N157" s="8">
        <f t="shared" si="33"/>
        <v>203.136</v>
      </c>
      <c r="O157" s="8">
        <f t="shared" si="34"/>
        <v>27.193638136511368</v>
      </c>
    </row>
    <row r="158" spans="1:15" x14ac:dyDescent="0.25">
      <c r="A158" t="s">
        <v>189</v>
      </c>
      <c r="B158" t="s">
        <v>11</v>
      </c>
      <c r="C158" t="s">
        <v>53</v>
      </c>
      <c r="D158" t="str">
        <f>CONCATENATE("(",Table1[[#This Row],[Brand]], ") ", Table1[[#This Row],[Description]])</f>
        <v>(MIRELLA) Leather belt</v>
      </c>
      <c r="E158">
        <v>3</v>
      </c>
      <c r="F158" s="8">
        <v>57.56</v>
      </c>
      <c r="G158" s="8">
        <f t="shared" si="28"/>
        <v>64.645590465872161</v>
      </c>
      <c r="H158" s="8">
        <f t="shared" si="29"/>
        <v>172.68</v>
      </c>
      <c r="I158" s="15">
        <f t="shared" si="30"/>
        <v>129.29118093174432</v>
      </c>
      <c r="J158" s="16">
        <v>80.81</v>
      </c>
      <c r="K158" s="17">
        <v>73.09</v>
      </c>
      <c r="L158" s="18">
        <f t="shared" si="31"/>
        <v>74.634000000000015</v>
      </c>
      <c r="M158" s="8">
        <f t="shared" si="32"/>
        <v>9.9884095341278538</v>
      </c>
      <c r="N158" s="8">
        <f t="shared" si="33"/>
        <v>223.90200000000004</v>
      </c>
      <c r="O158" s="8">
        <f t="shared" si="34"/>
        <v>29.965228602383561</v>
      </c>
    </row>
    <row r="159" spans="1:15" x14ac:dyDescent="0.25">
      <c r="A159" t="s">
        <v>190</v>
      </c>
      <c r="B159" t="s">
        <v>23</v>
      </c>
      <c r="C159" t="s">
        <v>21</v>
      </c>
      <c r="D159" t="str">
        <f>CONCATENATE("(",Table1[[#This Row],[Brand]], ") ", Table1[[#This Row],[Description]])</f>
        <v>(LUNARE) Denim jacket</v>
      </c>
      <c r="E159">
        <v>5</v>
      </c>
      <c r="F159" s="8">
        <v>7.68</v>
      </c>
      <c r="G159" s="8">
        <f t="shared" si="28"/>
        <v>14.765590465872155</v>
      </c>
      <c r="H159" s="8">
        <f t="shared" si="29"/>
        <v>38.4</v>
      </c>
      <c r="I159" s="15">
        <f t="shared" si="30"/>
        <v>29.531180931744309</v>
      </c>
      <c r="J159" s="16">
        <v>18.46</v>
      </c>
      <c r="K159" s="17">
        <v>16.690000000000001</v>
      </c>
      <c r="L159" s="18">
        <f t="shared" si="31"/>
        <v>17.044000000000004</v>
      </c>
      <c r="M159" s="8">
        <f t="shared" si="32"/>
        <v>2.2784095341278494</v>
      </c>
      <c r="N159" s="8">
        <f t="shared" si="33"/>
        <v>85.220000000000027</v>
      </c>
      <c r="O159" s="8">
        <f t="shared" si="34"/>
        <v>11.392047670639247</v>
      </c>
    </row>
    <row r="160" spans="1:15" x14ac:dyDescent="0.25">
      <c r="A160" t="s">
        <v>191</v>
      </c>
      <c r="B160" t="s">
        <v>11</v>
      </c>
      <c r="C160" t="s">
        <v>63</v>
      </c>
      <c r="D160" t="str">
        <f>CONCATENATE("(",Table1[[#This Row],[Brand]], ") ", Table1[[#This Row],[Description]])</f>
        <v>(MIRELLA) Woolen sweater</v>
      </c>
      <c r="E160">
        <v>1</v>
      </c>
      <c r="F160" s="8">
        <v>8.3800000000000008</v>
      </c>
      <c r="G160" s="8">
        <f t="shared" si="28"/>
        <v>15.465590465872157</v>
      </c>
      <c r="H160" s="8">
        <f t="shared" si="29"/>
        <v>8.3800000000000008</v>
      </c>
      <c r="I160" s="15">
        <f t="shared" si="30"/>
        <v>30.931180931744315</v>
      </c>
      <c r="J160" s="16">
        <v>19.34</v>
      </c>
      <c r="K160" s="17">
        <v>17.489999999999998</v>
      </c>
      <c r="L160" s="18">
        <f t="shared" si="31"/>
        <v>17.86</v>
      </c>
      <c r="M160" s="8">
        <f t="shared" si="32"/>
        <v>2.394409534127842</v>
      </c>
      <c r="N160" s="8">
        <f t="shared" si="33"/>
        <v>17.86</v>
      </c>
      <c r="O160" s="8">
        <f t="shared" si="34"/>
        <v>2.394409534127842</v>
      </c>
    </row>
    <row r="161" spans="1:15" x14ac:dyDescent="0.25">
      <c r="A161" t="s">
        <v>192</v>
      </c>
      <c r="B161" t="s">
        <v>8</v>
      </c>
      <c r="C161" t="s">
        <v>21</v>
      </c>
      <c r="D161" t="str">
        <f>CONCATENATE("(",Table1[[#This Row],[Brand]], ") ", Table1[[#This Row],[Description]])</f>
        <v>(NOVA) Denim jacket</v>
      </c>
      <c r="E161">
        <v>1</v>
      </c>
      <c r="F161" s="8">
        <v>53.32</v>
      </c>
      <c r="G161" s="8">
        <f t="shared" si="28"/>
        <v>60.405590465872159</v>
      </c>
      <c r="H161" s="8">
        <f t="shared" si="29"/>
        <v>53.32</v>
      </c>
      <c r="I161" s="15">
        <f t="shared" si="30"/>
        <v>120.81118093174432</v>
      </c>
      <c r="J161" s="16">
        <v>75.510000000000005</v>
      </c>
      <c r="K161" s="17">
        <v>68.28</v>
      </c>
      <c r="L161" s="18">
        <f t="shared" si="31"/>
        <v>69.725999999999999</v>
      </c>
      <c r="M161" s="8">
        <f t="shared" si="32"/>
        <v>9.3204095341278403</v>
      </c>
      <c r="N161" s="8">
        <f t="shared" si="33"/>
        <v>69.725999999999999</v>
      </c>
      <c r="O161" s="8">
        <f t="shared" si="34"/>
        <v>9.3204095341278403</v>
      </c>
    </row>
    <row r="162" spans="1:15" x14ac:dyDescent="0.25">
      <c r="A162" t="s">
        <v>193</v>
      </c>
      <c r="B162" t="s">
        <v>27</v>
      </c>
      <c r="C162" t="s">
        <v>42</v>
      </c>
      <c r="D162" t="str">
        <f>CONCATENATE("(",Table1[[#This Row],[Brand]], ") ", Table1[[#This Row],[Description]])</f>
        <v>(TAVIO) Linen pants</v>
      </c>
      <c r="E162">
        <v>9</v>
      </c>
      <c r="F162" s="8">
        <v>56.15</v>
      </c>
      <c r="G162" s="8">
        <f t="shared" ref="G162:G168" si="35">IF(F162 = "", "",F162 + ($U$6 / $U$8))</f>
        <v>63.235590465872157</v>
      </c>
      <c r="H162" s="8">
        <f t="shared" ref="H162:H168" si="36">IF(E162 = "", "", E162*F162)</f>
        <v>505.34999999999997</v>
      </c>
      <c r="I162" s="15">
        <f t="shared" ref="I162:I168" si="37">IFERROR(G162/(1-$U$10), 0)</f>
        <v>126.47118093174431</v>
      </c>
      <c r="J162" s="16">
        <v>79.05</v>
      </c>
      <c r="K162" s="17">
        <v>71.48</v>
      </c>
      <c r="L162" s="18">
        <f t="shared" ref="L162:L168" si="38">IF(K162 = "", 0,(0.8*K162) + (0.2*J162))</f>
        <v>72.994</v>
      </c>
      <c r="M162" s="8">
        <f t="shared" ref="M162:M168" si="39">IFERROR(L162-G162, "")</f>
        <v>9.7584095341278427</v>
      </c>
      <c r="N162" s="8">
        <f t="shared" ref="N162:N168" si="40">IFERROR(L162*E162, "")</f>
        <v>656.94600000000003</v>
      </c>
      <c r="O162" s="8">
        <f t="shared" ref="O162:O168" si="41">IFERROR(M162*E162,"")</f>
        <v>87.825685807150592</v>
      </c>
    </row>
    <row r="163" spans="1:15" x14ac:dyDescent="0.25">
      <c r="A163" t="s">
        <v>194</v>
      </c>
      <c r="B163" t="s">
        <v>27</v>
      </c>
      <c r="C163" t="s">
        <v>42</v>
      </c>
      <c r="D163" t="str">
        <f>CONCATENATE("(",Table1[[#This Row],[Brand]], ") ", Table1[[#This Row],[Description]])</f>
        <v>(TAVIO) Linen pants</v>
      </c>
      <c r="E163">
        <v>10</v>
      </c>
      <c r="F163" s="8">
        <v>30.6</v>
      </c>
      <c r="G163" s="8">
        <f t="shared" si="35"/>
        <v>37.68559046587216</v>
      </c>
      <c r="H163" s="8">
        <f t="shared" si="36"/>
        <v>306</v>
      </c>
      <c r="I163" s="15">
        <f t="shared" si="37"/>
        <v>75.37118093174432</v>
      </c>
      <c r="J163" s="16">
        <v>47.11</v>
      </c>
      <c r="K163" s="17">
        <v>42.61</v>
      </c>
      <c r="L163" s="18">
        <f t="shared" si="38"/>
        <v>43.510000000000005</v>
      </c>
      <c r="M163" s="8">
        <f t="shared" si="39"/>
        <v>5.8244095341278452</v>
      </c>
      <c r="N163" s="8">
        <f t="shared" si="40"/>
        <v>435.1</v>
      </c>
      <c r="O163" s="8">
        <f t="shared" si="41"/>
        <v>58.244095341278452</v>
      </c>
    </row>
    <row r="164" spans="1:15" x14ac:dyDescent="0.25">
      <c r="A164" t="s">
        <v>195</v>
      </c>
      <c r="B164" t="s">
        <v>23</v>
      </c>
      <c r="C164" t="s">
        <v>37</v>
      </c>
      <c r="D164" t="str">
        <f>CONCATENATE("(",Table1[[#This Row],[Brand]], ") ", Table1[[#This Row],[Description]])</f>
        <v>(LUNARE) Classic trousers</v>
      </c>
      <c r="E164">
        <v>2</v>
      </c>
      <c r="F164" s="8">
        <v>49.99</v>
      </c>
      <c r="G164" s="8">
        <f t="shared" si="35"/>
        <v>57.07559046587216</v>
      </c>
      <c r="H164" s="8">
        <f t="shared" si="36"/>
        <v>99.98</v>
      </c>
      <c r="I164" s="15">
        <f t="shared" si="37"/>
        <v>114.15118093174432</v>
      </c>
      <c r="J164" s="16">
        <v>71.349999999999994</v>
      </c>
      <c r="K164" s="17">
        <v>64.52</v>
      </c>
      <c r="L164" s="18">
        <f t="shared" si="38"/>
        <v>65.885999999999996</v>
      </c>
      <c r="M164" s="8">
        <f t="shared" si="39"/>
        <v>8.8104095341278352</v>
      </c>
      <c r="N164" s="8">
        <f t="shared" si="40"/>
        <v>131.77199999999999</v>
      </c>
      <c r="O164" s="8">
        <f t="shared" si="41"/>
        <v>17.62081906825567</v>
      </c>
    </row>
    <row r="165" spans="1:15" x14ac:dyDescent="0.25">
      <c r="A165" t="s">
        <v>196</v>
      </c>
      <c r="B165" t="s">
        <v>16</v>
      </c>
      <c r="C165" t="s">
        <v>14</v>
      </c>
      <c r="D165" t="str">
        <f>CONCATENATE("(",Table1[[#This Row],[Brand]], ") ", Table1[[#This Row],[Description]])</f>
        <v>(ASTRA) Bomber jacket</v>
      </c>
      <c r="E165">
        <v>9</v>
      </c>
      <c r="F165" s="8">
        <v>39.75</v>
      </c>
      <c r="G165" s="8">
        <f t="shared" si="35"/>
        <v>46.835590465872158</v>
      </c>
      <c r="H165" s="8">
        <f t="shared" si="36"/>
        <v>357.75</v>
      </c>
      <c r="I165" s="15">
        <f t="shared" si="37"/>
        <v>93.671180931744317</v>
      </c>
      <c r="J165" s="16">
        <v>58.55</v>
      </c>
      <c r="K165" s="17">
        <v>52.94</v>
      </c>
      <c r="L165" s="18">
        <f t="shared" si="38"/>
        <v>54.062000000000005</v>
      </c>
      <c r="M165" s="8">
        <f t="shared" si="39"/>
        <v>7.2264095341278463</v>
      </c>
      <c r="N165" s="8">
        <f t="shared" si="40"/>
        <v>486.55800000000005</v>
      </c>
      <c r="O165" s="8">
        <f t="shared" si="41"/>
        <v>65.037685807150609</v>
      </c>
    </row>
    <row r="166" spans="1:15" x14ac:dyDescent="0.25">
      <c r="A166" t="s">
        <v>197</v>
      </c>
      <c r="B166" t="s">
        <v>23</v>
      </c>
      <c r="C166" t="s">
        <v>9</v>
      </c>
      <c r="D166" t="str">
        <f>CONCATENATE("(",Table1[[#This Row],[Brand]], ") ", Table1[[#This Row],[Description]])</f>
        <v>(LUNARE) Chiffon dress</v>
      </c>
      <c r="E166">
        <v>7</v>
      </c>
      <c r="F166" s="8">
        <v>34.770000000000003</v>
      </c>
      <c r="G166" s="8">
        <f t="shared" si="35"/>
        <v>41.855590465872162</v>
      </c>
      <c r="H166" s="8">
        <f t="shared" si="36"/>
        <v>243.39000000000001</v>
      </c>
      <c r="I166" s="15">
        <f t="shared" si="37"/>
        <v>83.711180931744323</v>
      </c>
      <c r="J166" s="16">
        <v>52.33</v>
      </c>
      <c r="K166" s="17">
        <v>47.33</v>
      </c>
      <c r="L166" s="18">
        <f t="shared" si="38"/>
        <v>48.33</v>
      </c>
      <c r="M166" s="8">
        <f t="shared" si="39"/>
        <v>6.4744095341278367</v>
      </c>
      <c r="N166" s="8">
        <f t="shared" si="40"/>
        <v>338.31</v>
      </c>
      <c r="O166" s="8">
        <f t="shared" si="41"/>
        <v>45.320866738894857</v>
      </c>
    </row>
    <row r="167" spans="1:15" x14ac:dyDescent="0.25">
      <c r="A167" t="s">
        <v>198</v>
      </c>
      <c r="B167" t="s">
        <v>27</v>
      </c>
      <c r="C167" t="s">
        <v>19</v>
      </c>
      <c r="D167" t="str">
        <f>CONCATENATE("(",Table1[[#This Row],[Brand]], ") ", Table1[[#This Row],[Description]])</f>
        <v>(TAVIO) Summer dress</v>
      </c>
      <c r="E167">
        <v>4</v>
      </c>
      <c r="F167" s="8">
        <v>42.83</v>
      </c>
      <c r="G167" s="8">
        <f t="shared" si="35"/>
        <v>49.915590465872157</v>
      </c>
      <c r="H167" s="8">
        <f t="shared" si="36"/>
        <v>171.32</v>
      </c>
      <c r="I167" s="15">
        <f t="shared" si="37"/>
        <v>99.831180931744314</v>
      </c>
      <c r="J167" s="16">
        <v>62.4</v>
      </c>
      <c r="K167" s="17">
        <v>56.42</v>
      </c>
      <c r="L167" s="18">
        <f t="shared" si="38"/>
        <v>57.616</v>
      </c>
      <c r="M167" s="8">
        <f t="shared" si="39"/>
        <v>7.7004095341278429</v>
      </c>
      <c r="N167" s="8">
        <f t="shared" si="40"/>
        <v>230.464</v>
      </c>
      <c r="O167" s="8">
        <f t="shared" si="41"/>
        <v>30.801638136511372</v>
      </c>
    </row>
    <row r="168" spans="1:15" x14ac:dyDescent="0.25">
      <c r="A168" t="s">
        <v>199</v>
      </c>
      <c r="B168" t="s">
        <v>23</v>
      </c>
      <c r="C168" t="s">
        <v>30</v>
      </c>
      <c r="D168" t="str">
        <f>CONCATENATE("(",Table1[[#This Row],[Brand]], ") ", Table1[[#This Row],[Description]])</f>
        <v>(LUNARE) Casual cotton shirt</v>
      </c>
      <c r="E168">
        <v>6</v>
      </c>
      <c r="F168" s="8">
        <v>39.15</v>
      </c>
      <c r="G168" s="8">
        <f t="shared" si="35"/>
        <v>46.235590465872157</v>
      </c>
      <c r="H168" s="8">
        <f t="shared" si="36"/>
        <v>234.89999999999998</v>
      </c>
      <c r="I168" s="15">
        <f t="shared" si="37"/>
        <v>92.471180931744314</v>
      </c>
      <c r="J168" s="16">
        <v>57.8</v>
      </c>
      <c r="K168" s="17">
        <v>52.27</v>
      </c>
      <c r="L168" s="18">
        <f t="shared" si="38"/>
        <v>53.376000000000005</v>
      </c>
      <c r="M168" s="8">
        <f t="shared" si="39"/>
        <v>7.1404095341278477</v>
      </c>
      <c r="N168" s="8">
        <f t="shared" si="40"/>
        <v>320.25600000000003</v>
      </c>
      <c r="O168" s="8">
        <f t="shared" si="41"/>
        <v>42.842457204767086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"/>
  <sheetViews>
    <sheetView workbookViewId="0">
      <selection activeCell="A11" sqref="A11:C13"/>
    </sheetView>
  </sheetViews>
  <sheetFormatPr defaultRowHeight="15" x14ac:dyDescent="0.25"/>
  <cols>
    <col min="2" max="2" width="9.85546875" bestFit="1" customWidth="1"/>
    <col min="3" max="3" width="11" customWidth="1"/>
    <col min="5" max="5" width="23.28515625" bestFit="1" customWidth="1"/>
    <col min="6" max="6" width="36.85546875" bestFit="1" customWidth="1"/>
    <col min="7" max="7" width="11.28515625" customWidth="1"/>
    <col min="8" max="8" width="25" customWidth="1"/>
    <col min="9" max="9" width="36.85546875" bestFit="1" customWidth="1"/>
  </cols>
  <sheetData>
    <row r="2" spans="1:9" x14ac:dyDescent="0.25">
      <c r="B2" s="26" t="s">
        <v>1</v>
      </c>
      <c r="C2" t="s">
        <v>225</v>
      </c>
      <c r="E2" s="26" t="s">
        <v>224</v>
      </c>
      <c r="F2" t="s">
        <v>226</v>
      </c>
      <c r="H2" s="26" t="s">
        <v>224</v>
      </c>
      <c r="I2" t="s">
        <v>226</v>
      </c>
    </row>
    <row r="3" spans="1:9" x14ac:dyDescent="0.25">
      <c r="B3" s="27" t="s">
        <v>11</v>
      </c>
      <c r="C3" s="28">
        <v>4194.1900000000005</v>
      </c>
      <c r="E3" s="27" t="s">
        <v>244</v>
      </c>
      <c r="F3" s="28">
        <v>208.96269555796323</v>
      </c>
      <c r="H3" s="27" t="s">
        <v>235</v>
      </c>
      <c r="I3" s="28">
        <v>3.9408190682556885</v>
      </c>
    </row>
    <row r="4" spans="1:9" x14ac:dyDescent="0.25">
      <c r="B4" s="27" t="s">
        <v>33</v>
      </c>
      <c r="C4" s="28">
        <v>4409.84</v>
      </c>
      <c r="E4" s="27" t="s">
        <v>230</v>
      </c>
      <c r="F4" s="28">
        <v>196.10746695557964</v>
      </c>
      <c r="H4" s="27" t="s">
        <v>229</v>
      </c>
      <c r="I4" s="28">
        <v>5.1264095341278448</v>
      </c>
    </row>
    <row r="5" spans="1:9" x14ac:dyDescent="0.25">
      <c r="B5" s="27" t="s">
        <v>16</v>
      </c>
      <c r="C5" s="28">
        <v>4810.8700000000008</v>
      </c>
      <c r="E5" s="27" t="s">
        <v>239</v>
      </c>
      <c r="F5" s="28">
        <v>175.18746695557959</v>
      </c>
      <c r="H5" s="27" t="s">
        <v>246</v>
      </c>
      <c r="I5" s="28">
        <v>5.376819068255692</v>
      </c>
    </row>
    <row r="6" spans="1:9" x14ac:dyDescent="0.25">
      <c r="B6" s="27" t="s">
        <v>23</v>
      </c>
      <c r="C6" s="28">
        <v>5118.8900000000003</v>
      </c>
      <c r="E6" s="27" t="s">
        <v>237</v>
      </c>
      <c r="F6" s="28">
        <v>167.89269555796312</v>
      </c>
      <c r="H6" s="27" t="s">
        <v>247</v>
      </c>
      <c r="I6" s="28">
        <v>6.0792286023835409</v>
      </c>
    </row>
    <row r="7" spans="1:9" x14ac:dyDescent="0.25">
      <c r="B7" s="27" t="s">
        <v>27</v>
      </c>
      <c r="C7" s="28">
        <v>5714.1200000000008</v>
      </c>
      <c r="E7" s="27" t="s">
        <v>245</v>
      </c>
      <c r="F7" s="28">
        <v>167.15219068255692</v>
      </c>
      <c r="H7" s="27" t="s">
        <v>242</v>
      </c>
      <c r="I7" s="28">
        <v>6.5504095341278372</v>
      </c>
    </row>
    <row r="8" spans="1:9" x14ac:dyDescent="0.25">
      <c r="B8" s="27" t="s">
        <v>8</v>
      </c>
      <c r="C8" s="28">
        <v>7334.8899999999985</v>
      </c>
      <c r="E8" s="27" t="s">
        <v>228</v>
      </c>
      <c r="F8" s="28">
        <v>164.44146695557967</v>
      </c>
      <c r="H8" s="27" t="s">
        <v>236</v>
      </c>
      <c r="I8" s="28">
        <v>7.8168190682556897</v>
      </c>
    </row>
    <row r="9" spans="1:9" x14ac:dyDescent="0.25">
      <c r="E9" s="27" t="s">
        <v>240</v>
      </c>
      <c r="F9" s="28">
        <v>158.30255254604549</v>
      </c>
      <c r="H9" s="27" t="s">
        <v>238</v>
      </c>
      <c r="I9" s="28">
        <v>9.3204095341278403</v>
      </c>
    </row>
    <row r="10" spans="1:9" x14ac:dyDescent="0.25">
      <c r="E10" s="27" t="s">
        <v>234</v>
      </c>
      <c r="F10" s="28">
        <v>154.50028602383526</v>
      </c>
      <c r="H10" s="27" t="s">
        <v>232</v>
      </c>
      <c r="I10" s="28">
        <v>12.504819068255699</v>
      </c>
    </row>
    <row r="11" spans="1:9" x14ac:dyDescent="0.25">
      <c r="A11" s="29"/>
      <c r="B11" s="30" t="s">
        <v>248</v>
      </c>
      <c r="C11" s="31" t="s">
        <v>249</v>
      </c>
      <c r="E11" s="27" t="s">
        <v>231</v>
      </c>
      <c r="F11" s="28">
        <v>151.51028602383531</v>
      </c>
      <c r="H11" s="27" t="s">
        <v>233</v>
      </c>
      <c r="I11" s="28">
        <v>13.747228602383544</v>
      </c>
    </row>
    <row r="12" spans="1:9" x14ac:dyDescent="0.25">
      <c r="A12" s="12" t="s">
        <v>250</v>
      </c>
      <c r="B12" s="33">
        <f>MAX(Table1[Goal Unit Price])</f>
        <v>134.1311809317443</v>
      </c>
      <c r="C12" s="33">
        <f>MAX(Table1[Actual Unit Price (Main)])</f>
        <v>83.84</v>
      </c>
      <c r="E12" s="27" t="s">
        <v>241</v>
      </c>
      <c r="F12" s="28">
        <v>150.51260021668475</v>
      </c>
      <c r="H12" s="27" t="s">
        <v>243</v>
      </c>
      <c r="I12" s="28">
        <v>14.49281906825567</v>
      </c>
    </row>
    <row r="13" spans="1:9" x14ac:dyDescent="0.25">
      <c r="A13" s="32" t="s">
        <v>251</v>
      </c>
      <c r="B13" s="34">
        <f>MIN(Table1[Goal Unit Price])</f>
        <v>24.751180931744312</v>
      </c>
      <c r="C13" s="34">
        <f>MIN(Table1[Actual Unit Price (Main)])</f>
        <v>15.48</v>
      </c>
    </row>
  </sheetData>
  <pageMargins left="0.7" right="0.7" top="0.75" bottom="0.75" header="0.3" footer="0.3"/>
  <pageSetup orientation="portrait" horizontalDpi="1200" verticalDpi="120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showGridLines="0" tabSelected="1" topLeftCell="A37" workbookViewId="0">
      <selection activeCell="I14" sqref="I14"/>
    </sheetView>
  </sheetViews>
  <sheetFormatPr defaultRowHeight="15" x14ac:dyDescent="0.25"/>
  <cols>
    <col min="2" max="2" width="12.42578125" customWidth="1"/>
    <col min="3" max="3" width="5" customWidth="1"/>
    <col min="4" max="4" width="32.42578125" customWidth="1"/>
    <col min="5" max="5" width="15" customWidth="1"/>
    <col min="6" max="6" width="31.7109375" bestFit="1" customWidth="1"/>
    <col min="8" max="8" width="17.42578125" customWidth="1"/>
    <col min="9" max="9" width="48.85546875" bestFit="1" customWidth="1"/>
  </cols>
  <sheetData>
    <row r="1" spans="1:12" ht="61.5" x14ac:dyDescent="0.25">
      <c r="A1" s="39" t="s">
        <v>252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3" spans="1:12" ht="21" x14ac:dyDescent="0.25">
      <c r="D3" s="37" t="s">
        <v>219</v>
      </c>
      <c r="F3" s="23" t="s">
        <v>221</v>
      </c>
      <c r="I3" s="1" t="s">
        <v>207</v>
      </c>
    </row>
    <row r="4" spans="1:12" ht="18.75" x14ac:dyDescent="0.25">
      <c r="D4" s="21">
        <f>'Main Table'!R2</f>
        <v>0.15448707859863392</v>
      </c>
      <c r="F4" s="21">
        <f>'Main Table'!U10/(1-'Main Table'!U10)</f>
        <v>1</v>
      </c>
      <c r="I4" s="2">
        <f>SUM('Main Table'!H2:H168)</f>
        <v>31582.800000000017</v>
      </c>
    </row>
    <row r="6" spans="1:12" ht="21" x14ac:dyDescent="0.25">
      <c r="D6" s="38" t="s">
        <v>220</v>
      </c>
      <c r="F6" s="24" t="s">
        <v>222</v>
      </c>
      <c r="I6" s="25" t="s">
        <v>223</v>
      </c>
    </row>
    <row r="7" spans="1:12" ht="18.75" x14ac:dyDescent="0.25">
      <c r="D7" s="22">
        <f>SUM(Table1[Total Profit of Articles (Average)])</f>
        <v>5889.48</v>
      </c>
      <c r="F7" s="22">
        <f>SUM(Table1[Total Price of Articles (Average)])</f>
        <v>44012.279999999984</v>
      </c>
      <c r="I7" s="2">
        <f>'Main Table'!U6</f>
        <v>6540</v>
      </c>
    </row>
    <row r="61" spans="7:8" x14ac:dyDescent="0.25">
      <c r="G61" s="35"/>
      <c r="H61" t="s">
        <v>249</v>
      </c>
    </row>
    <row r="62" spans="7:8" x14ac:dyDescent="0.25">
      <c r="G62" s="36"/>
      <c r="H62" t="s">
        <v>248</v>
      </c>
    </row>
  </sheetData>
  <mergeCells count="1">
    <mergeCell ref="A1:L1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Table</vt:lpstr>
      <vt:lpstr>Data</vt:lpstr>
      <vt:lpstr>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abbas sahily</cp:lastModifiedBy>
  <dcterms:created xsi:type="dcterms:W3CDTF">2025-09-07T14:49:12Z</dcterms:created>
  <dcterms:modified xsi:type="dcterms:W3CDTF">2025-09-20T08:06:48Z</dcterms:modified>
</cp:coreProperties>
</file>