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2" sheetId="2" r:id="rId1"/>
  </sheets>
  <calcPr calcId="124519"/>
</workbook>
</file>

<file path=xl/calcChain.xml><?xml version="1.0" encoding="utf-8"?>
<calcChain xmlns="http://schemas.openxmlformats.org/spreadsheetml/2006/main">
  <c r="C145" i="2"/>
  <c r="C110"/>
  <c r="C111" s="1"/>
  <c r="C104"/>
  <c r="C98"/>
  <c r="C93"/>
  <c r="C90"/>
  <c r="C89"/>
  <c r="C88"/>
  <c r="C83"/>
  <c r="C82"/>
  <c r="C81"/>
  <c r="C76"/>
  <c r="C75"/>
  <c r="C74"/>
  <c r="C69"/>
  <c r="C101" s="1"/>
  <c r="C68"/>
  <c r="C46"/>
  <c r="C99" s="1"/>
  <c r="C45"/>
  <c r="C43"/>
  <c r="C100" s="1"/>
  <c r="C42"/>
  <c r="C16"/>
  <c r="C10"/>
  <c r="C17" s="1"/>
  <c r="C3"/>
  <c r="C21" l="1"/>
  <c r="C18"/>
  <c r="C19" s="1"/>
  <c r="C108" s="1"/>
  <c r="C109" s="1"/>
  <c r="C121"/>
  <c r="C122" s="1"/>
  <c r="C103" l="1"/>
  <c r="C106" s="1"/>
  <c r="C92"/>
  <c r="C131" l="1"/>
  <c r="C95"/>
  <c r="C107"/>
  <c r="C96" l="1"/>
  <c r="C112" s="1"/>
  <c r="C113" s="1"/>
  <c r="C114" s="1"/>
  <c r="C115" s="1"/>
  <c r="C124" l="1"/>
  <c r="C116"/>
  <c r="C117" s="1"/>
  <c r="C118" s="1"/>
  <c r="C119" s="1"/>
  <c r="C125" l="1"/>
  <c r="C127"/>
  <c r="C128" s="1"/>
  <c r="C136" s="1"/>
  <c r="C138" s="1"/>
  <c r="C137" l="1"/>
  <c r="C126"/>
  <c r="C130" s="1"/>
  <c r="C132" s="1"/>
  <c r="C146"/>
  <c r="C147" s="1"/>
  <c r="C139"/>
  <c r="C140"/>
  <c r="C141" s="1"/>
</calcChain>
</file>

<file path=xl/sharedStrings.xml><?xml version="1.0" encoding="utf-8"?>
<sst xmlns="http://schemas.openxmlformats.org/spreadsheetml/2006/main" count="179" uniqueCount="114">
  <si>
    <t>Satellite Link Budget Calculation</t>
  </si>
  <si>
    <t>Data</t>
  </si>
  <si>
    <t>A: INFORMATION DATA</t>
  </si>
  <si>
    <t>Information Rate I</t>
  </si>
  <si>
    <t>RS Coding</t>
  </si>
  <si>
    <t>YES</t>
  </si>
  <si>
    <t>RS coding Ratio</t>
  </si>
  <si>
    <t>FEC Code Rate</t>
  </si>
  <si>
    <t>Type of Modulation</t>
  </si>
  <si>
    <t>QPSK</t>
  </si>
  <si>
    <t>Modulation Factor</t>
  </si>
  <si>
    <t>DEMOD BT PRODUCT</t>
  </si>
  <si>
    <t>BER Threshold</t>
  </si>
  <si>
    <t>Eb/No Required</t>
  </si>
  <si>
    <t>Eb/No Margin/System Margin</t>
  </si>
  <si>
    <t>dB</t>
  </si>
  <si>
    <t xml:space="preserve">Information Rate </t>
  </si>
  <si>
    <t>Noise Bandwidth</t>
  </si>
  <si>
    <t>kHz</t>
  </si>
  <si>
    <t>C/N Required</t>
  </si>
  <si>
    <t>Carrier Spacing Factor</t>
  </si>
  <si>
    <t>Carrier Spacing</t>
  </si>
  <si>
    <t>B: CARRIER DATA</t>
  </si>
  <si>
    <t>Uplink Frequency</t>
  </si>
  <si>
    <t>MHz</t>
  </si>
  <si>
    <t>Downlink Frequency</t>
  </si>
  <si>
    <t>C: ATTENUATION</t>
  </si>
  <si>
    <t>Tx Antenna Feeder Loss</t>
  </si>
  <si>
    <t>Tx Earth Station Contour Loss</t>
  </si>
  <si>
    <t>Tx Antenna Pointing Loss</t>
  </si>
  <si>
    <t>Uplink Atmospheric Loss</t>
  </si>
  <si>
    <t>Uplink Rain Margin</t>
  </si>
  <si>
    <t>Rx Earth Station Contour Loss</t>
  </si>
  <si>
    <t>Downlink Atmospheric Loss</t>
  </si>
  <si>
    <t>Downlink Rain Margin</t>
  </si>
  <si>
    <t>Carrier/Interference Ratio</t>
  </si>
  <si>
    <t>Uplink Free Space Loss</t>
  </si>
  <si>
    <t>Downlink Free Space Loss</t>
  </si>
  <si>
    <t>Total Uplink Loss</t>
  </si>
  <si>
    <t>Total Downlink Loss</t>
  </si>
  <si>
    <t>D:SATELLITE DATA</t>
  </si>
  <si>
    <t xml:space="preserve">Satellite </t>
  </si>
  <si>
    <t>Insat 3B</t>
  </si>
  <si>
    <t>Longitude</t>
  </si>
  <si>
    <t>Saturation Flux Density</t>
  </si>
  <si>
    <t>dBw/m^2</t>
  </si>
  <si>
    <t>G/T satellite</t>
  </si>
  <si>
    <t>dB/K</t>
  </si>
  <si>
    <t>Saturation EIRP</t>
  </si>
  <si>
    <t>dBw</t>
  </si>
  <si>
    <t>Transponder Bandwidth</t>
  </si>
  <si>
    <t>Input Backoff</t>
  </si>
  <si>
    <t>Output Backoff</t>
  </si>
  <si>
    <t>E:EARTH STATION DATA</t>
  </si>
  <si>
    <t>Tx Earth Station Diameter</t>
  </si>
  <si>
    <t>m</t>
  </si>
  <si>
    <t>Tx Antenna Gain</t>
  </si>
  <si>
    <t>Rx Earth Station Diameter</t>
  </si>
  <si>
    <t>Rx Antenna Gain</t>
  </si>
  <si>
    <t>LNA Noise Temperature</t>
  </si>
  <si>
    <t>K</t>
  </si>
  <si>
    <t>Receive Antenna Noise Temperature</t>
  </si>
  <si>
    <t>System Noise Temperature</t>
  </si>
  <si>
    <t>G/T Earth Station</t>
  </si>
  <si>
    <t>Satellite Longitude</t>
  </si>
  <si>
    <t>Tx Earth Station Longitude</t>
  </si>
  <si>
    <t>Tx Earth Station Lattitude</t>
  </si>
  <si>
    <t>Tx Earth Station Distance</t>
  </si>
  <si>
    <t>km</t>
  </si>
  <si>
    <t>Tx Earth Station Azimuth</t>
  </si>
  <si>
    <t>Tx Earth Station Elevation</t>
  </si>
  <si>
    <t>Rx Earth Station Longitude</t>
  </si>
  <si>
    <t>Rx Earth Station Lattitude</t>
  </si>
  <si>
    <t>Rx Earth Station Distance</t>
  </si>
  <si>
    <t>Rx Earth Station Azimuth</t>
  </si>
  <si>
    <t>Rx Earth Station Elevation</t>
  </si>
  <si>
    <t>CALCULATIONS:</t>
  </si>
  <si>
    <t>Constant1:</t>
  </si>
  <si>
    <t>SFD Saturation Flux Density</t>
  </si>
  <si>
    <t>dB/m^2</t>
  </si>
  <si>
    <t>Gsq Gain 1 sq m Antenna</t>
  </si>
  <si>
    <t>kb BoltzMan Constant</t>
  </si>
  <si>
    <t>Nb Noise Bandwidth</t>
  </si>
  <si>
    <t>Boip Input backoff</t>
  </si>
  <si>
    <t>K1</t>
  </si>
  <si>
    <t>Constant2:</t>
  </si>
  <si>
    <t xml:space="preserve">EIRPsat </t>
  </si>
  <si>
    <t>Ls LossDownlink</t>
  </si>
  <si>
    <t>Fsl Free Space Path Loss</t>
  </si>
  <si>
    <t>Boop Output backoff</t>
  </si>
  <si>
    <t>K2</t>
  </si>
  <si>
    <t>C/N</t>
  </si>
  <si>
    <t>C/IM</t>
  </si>
  <si>
    <t>No of Channels N</t>
  </si>
  <si>
    <t>C/N Uplink</t>
  </si>
  <si>
    <t>C/N Downlink</t>
  </si>
  <si>
    <t>C/N total</t>
  </si>
  <si>
    <t>Max Satellite EIRP Available</t>
  </si>
  <si>
    <t>w</t>
  </si>
  <si>
    <t>Satellite EIRP requird Per carrier</t>
  </si>
  <si>
    <t>%</t>
  </si>
  <si>
    <t>Output Backoff per Carrier</t>
  </si>
  <si>
    <t>Input backoff per carrier</t>
  </si>
  <si>
    <t>Power BandWidth</t>
  </si>
  <si>
    <t>Noise BandWidth</t>
  </si>
  <si>
    <t>KHz</t>
  </si>
  <si>
    <t>Nature of Channel</t>
  </si>
  <si>
    <t>HPA power Calculation:</t>
  </si>
  <si>
    <t>Earth Station EIRP requird Per carrier</t>
  </si>
  <si>
    <t>HPA power per carrier</t>
  </si>
  <si>
    <t>HPA power per carrier with 1db Backoff</t>
  </si>
  <si>
    <t>Calculation for Required No. of Channels</t>
  </si>
  <si>
    <t>Required No. Of Channels</t>
  </si>
  <si>
    <t xml:space="preserve">Total HPA power 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</si>
</sst>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6">
    <font>
      <sz val="11"/>
      <color theme="1"/>
      <name val="Calibri"/>
      <family val="2"/>
      <scheme val="minor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4206B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 wrapText="1"/>
    </xf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206B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7"/>
  <sheetViews>
    <sheetView tabSelected="1" topLeftCell="A127" workbookViewId="0">
      <selection activeCell="A142" sqref="A142"/>
    </sheetView>
  </sheetViews>
  <sheetFormatPr defaultRowHeight="15"/>
  <cols>
    <col min="1" max="1" width="42.7109375" customWidth="1"/>
    <col min="2" max="2" width="6.28515625" customWidth="1"/>
    <col min="3" max="3" width="16.7109375" customWidth="1"/>
  </cols>
  <sheetData>
    <row r="1" spans="1:3">
      <c r="A1" s="23" t="s">
        <v>0</v>
      </c>
      <c r="B1" s="23"/>
    </row>
    <row r="2" spans="1:3">
      <c r="A2" s="1"/>
      <c r="C2" s="2" t="s">
        <v>1</v>
      </c>
    </row>
    <row r="3" spans="1:3">
      <c r="A3" s="1"/>
      <c r="C3" s="3" t="str">
        <f>CONCATENATE(C61," TO ",C64)</f>
        <v>2.4 TO 2.4</v>
      </c>
    </row>
    <row r="4" spans="1:3" ht="16.5" customHeight="1">
      <c r="A4" s="20" t="s">
        <v>2</v>
      </c>
      <c r="C4" s="2"/>
    </row>
    <row r="5" spans="1:3" ht="21" customHeight="1">
      <c r="A5" s="4" t="s">
        <v>3</v>
      </c>
      <c r="B5" s="5"/>
      <c r="C5" s="6">
        <v>2048</v>
      </c>
    </row>
    <row r="6" spans="1:3" ht="17.25" customHeight="1">
      <c r="A6" s="1" t="s">
        <v>4</v>
      </c>
      <c r="C6" s="2" t="s">
        <v>5</v>
      </c>
    </row>
    <row r="7" spans="1:3" ht="21" customHeight="1">
      <c r="A7" s="7" t="s">
        <v>6</v>
      </c>
      <c r="B7" s="8"/>
      <c r="C7" s="9">
        <v>1.0895999999999999</v>
      </c>
    </row>
    <row r="8" spans="1:3" ht="18.75" customHeight="1">
      <c r="A8" s="1" t="s">
        <v>7</v>
      </c>
      <c r="C8" s="10">
        <v>0.75</v>
      </c>
    </row>
    <row r="9" spans="1:3" ht="19.5" customHeight="1">
      <c r="A9" s="1" t="s">
        <v>8</v>
      </c>
      <c r="C9" s="2" t="s">
        <v>9</v>
      </c>
    </row>
    <row r="10" spans="1:3" ht="20.25" customHeight="1">
      <c r="A10" s="11" t="s">
        <v>10</v>
      </c>
      <c r="B10" s="12"/>
      <c r="C10" s="13">
        <f t="shared" ref="C10" si="0">+IF(C9="BPSK",1,IF(C9="QPSK",2, IF(C9="msk",1.5,1) ))</f>
        <v>2</v>
      </c>
    </row>
    <row r="11" spans="1:3" ht="22.5" customHeight="1">
      <c r="A11" s="1" t="s">
        <v>11</v>
      </c>
      <c r="C11" s="2">
        <v>1.3</v>
      </c>
    </row>
    <row r="12" spans="1:3" ht="15.75" customHeight="1">
      <c r="A12" s="1" t="s">
        <v>12</v>
      </c>
      <c r="C12" s="14">
        <v>9.9999999999999995E-8</v>
      </c>
    </row>
    <row r="13" spans="1:3" ht="16.5" customHeight="1">
      <c r="A13" s="1" t="s">
        <v>13</v>
      </c>
      <c r="C13" s="2">
        <v>5.8</v>
      </c>
    </row>
    <row r="14" spans="1:3" ht="19.5" customHeight="1">
      <c r="A14" s="1" t="s">
        <v>14</v>
      </c>
      <c r="B14" t="s">
        <v>15</v>
      </c>
      <c r="C14" s="6">
        <v>1</v>
      </c>
    </row>
    <row r="15" spans="1:3">
      <c r="A15" s="1"/>
      <c r="C15" s="2"/>
    </row>
    <row r="16" spans="1:3" ht="18" customHeight="1">
      <c r="A16" s="1" t="s">
        <v>16</v>
      </c>
      <c r="B16" t="s">
        <v>15</v>
      </c>
      <c r="C16" s="2">
        <f t="shared" ref="C16" si="1">10*LOG(C5*1000)</f>
        <v>63.113299523037931</v>
      </c>
    </row>
    <row r="17" spans="1:3">
      <c r="A17" s="22" t="s">
        <v>17</v>
      </c>
      <c r="B17" s="15" t="s">
        <v>18</v>
      </c>
      <c r="C17" s="2">
        <f t="shared" ref="C17" si="2">+(C5*C7/C8)*C11/C10</f>
        <v>1933.9673599999999</v>
      </c>
    </row>
    <row r="18" spans="1:3">
      <c r="A18" s="22"/>
      <c r="B18" t="s">
        <v>15</v>
      </c>
      <c r="C18" s="2">
        <f t="shared" ref="C18" si="3">10*LOG(C17*1000)</f>
        <v>62.864491401236585</v>
      </c>
    </row>
    <row r="19" spans="1:3" ht="15" customHeight="1">
      <c r="A19" s="1" t="s">
        <v>19</v>
      </c>
      <c r="B19" t="s">
        <v>15</v>
      </c>
      <c r="C19" s="2">
        <f t="shared" ref="C19" si="4">+(C13+C14)+C16-C18</f>
        <v>7.0488081218013505</v>
      </c>
    </row>
    <row r="20" spans="1:3" ht="17.25" customHeight="1">
      <c r="A20" s="1" t="s">
        <v>20</v>
      </c>
      <c r="C20" s="2">
        <v>1.1000000000000001</v>
      </c>
    </row>
    <row r="21" spans="1:3" ht="17.25" customHeight="1">
      <c r="A21" s="1" t="s">
        <v>21</v>
      </c>
      <c r="B21" t="s">
        <v>18</v>
      </c>
      <c r="C21" s="6">
        <f t="shared" ref="C21" si="5">+C20*C17</f>
        <v>2127.3640960000002</v>
      </c>
    </row>
    <row r="22" spans="1:3">
      <c r="A22" s="1"/>
      <c r="C22" s="2"/>
    </row>
    <row r="23" spans="1:3" ht="18" customHeight="1">
      <c r="A23" s="20" t="s">
        <v>22</v>
      </c>
      <c r="C23" s="2"/>
    </row>
    <row r="24" spans="1:3">
      <c r="A24" s="1"/>
      <c r="C24" s="2"/>
    </row>
    <row r="25" spans="1:3" ht="18.75" customHeight="1">
      <c r="A25" s="1" t="s">
        <v>23</v>
      </c>
      <c r="B25" t="s">
        <v>24</v>
      </c>
      <c r="C25" s="6">
        <v>14250</v>
      </c>
    </row>
    <row r="26" spans="1:3" ht="17.25" customHeight="1">
      <c r="A26" s="1" t="s">
        <v>25</v>
      </c>
      <c r="B26" t="s">
        <v>24</v>
      </c>
      <c r="C26" s="6">
        <v>11950</v>
      </c>
    </row>
    <row r="27" spans="1:3">
      <c r="A27" s="1"/>
      <c r="C27" s="2"/>
    </row>
    <row r="28" spans="1:3" ht="18.75" customHeight="1">
      <c r="A28" s="20" t="s">
        <v>26</v>
      </c>
      <c r="C28" s="2"/>
    </row>
    <row r="29" spans="1:3">
      <c r="A29" s="1"/>
      <c r="C29" s="2"/>
    </row>
    <row r="30" spans="1:3" ht="19.5" customHeight="1">
      <c r="A30" s="1" t="s">
        <v>27</v>
      </c>
      <c r="B30" t="s">
        <v>15</v>
      </c>
      <c r="C30" s="16">
        <v>0.5</v>
      </c>
    </row>
    <row r="31" spans="1:3" ht="21" customHeight="1">
      <c r="A31" s="1" t="s">
        <v>28</v>
      </c>
      <c r="B31" t="s">
        <v>15</v>
      </c>
      <c r="C31" s="16">
        <v>0</v>
      </c>
    </row>
    <row r="32" spans="1:3" ht="18" customHeight="1">
      <c r="A32" s="1" t="s">
        <v>29</v>
      </c>
      <c r="B32" t="s">
        <v>15</v>
      </c>
      <c r="C32" s="16">
        <v>0.3</v>
      </c>
    </row>
    <row r="33" spans="1:3" ht="20.25" customHeight="1">
      <c r="A33" s="1" t="s">
        <v>30</v>
      </c>
      <c r="B33" t="s">
        <v>15</v>
      </c>
      <c r="C33" s="16">
        <v>0</v>
      </c>
    </row>
    <row r="34" spans="1:3" ht="16.5" customHeight="1">
      <c r="A34" s="1" t="s">
        <v>31</v>
      </c>
      <c r="B34" t="s">
        <v>15</v>
      </c>
      <c r="C34" s="16">
        <v>4</v>
      </c>
    </row>
    <row r="35" spans="1:3" ht="20.25" customHeight="1">
      <c r="A35" s="1" t="s">
        <v>32</v>
      </c>
      <c r="B35" t="s">
        <v>15</v>
      </c>
      <c r="C35" s="16">
        <v>0</v>
      </c>
    </row>
    <row r="36" spans="1:3" ht="18.75" customHeight="1">
      <c r="A36" s="1" t="s">
        <v>29</v>
      </c>
      <c r="B36" t="s">
        <v>15</v>
      </c>
      <c r="C36" s="16">
        <v>0.3</v>
      </c>
    </row>
    <row r="37" spans="1:3" ht="19.5" customHeight="1">
      <c r="A37" s="1" t="s">
        <v>33</v>
      </c>
      <c r="B37" t="s">
        <v>15</v>
      </c>
      <c r="C37" s="16">
        <v>0</v>
      </c>
    </row>
    <row r="38" spans="1:3" ht="18" customHeight="1">
      <c r="A38" s="1" t="s">
        <v>34</v>
      </c>
      <c r="B38" t="s">
        <v>15</v>
      </c>
      <c r="C38" s="16">
        <v>4</v>
      </c>
    </row>
    <row r="39" spans="1:3">
      <c r="A39" s="1"/>
      <c r="C39" s="16"/>
    </row>
    <row r="40" spans="1:3" ht="17.25" customHeight="1">
      <c r="A40" s="1" t="s">
        <v>35</v>
      </c>
      <c r="B40" t="s">
        <v>15</v>
      </c>
      <c r="C40" s="16">
        <v>20</v>
      </c>
    </row>
    <row r="41" spans="1:3">
      <c r="A41" s="1"/>
      <c r="C41" s="2"/>
    </row>
    <row r="42" spans="1:3" ht="18" customHeight="1">
      <c r="A42" s="1" t="s">
        <v>36</v>
      </c>
      <c r="B42" t="s">
        <v>15</v>
      </c>
      <c r="C42" s="2">
        <f t="shared" ref="C42" si="6">10*LOG((4*3.14159*C74*1000*C25*1000000/299700000)^2)</f>
        <v>206.79630548419937</v>
      </c>
    </row>
    <row r="43" spans="1:3" ht="18.75" customHeight="1">
      <c r="A43" s="1" t="s">
        <v>37</v>
      </c>
      <c r="B43" t="s">
        <v>15</v>
      </c>
      <c r="C43" s="2">
        <f t="shared" ref="C43" si="7">10*LOG((4*3.14159*C81*1000*C26*1000000/299700000)^2)</f>
        <v>205.37912582654917</v>
      </c>
    </row>
    <row r="44" spans="1:3">
      <c r="A44" s="1"/>
      <c r="C44" s="2"/>
    </row>
    <row r="45" spans="1:3" ht="17.25" customHeight="1">
      <c r="A45" s="1" t="s">
        <v>38</v>
      </c>
      <c r="B45" t="s">
        <v>15</v>
      </c>
      <c r="C45" s="2">
        <f t="shared" ref="C45" si="8">+SUM(C31:C34)</f>
        <v>4.3</v>
      </c>
    </row>
    <row r="46" spans="1:3" ht="17.25" customHeight="1">
      <c r="A46" s="1" t="s">
        <v>39</v>
      </c>
      <c r="B46" t="s">
        <v>15</v>
      </c>
      <c r="C46" s="2">
        <f t="shared" ref="C46" si="9">+SUM(C35:C38)</f>
        <v>4.3</v>
      </c>
    </row>
    <row r="47" spans="1:3">
      <c r="A47" s="1"/>
      <c r="C47" s="2"/>
    </row>
    <row r="48" spans="1:3">
      <c r="A48" s="20" t="s">
        <v>40</v>
      </c>
      <c r="C48" s="2"/>
    </row>
    <row r="49" spans="1:3">
      <c r="A49" s="1"/>
      <c r="C49" s="2"/>
    </row>
    <row r="50" spans="1:3">
      <c r="A50" s="1" t="s">
        <v>41</v>
      </c>
      <c r="B50" t="s">
        <v>42</v>
      </c>
      <c r="C50" s="2"/>
    </row>
    <row r="51" spans="1:3" ht="15" customHeight="1">
      <c r="A51" s="1" t="s">
        <v>43</v>
      </c>
      <c r="C51" s="2">
        <v>83</v>
      </c>
    </row>
    <row r="52" spans="1:3" ht="16.5" customHeight="1">
      <c r="A52" s="1" t="s">
        <v>44</v>
      </c>
      <c r="B52" t="s">
        <v>45</v>
      </c>
      <c r="C52" s="2">
        <v>-90</v>
      </c>
    </row>
    <row r="53" spans="1:3" ht="17.25" customHeight="1">
      <c r="A53" s="1" t="s">
        <v>46</v>
      </c>
      <c r="B53" t="s">
        <v>47</v>
      </c>
      <c r="C53" s="2">
        <v>-2</v>
      </c>
    </row>
    <row r="54" spans="1:3" ht="16.5" customHeight="1">
      <c r="A54" s="1" t="s">
        <v>48</v>
      </c>
      <c r="B54" t="s">
        <v>49</v>
      </c>
      <c r="C54" s="2">
        <v>40</v>
      </c>
    </row>
    <row r="55" spans="1:3" ht="18.75" customHeight="1">
      <c r="A55" s="1" t="s">
        <v>50</v>
      </c>
      <c r="B55" t="s">
        <v>24</v>
      </c>
      <c r="C55" s="2">
        <v>36</v>
      </c>
    </row>
    <row r="56" spans="1:3" ht="18.75" customHeight="1">
      <c r="A56" s="1" t="s">
        <v>51</v>
      </c>
      <c r="B56" t="s">
        <v>15</v>
      </c>
      <c r="C56" s="2">
        <v>10</v>
      </c>
    </row>
    <row r="57" spans="1:3" ht="15.75" customHeight="1">
      <c r="A57" s="1" t="s">
        <v>52</v>
      </c>
      <c r="B57" t="s">
        <v>15</v>
      </c>
      <c r="C57" s="2">
        <v>4.5</v>
      </c>
    </row>
    <row r="58" spans="1:3">
      <c r="A58" s="1"/>
      <c r="C58" s="2"/>
    </row>
    <row r="59" spans="1:3">
      <c r="A59" s="20" t="s">
        <v>53</v>
      </c>
      <c r="C59" s="2"/>
    </row>
    <row r="60" spans="1:3">
      <c r="A60" s="1"/>
      <c r="C60" s="2"/>
    </row>
    <row r="61" spans="1:3" ht="16.5" customHeight="1">
      <c r="A61" s="1" t="s">
        <v>54</v>
      </c>
      <c r="B61" t="s">
        <v>55</v>
      </c>
      <c r="C61" s="16">
        <v>2.4</v>
      </c>
    </row>
    <row r="62" spans="1:3" ht="13.5" customHeight="1">
      <c r="A62" s="1" t="s">
        <v>56</v>
      </c>
      <c r="B62" t="s">
        <v>15</v>
      </c>
      <c r="C62" s="16">
        <v>49.3</v>
      </c>
    </row>
    <row r="63" spans="1:3">
      <c r="A63" s="1"/>
      <c r="C63" s="16"/>
    </row>
    <row r="64" spans="1:3" ht="15" customHeight="1">
      <c r="A64" s="1" t="s">
        <v>57</v>
      </c>
      <c r="B64" t="s">
        <v>55</v>
      </c>
      <c r="C64" s="16">
        <v>2.4</v>
      </c>
    </row>
    <row r="65" spans="1:3" ht="16.5" customHeight="1">
      <c r="A65" s="1" t="s">
        <v>58</v>
      </c>
      <c r="B65" t="s">
        <v>15</v>
      </c>
      <c r="C65" s="16">
        <v>47.6</v>
      </c>
    </row>
    <row r="66" spans="1:3" ht="18.75" customHeight="1">
      <c r="A66" s="1" t="s">
        <v>59</v>
      </c>
      <c r="B66" t="s">
        <v>60</v>
      </c>
      <c r="C66" s="6">
        <v>90</v>
      </c>
    </row>
    <row r="67" spans="1:3" ht="16.5" customHeight="1">
      <c r="A67" s="1" t="s">
        <v>61</v>
      </c>
      <c r="B67" s="17" t="s">
        <v>60</v>
      </c>
      <c r="C67" s="6">
        <v>40</v>
      </c>
    </row>
    <row r="68" spans="1:3" ht="16.5" customHeight="1">
      <c r="A68" s="1" t="s">
        <v>62</v>
      </c>
      <c r="B68" t="s">
        <v>60</v>
      </c>
      <c r="C68" s="6">
        <f t="shared" ref="C68" si="10">+C66+C67</f>
        <v>130</v>
      </c>
    </row>
    <row r="69" spans="1:3" ht="18.75" customHeight="1">
      <c r="A69" s="1" t="s">
        <v>63</v>
      </c>
      <c r="B69" t="s">
        <v>47</v>
      </c>
      <c r="C69" s="2">
        <f t="shared" ref="C69" si="11">+C65-10*LOG(C68)</f>
        <v>26.460566476931632</v>
      </c>
    </row>
    <row r="70" spans="1:3">
      <c r="A70" s="1"/>
      <c r="C70" s="2"/>
    </row>
    <row r="71" spans="1:3" ht="15" customHeight="1">
      <c r="A71" s="1" t="s">
        <v>64</v>
      </c>
      <c r="C71" s="2">
        <v>83</v>
      </c>
    </row>
    <row r="72" spans="1:3" ht="18" customHeight="1">
      <c r="A72" s="1" t="s">
        <v>65</v>
      </c>
      <c r="C72" s="2">
        <v>93.84</v>
      </c>
    </row>
    <row r="73" spans="1:3" ht="18" customHeight="1">
      <c r="A73" s="1" t="s">
        <v>66</v>
      </c>
      <c r="C73" s="2">
        <v>24.95</v>
      </c>
    </row>
    <row r="74" spans="1:3" ht="16.5" customHeight="1">
      <c r="A74" s="1" t="s">
        <v>67</v>
      </c>
      <c r="B74" t="s">
        <v>68</v>
      </c>
      <c r="C74" s="2">
        <f t="shared" ref="C74" si="12">(42164.2-6378.155)*SQRT(1+0.42*(1-COS(C73*3.14159/180)*COS(ABS(C71-C72)*3.14159/180)))</f>
        <v>36599.710958393865</v>
      </c>
    </row>
    <row r="75" spans="1:3" ht="17.25" customHeight="1">
      <c r="A75" s="1" t="s">
        <v>69</v>
      </c>
      <c r="C75" s="2">
        <f t="shared" ref="C75" si="13">IF(C72&lt;C71,180-180*ATAN(TAN( ABS(C71-C72)*3.14159/180)/SIN(C73*3.14159/180))/3.14159,180+180*ATAN(TAN( ABS(C71-C72)*3.14159/180)/SIN(C73*3.14159/180))/3.14159)</f>
        <v>204.4151718950784</v>
      </c>
    </row>
    <row r="76" spans="1:3" ht="15" customHeight="1">
      <c r="A76" s="1" t="s">
        <v>70</v>
      </c>
      <c r="C76" s="2">
        <f t="shared" ref="C76" si="14">(ATAN((42164.2-6378.155*COS(C73*3.14159/180)*COS(ABS(C71-C72)*3.14159/180))/(6378.155*SIN(ACOS(COS(C73*3.14159/180)*COS(ABS(C71-C72)*3.14159/180))))) -  ACOS( COS(C73*3.14159/180)*COS(ABS(C71-C72)*3.14159/180)))*180/3.14159</f>
        <v>58.38818443780152</v>
      </c>
    </row>
    <row r="77" spans="1:3">
      <c r="A77" s="1"/>
      <c r="C77" s="2"/>
    </row>
    <row r="78" spans="1:3" ht="18.75" customHeight="1">
      <c r="A78" s="1" t="s">
        <v>64</v>
      </c>
      <c r="C78" s="2">
        <v>83</v>
      </c>
    </row>
    <row r="79" spans="1:3" ht="15.75" customHeight="1">
      <c r="A79" s="1" t="s">
        <v>71</v>
      </c>
      <c r="C79" s="2">
        <v>74.28</v>
      </c>
    </row>
    <row r="80" spans="1:3" ht="15" customHeight="1">
      <c r="A80" s="1" t="s">
        <v>72</v>
      </c>
      <c r="C80" s="2">
        <v>33.36</v>
      </c>
    </row>
    <row r="81" spans="1:3" ht="15" customHeight="1">
      <c r="A81" s="1" t="s">
        <v>73</v>
      </c>
      <c r="B81" t="s">
        <v>68</v>
      </c>
      <c r="C81" s="2">
        <f t="shared" ref="C81" si="15">(42164.2-6378.155)*SQRT(1+0.42*(1-COS(C80*3.14159/180)*COS(ABS(C78-C79)*3.14159/180)))</f>
        <v>37073.674432567197</v>
      </c>
    </row>
    <row r="82" spans="1:3" ht="18.75" customHeight="1">
      <c r="A82" s="1" t="s">
        <v>74</v>
      </c>
      <c r="C82" s="2">
        <f t="shared" ref="C82" si="16">IF(C79&lt;C78,180-180*ATAN(TAN( ABS(C78-C79)*3.14159/180)/SIN(C80*3.14159/180))/3.14159,180+180*ATAN(TAN( ABS(C78-C79)*3.14159/180)/SIN(C80*3.14159/180))/3.14159)</f>
        <v>164.4150156404078</v>
      </c>
    </row>
    <row r="83" spans="1:3" ht="18" customHeight="1">
      <c r="A83" s="1" t="s">
        <v>75</v>
      </c>
      <c r="C83" s="2">
        <f t="shared" ref="C83" si="17">(ATAN((42164.2-6378.155*COS(C80*3.14159/180)*COS(ABS(C78-C79)*3.14159/180))/(6378.155*SIN(ACOS(COS(C80*3.14159/180)*COS(ABS(C78-C79)*3.14159/180))))) -  ACOS( COS(C80*3.14159/180)*COS(ABS(C78-C79)*3.14159/180)))*180/3.14159</f>
        <v>50.076099422844379</v>
      </c>
    </row>
    <row r="84" spans="1:3">
      <c r="A84" s="1"/>
      <c r="C84" s="2"/>
    </row>
    <row r="85" spans="1:3">
      <c r="A85" s="1"/>
      <c r="C85" s="2"/>
    </row>
    <row r="86" spans="1:3">
      <c r="A86" s="21" t="s">
        <v>76</v>
      </c>
      <c r="C86" s="2"/>
    </row>
    <row r="87" spans="1:3">
      <c r="A87" s="1" t="s">
        <v>77</v>
      </c>
      <c r="C87" s="2"/>
    </row>
    <row r="88" spans="1:3" ht="21" customHeight="1">
      <c r="A88" s="1" t="s">
        <v>78</v>
      </c>
      <c r="B88" t="s">
        <v>79</v>
      </c>
      <c r="C88" s="2">
        <f t="shared" ref="C88" si="18">+C52</f>
        <v>-90</v>
      </c>
    </row>
    <row r="89" spans="1:3" ht="14.25" customHeight="1">
      <c r="A89" s="1" t="s">
        <v>80</v>
      </c>
      <c r="B89" t="s">
        <v>15</v>
      </c>
      <c r="C89" s="2">
        <f t="shared" ref="C89" si="19">10*LOG(4*3.14159*(C25*1000000/299700000)^2)</f>
        <v>44.534657399868543</v>
      </c>
    </row>
    <row r="90" spans="1:3" ht="21.75" customHeight="1">
      <c r="A90" s="1" t="s">
        <v>46</v>
      </c>
      <c r="B90" t="s">
        <v>47</v>
      </c>
      <c r="C90" s="2">
        <f t="shared" ref="C90" si="20">+C53</f>
        <v>-2</v>
      </c>
    </row>
    <row r="91" spans="1:3" ht="18.75" customHeight="1">
      <c r="A91" s="1" t="s">
        <v>81</v>
      </c>
      <c r="C91" s="2">
        <v>-228.6</v>
      </c>
    </row>
    <row r="92" spans="1:3" ht="19.5" customHeight="1">
      <c r="A92" s="1" t="s">
        <v>82</v>
      </c>
      <c r="B92" t="s">
        <v>15</v>
      </c>
      <c r="C92" s="2">
        <f t="shared" ref="C92" si="21">+C18</f>
        <v>62.864491401236585</v>
      </c>
    </row>
    <row r="93" spans="1:3" ht="20.25" customHeight="1">
      <c r="A93" s="1" t="s">
        <v>83</v>
      </c>
      <c r="C93" s="2">
        <f t="shared" ref="C93" si="22">+C56</f>
        <v>10</v>
      </c>
    </row>
    <row r="94" spans="1:3">
      <c r="A94" s="1"/>
      <c r="C94" s="2"/>
    </row>
    <row r="95" spans="1:3">
      <c r="A95" s="22" t="s">
        <v>84</v>
      </c>
      <c r="B95" t="s">
        <v>15</v>
      </c>
      <c r="C95" s="2">
        <f t="shared" ref="C95" si="23">+C88-C89+C90-C91-C92-C93</f>
        <v>19.200851198894874</v>
      </c>
    </row>
    <row r="96" spans="1:3">
      <c r="A96" s="22"/>
      <c r="C96" s="2">
        <f t="shared" ref="C96" si="24">10^(C95/10)</f>
        <v>83.192680927583581</v>
      </c>
    </row>
    <row r="97" spans="1:3">
      <c r="A97" s="1" t="s">
        <v>85</v>
      </c>
      <c r="C97" s="2"/>
    </row>
    <row r="98" spans="1:3">
      <c r="A98" s="1" t="s">
        <v>86</v>
      </c>
      <c r="B98" t="s">
        <v>49</v>
      </c>
      <c r="C98" s="2">
        <f t="shared" ref="C98" si="25">+C54</f>
        <v>40</v>
      </c>
    </row>
    <row r="99" spans="1:3">
      <c r="A99" s="1" t="s">
        <v>87</v>
      </c>
      <c r="B99" t="s">
        <v>15</v>
      </c>
      <c r="C99" s="2">
        <f t="shared" ref="C99" si="26">+C46</f>
        <v>4.3</v>
      </c>
    </row>
    <row r="100" spans="1:3">
      <c r="A100" s="1" t="s">
        <v>88</v>
      </c>
      <c r="B100" t="s">
        <v>47</v>
      </c>
      <c r="C100" s="2">
        <f t="shared" ref="C100" si="27">+C43</f>
        <v>205.37912582654917</v>
      </c>
    </row>
    <row r="101" spans="1:3">
      <c r="A101" s="1" t="s">
        <v>63</v>
      </c>
      <c r="C101" s="2">
        <f t="shared" ref="C101" si="28">+C69</f>
        <v>26.460566476931632</v>
      </c>
    </row>
    <row r="102" spans="1:3">
      <c r="A102" s="1" t="s">
        <v>81</v>
      </c>
      <c r="C102" s="2">
        <v>-228.6</v>
      </c>
    </row>
    <row r="103" spans="1:3">
      <c r="A103" s="1" t="s">
        <v>82</v>
      </c>
      <c r="B103" t="s">
        <v>15</v>
      </c>
      <c r="C103" s="2">
        <f t="shared" ref="C103" si="29">+C18</f>
        <v>62.864491401236585</v>
      </c>
    </row>
    <row r="104" spans="1:3">
      <c r="A104" s="1" t="s">
        <v>89</v>
      </c>
      <c r="C104" s="2">
        <f t="shared" ref="C104" si="30">+C57</f>
        <v>4.5</v>
      </c>
    </row>
    <row r="105" spans="1:3">
      <c r="A105" s="1"/>
      <c r="C105" s="2"/>
    </row>
    <row r="106" spans="1:3">
      <c r="A106" s="22" t="s">
        <v>90</v>
      </c>
      <c r="B106" t="s">
        <v>15</v>
      </c>
      <c r="C106" s="2">
        <f t="shared" ref="C106" si="31">+C98-C99-C100+C101-C102-C103-C104</f>
        <v>18.01694924914586</v>
      </c>
    </row>
    <row r="107" spans="1:3">
      <c r="A107" s="22"/>
      <c r="C107" s="2">
        <f t="shared" ref="C107" si="32">10^(C106/10)</f>
        <v>63.342459864319437</v>
      </c>
    </row>
    <row r="108" spans="1:3">
      <c r="A108" s="1" t="s">
        <v>91</v>
      </c>
      <c r="B108" t="s">
        <v>15</v>
      </c>
      <c r="C108" s="2">
        <f t="shared" ref="C108" si="33">+C19</f>
        <v>7.0488081218013505</v>
      </c>
    </row>
    <row r="109" spans="1:3">
      <c r="A109" s="1"/>
      <c r="C109" s="2">
        <f t="shared" ref="C109" si="34">10^(C108/10)</f>
        <v>5.0685158878625787</v>
      </c>
    </row>
    <row r="110" spans="1:3">
      <c r="A110" s="1" t="s">
        <v>92</v>
      </c>
      <c r="B110" t="s">
        <v>15</v>
      </c>
      <c r="C110" s="2">
        <f t="shared" ref="C110" si="35">+C40</f>
        <v>20</v>
      </c>
    </row>
    <row r="111" spans="1:3">
      <c r="A111" s="1"/>
      <c r="C111" s="2">
        <f t="shared" ref="C111" si="36">10^(C110/10)</f>
        <v>100</v>
      </c>
    </row>
    <row r="112" spans="1:3">
      <c r="A112" s="22" t="s">
        <v>93</v>
      </c>
      <c r="C112" s="2">
        <f t="shared" ref="C112" si="37">+((1/C109)-(1/C111))/((1/C96+1/C107))</f>
        <v>6.7354670695792631</v>
      </c>
    </row>
    <row r="113" spans="1:3">
      <c r="A113" s="22"/>
      <c r="B113" t="s">
        <v>15</v>
      </c>
      <c r="C113" s="2">
        <f t="shared" ref="C113" si="38">10*LOG(C112)</f>
        <v>8.2836771716481401</v>
      </c>
    </row>
    <row r="114" spans="1:3">
      <c r="A114" s="22" t="s">
        <v>94</v>
      </c>
      <c r="B114" t="s">
        <v>15</v>
      </c>
      <c r="C114" s="2">
        <f t="shared" ref="C114" si="39">+C95-C113</f>
        <v>10.917174027246734</v>
      </c>
    </row>
    <row r="115" spans="1:3">
      <c r="A115" s="22"/>
      <c r="C115" s="2">
        <f t="shared" ref="C115" si="40">10^(C114/10)</f>
        <v>12.351434587710081</v>
      </c>
    </row>
    <row r="116" spans="1:3">
      <c r="A116" s="22" t="s">
        <v>95</v>
      </c>
      <c r="B116" t="s">
        <v>15</v>
      </c>
      <c r="C116" s="2">
        <f t="shared" ref="C116" si="41">+C106-C113</f>
        <v>9.7332720774977197</v>
      </c>
    </row>
    <row r="117" spans="1:3">
      <c r="A117" s="22"/>
      <c r="C117" s="2">
        <f t="shared" ref="C117" si="42">10^(C116/10)</f>
        <v>9.4043158714865793</v>
      </c>
    </row>
    <row r="118" spans="1:3">
      <c r="A118" s="22" t="s">
        <v>96</v>
      </c>
      <c r="C118" s="2">
        <f t="shared" ref="C118" si="43">1/(1/C115+1/C117+1/C111)</f>
        <v>5.0685158878625804</v>
      </c>
    </row>
    <row r="119" spans="1:3">
      <c r="A119" s="22"/>
      <c r="B119" t="s">
        <v>15</v>
      </c>
      <c r="C119" s="2">
        <f t="shared" ref="C119" si="44">10*LOG(C118)</f>
        <v>7.0488081218013532</v>
      </c>
    </row>
    <row r="120" spans="1:3">
      <c r="A120" s="1"/>
      <c r="C120" s="2"/>
    </row>
    <row r="121" spans="1:3">
      <c r="A121" s="22" t="s">
        <v>97</v>
      </c>
      <c r="B121" t="s">
        <v>49</v>
      </c>
      <c r="C121" s="2">
        <f t="shared" ref="C121" si="45">+C98-C57</f>
        <v>35.5</v>
      </c>
    </row>
    <row r="122" spans="1:3">
      <c r="A122" s="22"/>
      <c r="B122" t="s">
        <v>98</v>
      </c>
      <c r="C122" s="2">
        <f t="shared" ref="C122" si="46">10^(C121/10)</f>
        <v>3548.1338923357539</v>
      </c>
    </row>
    <row r="123" spans="1:3">
      <c r="A123" s="1"/>
      <c r="C123" s="2"/>
    </row>
    <row r="124" spans="1:3">
      <c r="A124" s="22" t="s">
        <v>99</v>
      </c>
      <c r="B124" t="s">
        <v>49</v>
      </c>
      <c r="C124" s="2">
        <f t="shared" ref="C124" si="47">+C98-C57-C113</f>
        <v>27.21632282835186</v>
      </c>
    </row>
    <row r="125" spans="1:3">
      <c r="A125" s="22"/>
      <c r="B125" t="s">
        <v>98</v>
      </c>
      <c r="C125" s="2">
        <f t="shared" ref="C125" si="48">10^(C124/10)</f>
        <v>526.78364479887443</v>
      </c>
    </row>
    <row r="126" spans="1:3">
      <c r="A126" s="22"/>
      <c r="B126" t="s">
        <v>100</v>
      </c>
      <c r="C126" s="2">
        <f t="shared" ref="C126" si="49">+C125*100/C122</f>
        <v>14.846780329704249</v>
      </c>
    </row>
    <row r="127" spans="1:3">
      <c r="A127" s="1" t="s">
        <v>101</v>
      </c>
      <c r="B127" t="s">
        <v>15</v>
      </c>
      <c r="C127" s="2">
        <f t="shared" ref="C127" si="50">+C98-C124</f>
        <v>12.78367717164814</v>
      </c>
    </row>
    <row r="128" spans="1:3">
      <c r="A128" s="1" t="s">
        <v>102</v>
      </c>
      <c r="B128" t="s">
        <v>15</v>
      </c>
      <c r="C128" s="2">
        <f t="shared" ref="C128" si="51">+C127+C56-C57</f>
        <v>18.28367717164814</v>
      </c>
    </row>
    <row r="129" spans="1:3">
      <c r="A129" s="1"/>
      <c r="C129" s="2"/>
    </row>
    <row r="130" spans="1:3">
      <c r="A130" s="1" t="s">
        <v>103</v>
      </c>
      <c r="B130" t="s">
        <v>18</v>
      </c>
      <c r="C130" s="2">
        <f t="shared" ref="C130" si="52">+C126*(C55*1000)/100</f>
        <v>5344.8409186935296</v>
      </c>
    </row>
    <row r="131" spans="1:3">
      <c r="A131" s="1" t="s">
        <v>104</v>
      </c>
      <c r="B131" t="s">
        <v>105</v>
      </c>
      <c r="C131" s="2">
        <f t="shared" ref="C131" si="53">+C92</f>
        <v>62.864491401236585</v>
      </c>
    </row>
    <row r="132" spans="1:3">
      <c r="A132" s="1" t="s">
        <v>106</v>
      </c>
      <c r="C132" s="2" t="str">
        <f t="shared" ref="C132" si="54">+IF(C131&gt;C130,"BW LTD","PW LTD")</f>
        <v>PW LTD</v>
      </c>
    </row>
    <row r="133" spans="1:3">
      <c r="A133" s="1"/>
      <c r="C133" s="2"/>
    </row>
    <row r="134" spans="1:3">
      <c r="A134" s="1" t="s">
        <v>107</v>
      </c>
      <c r="C134" s="2"/>
    </row>
    <row r="135" spans="1:3">
      <c r="A135" s="1"/>
      <c r="C135" s="2"/>
    </row>
    <row r="136" spans="1:3">
      <c r="A136" s="22" t="s">
        <v>108</v>
      </c>
      <c r="B136" t="s">
        <v>49</v>
      </c>
      <c r="C136" s="2">
        <f t="shared" ref="C136" si="55">+C88-C89+C45+C42-C128</f>
        <v>58.277970912682704</v>
      </c>
    </row>
    <row r="137" spans="1:3">
      <c r="A137" s="22"/>
      <c r="B137" t="s">
        <v>98</v>
      </c>
      <c r="C137" s="2">
        <f t="shared" ref="C137" si="56">+C125</f>
        <v>526.78364479887443</v>
      </c>
    </row>
    <row r="138" spans="1:3">
      <c r="A138" s="22" t="s">
        <v>109</v>
      </c>
      <c r="B138" t="s">
        <v>49</v>
      </c>
      <c r="C138" s="2">
        <f t="shared" ref="C138" si="57">+C136-C62+C30</f>
        <v>9.4779709126827072</v>
      </c>
    </row>
    <row r="139" spans="1:3">
      <c r="A139" s="22"/>
      <c r="B139" t="s">
        <v>98</v>
      </c>
      <c r="C139" s="18">
        <f t="shared" ref="C139" si="58">10^(C138/10)</f>
        <v>8.8674161659144524</v>
      </c>
    </row>
    <row r="140" spans="1:3">
      <c r="A140" s="22" t="s">
        <v>110</v>
      </c>
      <c r="B140" t="s">
        <v>49</v>
      </c>
      <c r="C140" s="2">
        <f t="shared" ref="C140" si="59">+C138+1</f>
        <v>10.477970912682707</v>
      </c>
    </row>
    <row r="141" spans="1:3">
      <c r="A141" s="22"/>
      <c r="B141" t="s">
        <v>98</v>
      </c>
      <c r="C141" s="18">
        <f t="shared" ref="C141" si="60">10^(C140/10)</f>
        <v>11.163415548224112</v>
      </c>
    </row>
    <row r="142" spans="1:3">
      <c r="A142" s="1" t="s">
        <v>111</v>
      </c>
      <c r="C142" s="2"/>
    </row>
    <row r="143" spans="1:3">
      <c r="A143" s="1"/>
      <c r="C143" s="2"/>
    </row>
    <row r="144" spans="1:3">
      <c r="A144" s="22" t="s">
        <v>112</v>
      </c>
      <c r="C144" s="6">
        <v>1</v>
      </c>
    </row>
    <row r="145" spans="1:3">
      <c r="A145" s="22"/>
      <c r="B145" t="s">
        <v>15</v>
      </c>
      <c r="C145" s="2">
        <f t="shared" ref="C145" si="61">10*LOG(C144)</f>
        <v>0</v>
      </c>
    </row>
    <row r="146" spans="1:3">
      <c r="A146" s="22" t="s">
        <v>113</v>
      </c>
      <c r="B146" t="s">
        <v>49</v>
      </c>
      <c r="C146" s="2">
        <f t="shared" ref="C146" si="62">+C138+C145</f>
        <v>9.4779709126827072</v>
      </c>
    </row>
    <row r="147" spans="1:3">
      <c r="A147" s="22"/>
      <c r="B147" t="s">
        <v>98</v>
      </c>
      <c r="C147" s="19">
        <f t="shared" ref="C147" si="63">10^(C146/10)</f>
        <v>8.8674161659144524</v>
      </c>
    </row>
  </sheetData>
  <mergeCells count="15">
    <mergeCell ref="A114:A115"/>
    <mergeCell ref="A1:B1"/>
    <mergeCell ref="A17:A18"/>
    <mergeCell ref="A95:A96"/>
    <mergeCell ref="A106:A107"/>
    <mergeCell ref="A112:A113"/>
    <mergeCell ref="A140:A141"/>
    <mergeCell ref="A144:A145"/>
    <mergeCell ref="A146:A147"/>
    <mergeCell ref="A116:A117"/>
    <mergeCell ref="A118:A119"/>
    <mergeCell ref="A121:A122"/>
    <mergeCell ref="A124:A126"/>
    <mergeCell ref="A136:A137"/>
    <mergeCell ref="A138:A1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Cranes Software International Ltd.,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RF Link Budget for star based VSAT system based on Ku band satellite. </dc:title>
  <dc:subject>RF Link Budget</dc:subject>
  <dc:creator>RFWireless-world.com</dc:creator>
  <cp:keywords>RF Link Budget</cp:keywords>
  <cp:lastModifiedBy>Windows User</cp:lastModifiedBy>
  <dcterms:created xsi:type="dcterms:W3CDTF">2013-01-13T14:19:03Z</dcterms:created>
  <dcterms:modified xsi:type="dcterms:W3CDTF">2014-11-26T11:49:29Z</dcterms:modified>
  <cp:category>RF,wireless</cp:category>
  <cp:contentStatus>Final</cp:contentStatus>
</cp:coreProperties>
</file>