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HITE AVENUE GENERIC\Documents\ABIODUN 25\"/>
    </mc:Choice>
  </mc:AlternateContent>
  <xr:revisionPtr revIDLastSave="0" documentId="13_ncr:1_{202FD6D3-1162-402A-BCF1-94722B882B41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ngx" sheetId="1" r:id="rId1"/>
    <sheet name="treasury bill" sheetId="2" state="hidden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2" l="1"/>
  <c r="I2" i="2"/>
  <c r="E2" i="2"/>
  <c r="H2" i="2"/>
  <c r="G2" i="2"/>
  <c r="C3" i="2"/>
  <c r="D3" i="2"/>
  <c r="E3" i="2"/>
  <c r="G3" i="2"/>
  <c r="H3" i="2"/>
  <c r="I3" i="2"/>
  <c r="F6" i="1"/>
  <c r="F7" i="1"/>
  <c r="H6" i="1"/>
  <c r="H7" i="1"/>
  <c r="H5" i="1"/>
  <c r="F5" i="1"/>
  <c r="H2" i="1"/>
  <c r="H4" i="1"/>
  <c r="F4" i="1"/>
  <c r="H3" i="1"/>
  <c r="F3" i="1"/>
  <c r="F2" i="1"/>
  <c r="I5" i="1" l="1"/>
  <c r="J5" i="1" s="1"/>
  <c r="I7" i="1"/>
  <c r="J7" i="1" s="1"/>
  <c r="I6" i="1"/>
  <c r="J6" i="1" s="1"/>
  <c r="I4" i="1"/>
  <c r="J4" i="1" s="1"/>
  <c r="I2" i="1"/>
  <c r="J2" i="1" s="1"/>
  <c r="H8" i="1"/>
  <c r="I3" i="1"/>
  <c r="J3" i="1" s="1"/>
  <c r="F8" i="1"/>
  <c r="J8" i="1" l="1"/>
  <c r="I8" i="1"/>
</calcChain>
</file>

<file path=xl/sharedStrings.xml><?xml version="1.0" encoding="utf-8"?>
<sst xmlns="http://schemas.openxmlformats.org/spreadsheetml/2006/main" count="44" uniqueCount="37">
  <si>
    <t>Date</t>
  </si>
  <si>
    <t>Stock Symbol</t>
  </si>
  <si>
    <t>Company Name</t>
  </si>
  <si>
    <t>Quantity</t>
  </si>
  <si>
    <t>Gain/Loss (%)</t>
  </si>
  <si>
    <t>Notes</t>
  </si>
  <si>
    <t>PRESCO</t>
  </si>
  <si>
    <t>Presco Plc</t>
  </si>
  <si>
    <t>Long-term dividend stock</t>
  </si>
  <si>
    <t>Buy Price (₦)</t>
  </si>
  <si>
    <t>Total Cost (₦)</t>
  </si>
  <si>
    <t>Current Price (₦)</t>
  </si>
  <si>
    <t>Current Value (₦)</t>
  </si>
  <si>
    <t>Gain/Loss (₦)</t>
  </si>
  <si>
    <t>Dividends Received (₦)</t>
  </si>
  <si>
    <t>OKOMUOIL</t>
  </si>
  <si>
    <t>Okomu Oil Palm</t>
  </si>
  <si>
    <t>BETAGLAS</t>
  </si>
  <si>
    <t>Beta Glass Co</t>
  </si>
  <si>
    <t>Total</t>
  </si>
  <si>
    <t>DANGCEM</t>
  </si>
  <si>
    <t>Dangote Cement</t>
  </si>
  <si>
    <t>GTCO</t>
  </si>
  <si>
    <t>GT Bank</t>
  </si>
  <si>
    <t>DANGSUGAR</t>
  </si>
  <si>
    <t>Dangote Sugar</t>
  </si>
  <si>
    <t>Investment Name</t>
  </si>
  <si>
    <t>Face Value (₦)</t>
  </si>
  <si>
    <t>Purchase Price (₦)</t>
  </si>
  <si>
    <t>Yield (%)</t>
  </si>
  <si>
    <t>Maturity Date</t>
  </si>
  <si>
    <t>Tenor (Days)</t>
  </si>
  <si>
    <t>Total Value at Maturity (₦)</t>
  </si>
  <si>
    <t xml:space="preserve"> Notes</t>
  </si>
  <si>
    <t>Interest Earned (₦)</t>
  </si>
  <si>
    <t>FGN Treasury Bill - 360 Days</t>
  </si>
  <si>
    <t>Annualized Yield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</si>
</sst>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4" fillId="0" borderId="0" xfId="0" applyFont="1"/>
    <xf numFmtId="14" fontId="18" fillId="0" borderId="0" xfId="0" applyNumberFormat="1" applyFont="1"/>
    <xf numFmtId="0" fontId="18" fillId="0" borderId="0" xfId="0" applyFont="1"/>
    <xf numFmtId="2" fontId="18" fillId="0" borderId="0" xfId="0" applyNumberFormat="1" applyFont="1"/>
    <xf numFmtId="43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5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5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5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9" formatCode="dd/mm/yyyy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color theme="2"/>
      </font>
      <fill>
        <patternFill>
          <bgColor rgb="FFFF0000"/>
        </patternFill>
      </fill>
    </dxf>
    <dxf>
      <font>
        <color theme="2"/>
      </font>
      <fill>
        <patternFill>
          <bgColor theme="9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NGX" displayName="NGX" ref="A1:L8" totalsRowCount="1" headerRowDxfId="44">
  <autoFilter ref="A1:L7" xr:uid="{00000000-0009-0000-0100-000001000000}"/>
  <tableColumns count="12">
    <tableColumn id="1" xr3:uid="{00000000-0010-0000-0000-000001000000}" name="Date" totalsRowLabel="Total" dataDxfId="43" totalsRowDxfId="11"/>
    <tableColumn id="2" xr3:uid="{00000000-0010-0000-0000-000002000000}" name="Stock Symbol" dataDxfId="42" totalsRowDxfId="10"/>
    <tableColumn id="3" xr3:uid="{00000000-0010-0000-0000-000003000000}" name="Company Name" dataDxfId="41" totalsRowDxfId="9"/>
    <tableColumn id="4" xr3:uid="{00000000-0010-0000-0000-000004000000}" name="Quantity" dataDxfId="40" totalsRowDxfId="8"/>
    <tableColumn id="5" xr3:uid="{00000000-0010-0000-0000-000005000000}" name="Buy Price (₦)" dataDxfId="39" totalsRowDxfId="7"/>
    <tableColumn id="6" xr3:uid="{00000000-0010-0000-0000-000006000000}" name="Total Cost (₦)" totalsRowFunction="sum" dataDxfId="38" totalsRowDxfId="6"/>
    <tableColumn id="7" xr3:uid="{00000000-0010-0000-0000-000007000000}" name="Current Price (₦)" dataDxfId="37" totalsRowDxfId="5"/>
    <tableColumn id="8" xr3:uid="{00000000-0010-0000-0000-000008000000}" name="Current Value (₦)" totalsRowFunction="sum" dataDxfId="36" totalsRowDxfId="4"/>
    <tableColumn id="9" xr3:uid="{00000000-0010-0000-0000-000009000000}" name="Gain/Loss (₦)" totalsRowFunction="sum" dataDxfId="35" totalsRowDxfId="3"/>
    <tableColumn id="10" xr3:uid="{00000000-0010-0000-0000-00000A000000}" name="Gain/Loss (%)" totalsRowFunction="sum" dataDxfId="34" totalsRowDxfId="2"/>
    <tableColumn id="11" xr3:uid="{00000000-0010-0000-0000-00000B000000}" name="Dividends Received (₦)" dataDxfId="33" totalsRowDxfId="1"/>
    <tableColumn id="12" xr3:uid="{00000000-0010-0000-0000-00000C000000}" name="Notes" dataDxfId="32" totalsRow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6E7C835-252C-4C76-86B8-E190BC537C8C}" name="TBILLS" displayName="TBILLS" ref="A1:K3" totalsRowCount="1">
  <autoFilter ref="A1:K2" xr:uid="{C6E7C835-252C-4C76-86B8-E190BC537C8C}"/>
  <tableColumns count="11">
    <tableColumn id="1" xr3:uid="{A02D8DD9-F5B0-4E35-A1A7-8A51648EBD89}" name="Date" totalsRowLabel="Total"/>
    <tableColumn id="2" xr3:uid="{E594CD76-978D-41BD-8C05-945F4F509C2A}" name="Investment Name" dataDxfId="31" totalsRowDxfId="30"/>
    <tableColumn id="3" xr3:uid="{7903794D-2C35-4E52-9D0A-57D1B08B0102}" name="Face Value (₦)" totalsRowFunction="sum" dataDxfId="29" totalsRowDxfId="28"/>
    <tableColumn id="4" xr3:uid="{771D6A21-DD8F-4587-B736-9B4225F26584}" name="Purchase Price (₦)" totalsRowFunction="sum" dataDxfId="27" totalsRowDxfId="26"/>
    <tableColumn id="5" xr3:uid="{EAB257A5-CC09-4BFC-A12A-37391C99952E}" name="Yield (%)" totalsRowFunction="sum" dataDxfId="25" totalsRowDxfId="24">
      <calculatedColumnFormula>(C2 - D2) / D2 * 100</calculatedColumnFormula>
    </tableColumn>
    <tableColumn id="6" xr3:uid="{7B58A971-EF28-46C8-AE54-FB783126F8F8}" name="Maturity Date" dataDxfId="23" totalsRowDxfId="22"/>
    <tableColumn id="7" xr3:uid="{454FB4A1-65E1-4848-8B01-AD1ACCB26379}" name="Tenor (Days)" totalsRowFunction="sum" dataDxfId="21" totalsRowDxfId="20">
      <calculatedColumnFormula>F2 - A2</calculatedColumnFormula>
    </tableColumn>
    <tableColumn id="8" xr3:uid="{7ABAC665-7E92-4926-8B01-79437CB09210}" name="Interest Earned (₦)" totalsRowFunction="sum" dataDxfId="19" totalsRowDxfId="18">
      <calculatedColumnFormula>C2 - D2</calculatedColumnFormula>
    </tableColumn>
    <tableColumn id="9" xr3:uid="{EB3952C5-492C-49AB-B464-A0A1A049D351}" name="Total Value at Maturity (₦)" totalsRowFunction="sum" dataDxfId="17" totalsRowDxfId="16">
      <calculatedColumnFormula>C2</calculatedColumnFormula>
    </tableColumn>
    <tableColumn id="10" xr3:uid="{FF665F48-E243-4761-9096-E589CE634B32}" name="Annualized Yield (%)" dataDxfId="15" totalsRowDxfId="14">
      <calculatedColumnFormula>((C2 - D2) / D2) * (30 / G2) * 100</calculatedColumnFormula>
    </tableColumn>
    <tableColumn id="11" xr3:uid="{91F759E5-59B1-43D2-8B15-F9DD5AED1A7C}" name=" Notes" dataDxfId="13" totalsRowDxfId="1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"/>
  <sheetViews>
    <sheetView tabSelected="1" workbookViewId="0">
      <selection activeCell="I7" sqref="I7"/>
    </sheetView>
  </sheetViews>
  <sheetFormatPr defaultRowHeight="15" x14ac:dyDescent="0.25"/>
  <cols>
    <col min="1" max="1" width="10.42578125" bestFit="1" customWidth="1"/>
    <col min="2" max="2" width="13.5703125" bestFit="1" customWidth="1"/>
    <col min="3" max="3" width="15.85546875" bestFit="1" customWidth="1"/>
    <col min="4" max="4" width="10.140625" bestFit="1" customWidth="1"/>
    <col min="5" max="5" width="13.28515625" bestFit="1" customWidth="1"/>
    <col min="6" max="6" width="13.85546875" bestFit="1" customWidth="1"/>
    <col min="7" max="7" width="16.7109375" bestFit="1" customWidth="1"/>
    <col min="8" max="8" width="17.28515625" bestFit="1" customWidth="1"/>
    <col min="9" max="9" width="15.140625" customWidth="1"/>
    <col min="10" max="10" width="15.28515625" customWidth="1"/>
    <col min="11" max="11" width="21.42578125" bestFit="1" customWidth="1"/>
    <col min="12" max="12" width="20.85546875" bestFit="1" customWidth="1"/>
  </cols>
  <sheetData>
    <row r="1" spans="1:12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9</v>
      </c>
      <c r="F1" s="3" t="s">
        <v>10</v>
      </c>
      <c r="G1" s="3" t="s">
        <v>11</v>
      </c>
      <c r="H1" s="3" t="s">
        <v>12</v>
      </c>
      <c r="I1" s="3" t="s">
        <v>13</v>
      </c>
      <c r="J1" s="3" t="s">
        <v>4</v>
      </c>
      <c r="K1" s="3" t="s">
        <v>14</v>
      </c>
      <c r="L1" s="3" t="s">
        <v>5</v>
      </c>
    </row>
    <row r="2" spans="1:12" x14ac:dyDescent="0.25">
      <c r="A2" s="2">
        <v>45838</v>
      </c>
      <c r="B2" s="3" t="s">
        <v>6</v>
      </c>
      <c r="C2" s="3" t="s">
        <v>7</v>
      </c>
      <c r="D2" s="3">
        <v>20</v>
      </c>
      <c r="E2" s="3">
        <v>1147.5</v>
      </c>
      <c r="F2" s="3">
        <f>D2*E2</f>
        <v>22950</v>
      </c>
      <c r="G2" s="3">
        <v>1480</v>
      </c>
      <c r="H2" s="3">
        <f>D2*G2</f>
        <v>29600</v>
      </c>
      <c r="I2" s="3">
        <f>H2-F2</f>
        <v>6650</v>
      </c>
      <c r="J2" s="4">
        <f>(I2/F2)*100</f>
        <v>28.976034858387798</v>
      </c>
      <c r="K2" s="3">
        <v>0</v>
      </c>
      <c r="L2" s="3" t="s">
        <v>8</v>
      </c>
    </row>
    <row r="3" spans="1:12" x14ac:dyDescent="0.25">
      <c r="A3" s="2">
        <v>45838</v>
      </c>
      <c r="B3" s="3" t="s">
        <v>15</v>
      </c>
      <c r="C3" s="3" t="s">
        <v>16</v>
      </c>
      <c r="D3" s="3">
        <v>19</v>
      </c>
      <c r="E3" s="3">
        <v>770</v>
      </c>
      <c r="F3" s="3">
        <f>D3*E3</f>
        <v>14630</v>
      </c>
      <c r="G3" s="3">
        <v>1050</v>
      </c>
      <c r="H3" s="3">
        <f>D3*G3</f>
        <v>19950</v>
      </c>
      <c r="I3" s="3">
        <f>H3-F3</f>
        <v>5320</v>
      </c>
      <c r="J3" s="4">
        <f>(I3/F3)*100</f>
        <v>36.363636363636367</v>
      </c>
      <c r="K3" s="3">
        <v>0</v>
      </c>
      <c r="L3" s="3" t="s">
        <v>8</v>
      </c>
    </row>
    <row r="4" spans="1:12" x14ac:dyDescent="0.25">
      <c r="A4" s="2">
        <v>45838</v>
      </c>
      <c r="B4" s="3" t="s">
        <v>17</v>
      </c>
      <c r="C4" s="3" t="s">
        <v>18</v>
      </c>
      <c r="D4" s="3">
        <v>30</v>
      </c>
      <c r="E4" s="3">
        <v>349.9</v>
      </c>
      <c r="F4" s="3">
        <f>D4*E4</f>
        <v>10497</v>
      </c>
      <c r="G4" s="3">
        <v>408.5</v>
      </c>
      <c r="H4" s="3">
        <f>D4*G4</f>
        <v>12255</v>
      </c>
      <c r="I4" s="3">
        <f>H4-F4</f>
        <v>1758</v>
      </c>
      <c r="J4" s="4">
        <f>(I4/F4)*100</f>
        <v>16.747642183480995</v>
      </c>
      <c r="K4" s="3">
        <v>0</v>
      </c>
      <c r="L4" s="3" t="s">
        <v>8</v>
      </c>
    </row>
    <row r="5" spans="1:12" x14ac:dyDescent="0.25">
      <c r="A5" s="2">
        <v>45873</v>
      </c>
      <c r="B5" s="3" t="s">
        <v>20</v>
      </c>
      <c r="C5" s="3" t="s">
        <v>21</v>
      </c>
      <c r="D5" s="3">
        <v>40</v>
      </c>
      <c r="E5" s="3">
        <v>550</v>
      </c>
      <c r="F5" s="3">
        <f>D5*E5</f>
        <v>22000</v>
      </c>
      <c r="G5" s="3">
        <v>577</v>
      </c>
      <c r="H5" s="3">
        <f>D5*G5</f>
        <v>23080</v>
      </c>
      <c r="I5" s="3">
        <f t="shared" ref="I5:I7" si="0">H5-F5</f>
        <v>1080</v>
      </c>
      <c r="J5" s="4">
        <f t="shared" ref="J5:J7" si="1">(I5/F5)*100</f>
        <v>4.9090909090909092</v>
      </c>
      <c r="K5" s="3">
        <v>0</v>
      </c>
      <c r="L5" s="3" t="s">
        <v>8</v>
      </c>
    </row>
    <row r="6" spans="1:12" x14ac:dyDescent="0.25">
      <c r="A6" s="2">
        <v>45873</v>
      </c>
      <c r="B6" s="3" t="s">
        <v>22</v>
      </c>
      <c r="C6" s="3" t="s">
        <v>23</v>
      </c>
      <c r="D6" s="3">
        <v>200</v>
      </c>
      <c r="E6" s="3">
        <v>101.3</v>
      </c>
      <c r="F6" s="3">
        <f t="shared" ref="F6:F7" si="2">D6*E6</f>
        <v>20260</v>
      </c>
      <c r="G6" s="3">
        <v>99.5</v>
      </c>
      <c r="H6" s="3">
        <f t="shared" ref="H6:H7" si="3">D6*G6</f>
        <v>19900</v>
      </c>
      <c r="I6" s="3">
        <f t="shared" si="0"/>
        <v>-360</v>
      </c>
      <c r="J6" s="4">
        <f t="shared" si="1"/>
        <v>-1.7769002961500493</v>
      </c>
      <c r="K6" s="3">
        <v>0</v>
      </c>
      <c r="L6" s="3" t="s">
        <v>8</v>
      </c>
    </row>
    <row r="7" spans="1:12" x14ac:dyDescent="0.25">
      <c r="A7" s="2">
        <v>45873</v>
      </c>
      <c r="B7" s="3" t="s">
        <v>24</v>
      </c>
      <c r="C7" s="3" t="s">
        <v>25</v>
      </c>
      <c r="D7" s="3">
        <v>125</v>
      </c>
      <c r="E7" s="3">
        <v>62.2</v>
      </c>
      <c r="F7" s="3">
        <f t="shared" si="2"/>
        <v>7775</v>
      </c>
      <c r="G7" s="3">
        <v>60.8</v>
      </c>
      <c r="H7" s="3">
        <f t="shared" si="3"/>
        <v>7600</v>
      </c>
      <c r="I7" s="3">
        <f t="shared" si="0"/>
        <v>-175</v>
      </c>
      <c r="J7" s="4">
        <f t="shared" si="1"/>
        <v>-2.2508038585209005</v>
      </c>
      <c r="K7" s="3">
        <v>0</v>
      </c>
      <c r="L7" s="3" t="s">
        <v>8</v>
      </c>
    </row>
    <row r="8" spans="1:12" x14ac:dyDescent="0.25">
      <c r="A8" s="3" t="s">
        <v>19</v>
      </c>
      <c r="B8" s="3"/>
      <c r="C8" s="3"/>
      <c r="D8" s="3"/>
      <c r="E8" s="3"/>
      <c r="F8" s="5">
        <f>SUBTOTAL(109,NGX[Total Cost (₦)])</f>
        <v>98112</v>
      </c>
      <c r="G8" s="3"/>
      <c r="H8" s="5">
        <f>SUBTOTAL(109,NGX[Current Value (₦)])</f>
        <v>112385</v>
      </c>
      <c r="I8" s="5">
        <f>SUBTOTAL(109,NGX[Gain/Loss (₦)])</f>
        <v>14273</v>
      </c>
      <c r="J8" s="4">
        <f>SUBTOTAL(109,NGX[Gain/Loss (%)])</f>
        <v>82.96870015992512</v>
      </c>
      <c r="K8" s="3"/>
      <c r="L8" s="3"/>
    </row>
    <row r="9" spans="1:12" x14ac:dyDescent="0.25">
      <c r="A9" s="2"/>
      <c r="B9" s="3"/>
      <c r="C9" s="3"/>
      <c r="D9" s="3"/>
      <c r="E9" s="3"/>
      <c r="F9" s="3"/>
      <c r="G9" s="3"/>
      <c r="H9" s="3"/>
      <c r="I9" s="3"/>
      <c r="J9" s="4"/>
      <c r="K9" s="3"/>
      <c r="L9" s="3"/>
    </row>
    <row r="10" spans="1:12" x14ac:dyDescent="0.25">
      <c r="E10" s="1"/>
    </row>
    <row r="11" spans="1:12" x14ac:dyDescent="0.25">
      <c r="E11" s="1"/>
    </row>
  </sheetData>
  <conditionalFormatting sqref="I2:I9">
    <cfRule type="cellIs" dxfId="46" priority="1" operator="greaterThan">
      <formula>0</formula>
    </cfRule>
    <cfRule type="cellIs" dxfId="45" priority="2" operator="lessThan">
      <formula>0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88FEC-C05D-4BCC-A33B-542FDCCA367D}">
  <dimension ref="A1:K3"/>
  <sheetViews>
    <sheetView workbookViewId="0">
      <selection activeCell="J2" sqref="J2"/>
    </sheetView>
  </sheetViews>
  <sheetFormatPr defaultRowHeight="15" x14ac:dyDescent="0.25"/>
  <cols>
    <col min="1" max="1" width="10.7109375" bestFit="1" customWidth="1"/>
    <col min="2" max="2" width="19" customWidth="1"/>
    <col min="3" max="3" width="16" customWidth="1"/>
    <col min="4" max="4" width="19.28515625" customWidth="1"/>
    <col min="5" max="5" width="11.140625" customWidth="1"/>
    <col min="6" max="6" width="15.42578125" customWidth="1"/>
    <col min="7" max="7" width="14.28515625" customWidth="1"/>
    <col min="8" max="8" width="20" customWidth="1"/>
    <col min="9" max="9" width="26.7109375" customWidth="1"/>
    <col min="10" max="10" width="22" bestFit="1" customWidth="1"/>
  </cols>
  <sheetData>
    <row r="1" spans="1:11" x14ac:dyDescent="0.25">
      <c r="A1" t="s">
        <v>0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34</v>
      </c>
      <c r="I1" t="s">
        <v>32</v>
      </c>
      <c r="J1" t="s">
        <v>36</v>
      </c>
      <c r="K1" t="s">
        <v>33</v>
      </c>
    </row>
    <row r="2" spans="1:11" x14ac:dyDescent="0.25">
      <c r="A2" s="2">
        <v>45676</v>
      </c>
      <c r="B2" s="3" t="s">
        <v>35</v>
      </c>
      <c r="C2" s="3">
        <v>125295.6</v>
      </c>
      <c r="D2" s="3">
        <v>98973.15</v>
      </c>
      <c r="E2" s="3">
        <f>(C2 - D2) / D2 * 100</f>
        <v>26.595546367878576</v>
      </c>
      <c r="F2" s="2">
        <v>46036</v>
      </c>
      <c r="G2" s="3">
        <f>F2 - A2</f>
        <v>360</v>
      </c>
      <c r="H2" s="3">
        <f>C2 - D2</f>
        <v>26322.450000000012</v>
      </c>
      <c r="I2" s="3">
        <f>C2</f>
        <v>125295.6</v>
      </c>
      <c r="J2" s="3">
        <f>((C2 - D2) / D2) * (30 / G2) * 100</f>
        <v>2.2162955306565477</v>
      </c>
      <c r="K2" s="3"/>
    </row>
    <row r="3" spans="1:11" x14ac:dyDescent="0.25">
      <c r="A3" t="s">
        <v>19</v>
      </c>
      <c r="B3" s="3"/>
      <c r="C3" s="3">
        <f>SUBTOTAL(109,TBILLS[Face Value (₦)])</f>
        <v>125295.6</v>
      </c>
      <c r="D3" s="3">
        <f>SUBTOTAL(109,TBILLS[Purchase Price (₦)])</f>
        <v>98973.15</v>
      </c>
      <c r="E3" s="3">
        <f>SUBTOTAL(109,TBILLS[Yield (%)])</f>
        <v>26.595546367878576</v>
      </c>
      <c r="F3" s="3"/>
      <c r="G3" s="3">
        <f>SUBTOTAL(109,TBILLS[Tenor (Days)])</f>
        <v>360</v>
      </c>
      <c r="H3" s="3">
        <f>SUBTOTAL(109,TBILLS[Interest Earned (₦)])</f>
        <v>26322.450000000012</v>
      </c>
      <c r="I3" s="3">
        <f>SUBTOTAL(109,TBILLS[Total Value at Maturity (₦)])</f>
        <v>125295.6</v>
      </c>
      <c r="J3" s="3"/>
      <c r="K3" s="3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ngx</vt:lpstr>
      <vt:lpstr>treasury bill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WHITE AVENUE GENERIC</cp:lastModifiedBy>
  <dcterms:created xsi:type="dcterms:W3CDTF">2025-06-30T13:32:47Z</dcterms:created>
  <dcterms:modified xsi:type="dcterms:W3CDTF">2025-08-08T11:36:34Z</dcterms:modified>
</cp:coreProperties>
</file>