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1db3e6bdc2bdd7/Documents/"/>
    </mc:Choice>
  </mc:AlternateContent>
  <xr:revisionPtr revIDLastSave="8" documentId="8_{9A0776D1-8AB0-49D6-9120-C47AB525706A}" xr6:coauthVersionLast="47" xr6:coauthVersionMax="47" xr10:uidLastSave="{54270232-54AF-4E25-AD48-631CAD7B61CD}"/>
  <bookViews>
    <workbookView xWindow="-110" yWindow="-110" windowWidth="19420" windowHeight="10300" firstSheet="4" activeTab="7" xr2:uid="{00000000-000D-0000-FFFF-FFFF00000000}"/>
  </bookViews>
  <sheets>
    <sheet name="ShortcutsNotes" sheetId="17" state="hidden" r:id="rId1"/>
    <sheet name="TRIM-PROPER-UPPER-LOWER" sheetId="6" r:id="rId2"/>
    <sheet name="SUM, AVERAGE , MIN, MODE" sheetId="15" r:id="rId3"/>
    <sheet name="COUNTIF" sheetId="16" r:id="rId4"/>
    <sheet name="FLASH FILL" sheetId="13" r:id="rId5"/>
    <sheet name="SWITCH&amp;SEQUENCE " sheetId="12" r:id="rId6"/>
    <sheet name="CONDITIONAL FORMATTING" sheetId="7" r:id="rId7"/>
    <sheet name="SUM &amp; FILTER" sheetId="1" r:id="rId8"/>
    <sheet name="SUMIFS" sheetId="14" r:id="rId9"/>
    <sheet name="IF STATEMENT " sheetId="5" r:id="rId10"/>
    <sheet name="B-SUM, AVERAGE,VLOOKUP, XLOOKUP" sheetId="10" r:id="rId11"/>
    <sheet name="AFTER - VLOOKUP &amp; XLOOKUP" sheetId="2" r:id="rId12"/>
    <sheet name="INDEX &amp; MATCH" sheetId="4" r:id="rId13"/>
    <sheet name="A. LOOKUP (V&amp;X)" sheetId="9" state="hidden" r:id="rId14"/>
    <sheet name="A. INDEX &amp; MATCH2" sheetId="8" state="hidden" r:id="rId15"/>
  </sheets>
  <calcPr calcId="191028"/>
  <pivotCaches>
    <pivotCache cacheId="1" r:id="rId16"/>
    <pivotCache cacheId="4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0" l="1"/>
  <c r="N5" i="1" a="1"/>
  <c r="N5" i="1" s="1"/>
  <c r="G6" i="14"/>
  <c r="J13" i="4"/>
  <c r="J12" i="4"/>
  <c r="K5" i="4"/>
  <c r="K4" i="4"/>
  <c r="D29" i="10"/>
  <c r="D28" i="10"/>
  <c r="C28" i="10"/>
  <c r="C29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3" i="10"/>
  <c r="D6" i="5"/>
  <c r="D7" i="5"/>
  <c r="D8" i="5"/>
  <c r="D9" i="5"/>
  <c r="D10" i="5"/>
  <c r="D11" i="5"/>
  <c r="D12" i="5"/>
  <c r="D5" i="5"/>
  <c r="G7" i="14"/>
  <c r="D23" i="1" a="1"/>
  <c r="D23" i="1" s="1"/>
  <c r="J5" i="12" a="1"/>
  <c r="J5" i="12" s="1"/>
  <c r="J6" i="12" a="1"/>
  <c r="J6" i="12" s="1"/>
  <c r="J7" i="12" a="1"/>
  <c r="J7" i="12"/>
  <c r="J8" i="12" a="1"/>
  <c r="J8" i="12"/>
  <c r="J9" i="12" a="1"/>
  <c r="J9" i="12" s="1"/>
  <c r="J10" i="12" a="1"/>
  <c r="J10" i="12" s="1"/>
  <c r="J11" i="12" a="1"/>
  <c r="J11" i="12"/>
  <c r="J12" i="12" a="1"/>
  <c r="J12" i="12"/>
  <c r="J13" i="12" a="1"/>
  <c r="J13" i="12" s="1"/>
  <c r="J14" i="12" a="1"/>
  <c r="J14" i="12" s="1"/>
  <c r="J15" i="12" a="1"/>
  <c r="J15" i="12" s="1"/>
  <c r="J16" i="12" a="1"/>
  <c r="J16" i="12"/>
  <c r="J17" i="12" a="1"/>
  <c r="J17" i="12" s="1"/>
  <c r="J18" i="12" a="1"/>
  <c r="J18" i="12" s="1"/>
  <c r="J4" i="12" a="1"/>
  <c r="J4" i="12" s="1"/>
  <c r="G4" i="12" a="1"/>
  <c r="G4" i="12" s="1"/>
  <c r="C25" i="16"/>
  <c r="C24" i="16"/>
  <c r="C23" i="16"/>
  <c r="F12" i="15"/>
  <c r="F9" i="15"/>
  <c r="F6" i="15"/>
  <c r="F3" i="15"/>
  <c r="E5" i="6"/>
  <c r="D31" i="6"/>
  <c r="D30" i="6"/>
  <c r="D29" i="6"/>
  <c r="D28" i="6"/>
  <c r="D27" i="6"/>
  <c r="D26" i="6"/>
  <c r="D25" i="6"/>
  <c r="D24" i="6"/>
  <c r="D23" i="6"/>
  <c r="D22" i="6"/>
  <c r="D21" i="6"/>
  <c r="D20" i="6"/>
  <c r="D5" i="6"/>
  <c r="D6" i="6"/>
  <c r="D7" i="6"/>
  <c r="D8" i="6"/>
  <c r="D9" i="6"/>
  <c r="D10" i="6"/>
  <c r="D11" i="6"/>
  <c r="D12" i="6"/>
  <c r="D13" i="6"/>
  <c r="D14" i="6"/>
  <c r="D15" i="6"/>
  <c r="D16" i="6"/>
  <c r="F6" i="6"/>
  <c r="F7" i="6"/>
  <c r="F8" i="6"/>
  <c r="F9" i="6"/>
  <c r="F10" i="6"/>
  <c r="F11" i="6"/>
  <c r="F12" i="6"/>
  <c r="F13" i="6"/>
  <c r="F14" i="6"/>
  <c r="F15" i="6"/>
  <c r="F16" i="6"/>
  <c r="F5" i="6"/>
  <c r="E6" i="6"/>
  <c r="E7" i="6"/>
  <c r="E8" i="6"/>
  <c r="E9" i="6"/>
  <c r="E10" i="6"/>
  <c r="E11" i="6"/>
  <c r="E12" i="6"/>
  <c r="E13" i="6"/>
  <c r="E14" i="6"/>
  <c r="E15" i="6"/>
  <c r="E16" i="6"/>
  <c r="A4" i="12" a="1"/>
  <c r="A4" i="12" s="1"/>
  <c r="D5" i="12" a="1"/>
  <c r="D5" i="12" s="1"/>
  <c r="D6" i="12" a="1"/>
  <c r="D6" i="12" s="1"/>
  <c r="D7" i="12" a="1"/>
  <c r="D7" i="12" s="1"/>
  <c r="D8" i="12" a="1"/>
  <c r="D8" i="12"/>
  <c r="D9" i="12" a="1"/>
  <c r="D9" i="12" s="1"/>
  <c r="D10" i="12" a="1"/>
  <c r="D10" i="12" s="1"/>
  <c r="D11" i="12" a="1"/>
  <c r="D11" i="12" s="1"/>
  <c r="D12" i="12" a="1"/>
  <c r="D12" i="12"/>
  <c r="D13" i="12" a="1"/>
  <c r="D13" i="12" s="1"/>
  <c r="D14" i="12" a="1"/>
  <c r="D14" i="12"/>
  <c r="D15" i="12" a="1"/>
  <c r="D15" i="12" s="1"/>
  <c r="D16" i="12" a="1"/>
  <c r="D16" i="12"/>
  <c r="D17" i="12" a="1"/>
  <c r="D17" i="12" s="1"/>
  <c r="D18" i="12" a="1"/>
  <c r="D18" i="12" s="1"/>
  <c r="D4" i="12" a="1"/>
  <c r="D4" i="12" s="1"/>
  <c r="C23" i="2"/>
  <c r="C24" i="2"/>
  <c r="C29" i="2"/>
  <c r="C3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<sst xmlns="http://schemas.openxmlformats.org/spreadsheetml/2006/main" count="500" uniqueCount="218">
  <si>
    <t>*Use the trim function to delete the leading spaces and make the name format proper</t>
  </si>
  <si>
    <t>Name</t>
  </si>
  <si>
    <t>Proper Name</t>
  </si>
  <si>
    <t>Upper</t>
  </si>
  <si>
    <t xml:space="preserve">Lower </t>
  </si>
  <si>
    <t>First Name</t>
  </si>
  <si>
    <t>Last Name</t>
  </si>
  <si>
    <t xml:space="preserve"> RazONAah Raji</t>
  </si>
  <si>
    <t>KATie Mike</t>
  </si>
  <si>
    <t xml:space="preserve">    Anna Love</t>
  </si>
  <si>
    <t>SheRyl BrOWn</t>
  </si>
  <si>
    <t xml:space="preserve">  MONIca SEba</t>
  </si>
  <si>
    <t>JaMIe LYNN</t>
  </si>
  <si>
    <t xml:space="preserve"> BlESs KIM</t>
  </si>
  <si>
    <t>BlOOm Love</t>
  </si>
  <si>
    <t>JosEPHh Minor</t>
  </si>
  <si>
    <t xml:space="preserve">  LoVELly James</t>
  </si>
  <si>
    <t xml:space="preserve"> KeISha FrEEman </t>
  </si>
  <si>
    <t xml:space="preserve">  lALA KiNG</t>
  </si>
  <si>
    <t>IPHONES SOLD</t>
  </si>
  <si>
    <t>SUM</t>
  </si>
  <si>
    <t xml:space="preserve">AVERAGE </t>
  </si>
  <si>
    <t>MIN</t>
  </si>
  <si>
    <t>MODE</t>
  </si>
  <si>
    <t>COUNTIF</t>
  </si>
  <si>
    <t>Product</t>
  </si>
  <si>
    <t>Sales</t>
  </si>
  <si>
    <t>iphone</t>
  </si>
  <si>
    <t>mac</t>
  </si>
  <si>
    <t>ipod</t>
  </si>
  <si>
    <t>airpod</t>
  </si>
  <si>
    <t>ipad</t>
  </si>
  <si>
    <t>Mac</t>
  </si>
  <si>
    <t>Full Name</t>
  </si>
  <si>
    <t>Email</t>
  </si>
  <si>
    <t>*Use flash fill to complete the table. For the email use @apple.com</t>
  </si>
  <si>
    <t>Razonah Raji</t>
  </si>
  <si>
    <t>Katie Mike</t>
  </si>
  <si>
    <t>Anna Love</t>
  </si>
  <si>
    <t>Sheryl Brown</t>
  </si>
  <si>
    <t>Monica Seba</t>
  </si>
  <si>
    <t>Jamie Lynn</t>
  </si>
  <si>
    <t>Bless Kim</t>
  </si>
  <si>
    <t>Bloom Love</t>
  </si>
  <si>
    <t>Joseph Minor</t>
  </si>
  <si>
    <t>Lovely James</t>
  </si>
  <si>
    <t xml:space="preserve">Keisha Freeman </t>
  </si>
  <si>
    <t xml:space="preserve">*Add EMP ID using sequence formula and use the switch to change the survery answers. </t>
  </si>
  <si>
    <t>EMP ID</t>
  </si>
  <si>
    <t>Employee</t>
  </si>
  <si>
    <t xml:space="preserve">Survery Answer </t>
  </si>
  <si>
    <t>Kazeem Olanrewaju</t>
  </si>
  <si>
    <t>Leann Yule</t>
  </si>
  <si>
    <t xml:space="preserve">Abigale Sarah </t>
  </si>
  <si>
    <t>Bledge Motorin</t>
  </si>
  <si>
    <t>Apple Share Price September 2021</t>
  </si>
  <si>
    <t>Date</t>
  </si>
  <si>
    <t>Price</t>
  </si>
  <si>
    <t>* Use conditional formatting to highlight all share prices &gt;$120.00.</t>
  </si>
  <si>
    <t>* What is this data telling you?</t>
  </si>
  <si>
    <t xml:space="preserve">Calculate how much the below salesperson made for the year </t>
  </si>
  <si>
    <t>Salesperson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</si>
  <si>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</si>
  <si>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</si>
  <si>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</si>
  <si>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</si>
  <si>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</si>
  <si>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</si>
  <si>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</si>
  <si>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</si>
  <si>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</si>
  <si>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Mike</t>
  </si>
  <si>
    <t>Josh</t>
  </si>
  <si>
    <t>Anna</t>
  </si>
  <si>
    <t>Polly</t>
  </si>
  <si>
    <t>Jack</t>
  </si>
  <si>
    <t>Bill</t>
  </si>
  <si>
    <t>Charles</t>
  </si>
  <si>
    <t>Laila</t>
  </si>
  <si>
    <t>Lauren</t>
  </si>
  <si>
    <t>Lilly</t>
  </si>
  <si>
    <t>Sara</t>
  </si>
  <si>
    <t>Molly</t>
  </si>
  <si>
    <t>Craig</t>
  </si>
  <si>
    <t>Oliver</t>
  </si>
  <si>
    <t>Sam</t>
  </si>
  <si>
    <t>Country</t>
  </si>
  <si>
    <t>Quantity</t>
  </si>
  <si>
    <t>SUMIFS</t>
  </si>
  <si>
    <t>Spain</t>
  </si>
  <si>
    <t>Olives</t>
  </si>
  <si>
    <t>Criteria 1</t>
  </si>
  <si>
    <t>Portugal</t>
  </si>
  <si>
    <t>Criteria 2</t>
  </si>
  <si>
    <t>France</t>
  </si>
  <si>
    <t>Result</t>
  </si>
  <si>
    <t> </t>
  </si>
  <si>
    <t>Wine</t>
  </si>
  <si>
    <t>Italy</t>
  </si>
  <si>
    <t>Ham</t>
  </si>
  <si>
    <t>*Use If function to decide what employees get a bonus. Employee must have at least 30 clients to get a bonus</t>
  </si>
  <si>
    <t>New
Clients</t>
  </si>
  <si>
    <t>Bonus</t>
  </si>
  <si>
    <t>Ana</t>
  </si>
  <si>
    <t>Alex</t>
  </si>
  <si>
    <t>John</t>
  </si>
  <si>
    <t>Mary</t>
  </si>
  <si>
    <t>Jane</t>
  </si>
  <si>
    <t>Julia</t>
  </si>
  <si>
    <t>Total</t>
  </si>
  <si>
    <t xml:space="preserve">Average </t>
  </si>
  <si>
    <t>* Use Vlookup to figure out how much Josh &amp; Anna made in Jan.</t>
  </si>
  <si>
    <t>* Use Xlookup to figure out how much Craig made in August</t>
  </si>
  <si>
    <t>*Create a pivot table with the total sales per sales person. Use conditional formatting to highlight all everyone who made over $300k</t>
  </si>
  <si>
    <t>Toal Sales per Salesperson</t>
  </si>
  <si>
    <t xml:space="preserve">*Green indicates the Sales people who made over $300k </t>
  </si>
  <si>
    <t>Grand Total</t>
  </si>
  <si>
    <t>* Use Vlookup to figure out how much Josh made in Jan.</t>
  </si>
  <si>
    <t>*VLOOKUP has limitations. If you're lookup value isn't on the left side it will error</t>
  </si>
  <si>
    <t>*Xlookup is better because it does not require the lookup value to be to the far left side</t>
  </si>
  <si>
    <t>Company</t>
  </si>
  <si>
    <t>Warehouse</t>
  </si>
  <si>
    <t>Revenue</t>
  </si>
  <si>
    <t>Apple</t>
  </si>
  <si>
    <t>imac</t>
  </si>
  <si>
    <t>Paris</t>
  </si>
  <si>
    <t>macbook</t>
  </si>
  <si>
    <t>Tokyo</t>
  </si>
  <si>
    <t xml:space="preserve">Match </t>
  </si>
  <si>
    <t>iphone 12</t>
  </si>
  <si>
    <t>London</t>
  </si>
  <si>
    <t>iphone 11</t>
  </si>
  <si>
    <t>Chicago</t>
  </si>
  <si>
    <t xml:space="preserve">Warehouse </t>
  </si>
  <si>
    <t>New York</t>
  </si>
  <si>
    <t>iwatch</t>
  </si>
  <si>
    <t>Mexico City</t>
  </si>
  <si>
    <t>airpods</t>
  </si>
  <si>
    <t>Madrid</t>
  </si>
  <si>
    <t xml:space="preserve">Index &amp; Match </t>
  </si>
  <si>
    <t>charger</t>
  </si>
  <si>
    <t>Los Angeles</t>
  </si>
  <si>
    <t>keyboard</t>
  </si>
  <si>
    <t>Dublin</t>
  </si>
  <si>
    <t>mouse</t>
  </si>
  <si>
    <t>Hong Kong</t>
  </si>
  <si>
    <t xml:space="preserve">Revenue </t>
  </si>
  <si>
    <t>Extras:</t>
  </si>
  <si>
    <t xml:space="preserve">Laila </t>
  </si>
  <si>
    <t>V</t>
  </si>
  <si>
    <t xml:space="preserve">Sam </t>
  </si>
  <si>
    <t>X</t>
  </si>
  <si>
    <t>Simple Index Match</t>
  </si>
  <si>
    <t>Salesperson:</t>
  </si>
  <si>
    <t>Year:</t>
  </si>
  <si>
    <t>Advanced Index Match</t>
  </si>
  <si>
    <t>Month:</t>
  </si>
  <si>
    <t>RAZONAAH RAJI</t>
  </si>
  <si>
    <t>KATIE MIKE</t>
  </si>
  <si>
    <t>ANNA LOVE</t>
  </si>
  <si>
    <t>SHERYL BROWN</t>
  </si>
  <si>
    <t>MONICA SEBA</t>
  </si>
  <si>
    <t>JAMIE LYNN</t>
  </si>
  <si>
    <t>BLESS KIM</t>
  </si>
  <si>
    <t>BLOOM LOVE</t>
  </si>
  <si>
    <t>JOSEPHH MINOR</t>
  </si>
  <si>
    <t>LOVELLY JAMES</t>
  </si>
  <si>
    <t>KEISHA FREEMAN</t>
  </si>
  <si>
    <t>LALA KING</t>
  </si>
  <si>
    <t>ALT + H+ O+ I - ADJUST WIDTH OF TABLE</t>
  </si>
  <si>
    <t>CTRL + Z - UNDUE</t>
  </si>
  <si>
    <t>CRTL + A - HIGHLIGHT TABLE</t>
  </si>
  <si>
    <t>ALT + H + O + A (AUTOFIT WIDTH)</t>
  </si>
  <si>
    <t>CTRL + B (BOLD)</t>
  </si>
  <si>
    <t>CTRL + I (ITALIC)</t>
  </si>
  <si>
    <t>CTRL + C</t>
  </si>
  <si>
    <t>CTRL + V (PASTE)</t>
  </si>
  <si>
    <t>Razonaah</t>
  </si>
  <si>
    <t>Katie</t>
  </si>
  <si>
    <t>Sheryl</t>
  </si>
  <si>
    <t>Monica</t>
  </si>
  <si>
    <t>Jamie</t>
  </si>
  <si>
    <t>Bless</t>
  </si>
  <si>
    <t>Bloom</t>
  </si>
  <si>
    <t>Josephh</t>
  </si>
  <si>
    <t>Lovelly</t>
  </si>
  <si>
    <t>Keisha</t>
  </si>
  <si>
    <t>Lala</t>
  </si>
  <si>
    <t>Raji</t>
  </si>
  <si>
    <t>Love</t>
  </si>
  <si>
    <t>Brown</t>
  </si>
  <si>
    <t>Seba</t>
  </si>
  <si>
    <t>Lynn</t>
  </si>
  <si>
    <t>Kim</t>
  </si>
  <si>
    <t>Minor</t>
  </si>
  <si>
    <t>James</t>
  </si>
  <si>
    <t>Freeman</t>
  </si>
  <si>
    <t>King</t>
  </si>
  <si>
    <t>Razonah</t>
  </si>
  <si>
    <t>Joseph</t>
  </si>
  <si>
    <t>Lovely</t>
  </si>
  <si>
    <t>razonahraji@apple.com</t>
  </si>
  <si>
    <t>katiemike@apple.com</t>
  </si>
  <si>
    <t>annalove@apple.com</t>
  </si>
  <si>
    <t>sherylbrown@apple.com</t>
  </si>
  <si>
    <t>monicaseba@apple.com</t>
  </si>
  <si>
    <t>jamielynn@apple.com</t>
  </si>
  <si>
    <t>blesskim@apple.com</t>
  </si>
  <si>
    <t>bloomlove@apple.com</t>
  </si>
  <si>
    <t>josephminor@apple.com</t>
  </si>
  <si>
    <t>lovelyjames@apple.com</t>
  </si>
  <si>
    <t>keishafreeman@apple.com</t>
  </si>
  <si>
    <t xml:space="preserve">Apple share prices based on dates </t>
  </si>
  <si>
    <t>sumifs</t>
  </si>
  <si>
    <t>sumif(1 criteria- Olives)</t>
  </si>
  <si>
    <t>Sales Person</t>
  </si>
  <si>
    <t>Sum of Total</t>
  </si>
  <si>
    <t>Used Data validation list to show how much each salesperson made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</si>
</sst>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 (Body)"/>
    </font>
    <font>
      <b/>
      <sz val="11"/>
      <color rgb="FFFFFFFF"/>
      <name val="Calibri"/>
      <family val="2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rgb="FF20212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293D68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73673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/>
    <xf numFmtId="6" fontId="1" fillId="0" borderId="0" xfId="0" applyNumberFormat="1" applyFont="1"/>
    <xf numFmtId="6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6" fontId="1" fillId="0" borderId="6" xfId="0" applyNumberFormat="1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1" fillId="0" borderId="0" xfId="0" applyNumberFormat="1" applyFont="1"/>
    <xf numFmtId="0" fontId="6" fillId="3" borderId="0" xfId="0" applyFont="1" applyFill="1"/>
    <xf numFmtId="0" fontId="1" fillId="4" borderId="0" xfId="0" applyFont="1" applyFill="1"/>
    <xf numFmtId="0" fontId="7" fillId="0" borderId="0" xfId="0" applyFont="1"/>
    <xf numFmtId="3" fontId="7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0" borderId="0" xfId="0" applyAlignment="1">
      <alignment horizontal="center"/>
    </xf>
    <xf numFmtId="0" fontId="3" fillId="5" borderId="0" xfId="0" applyFont="1" applyFill="1"/>
    <xf numFmtId="0" fontId="10" fillId="0" borderId="0" xfId="1"/>
    <xf numFmtId="0" fontId="0" fillId="5" borderId="0" xfId="0" applyFill="1"/>
    <xf numFmtId="0" fontId="0" fillId="5" borderId="0" xfId="0" applyFill="1" applyAlignment="1">
      <alignment horizontal="center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11" fillId="7" borderId="7" xfId="0" applyFont="1" applyFill="1" applyBorder="1"/>
    <xf numFmtId="0" fontId="11" fillId="0" borderId="0" xfId="0" applyFont="1"/>
    <xf numFmtId="0" fontId="11" fillId="4" borderId="8" xfId="0" applyFont="1" applyFill="1" applyBorder="1"/>
    <xf numFmtId="0" fontId="11" fillId="4" borderId="9" xfId="0" applyFont="1" applyFill="1" applyBorder="1"/>
    <xf numFmtId="0" fontId="6" fillId="6" borderId="0" xfId="0" applyFont="1" applyFill="1"/>
    <xf numFmtId="0" fontId="9" fillId="0" borderId="0" xfId="0" applyFont="1" applyAlignment="1">
      <alignment horizontal="center"/>
    </xf>
    <xf numFmtId="0" fontId="8" fillId="3" borderId="0" xfId="0" applyFont="1" applyFill="1"/>
    <xf numFmtId="0" fontId="12" fillId="0" borderId="0" xfId="0" applyFont="1"/>
    <xf numFmtId="0" fontId="12" fillId="8" borderId="0" xfId="0" applyFont="1" applyFill="1"/>
    <xf numFmtId="0" fontId="3" fillId="8" borderId="0" xfId="0" applyFont="1" applyFill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/>
    </xf>
    <xf numFmtId="0" fontId="0" fillId="0" borderId="0" xfId="0" applyAlignment="1"/>
    <xf numFmtId="0" fontId="0" fillId="8" borderId="0" xfId="0" applyFill="1"/>
    <xf numFmtId="0" fontId="0" fillId="8" borderId="0" xfId="0" applyFill="1" applyAlignment="1">
      <alignment horizontal="center"/>
    </xf>
    <xf numFmtId="0" fontId="0" fillId="0" borderId="0" xfId="0" applyNumberFormat="1"/>
    <xf numFmtId="0" fontId="15" fillId="0" borderId="0" xfId="0" applyFont="1" applyAlignment="1">
      <alignment vertical="center"/>
    </xf>
    <xf numFmtId="0" fontId="16" fillId="0" borderId="0" xfId="0" applyFont="1"/>
    <xf numFmtId="0" fontId="15" fillId="0" borderId="0" xfId="0" applyFont="1" applyAlignment="1">
      <alignment horizontal="left" vertical="center"/>
    </xf>
    <xf numFmtId="0" fontId="17" fillId="0" borderId="0" xfId="0" applyFont="1"/>
    <xf numFmtId="0" fontId="0" fillId="0" borderId="0" xfId="0" quotePrefix="1"/>
    <xf numFmtId="0" fontId="3" fillId="0" borderId="0" xfId="0" applyFont="1" applyAlignment="1">
      <alignment readingOrder="1"/>
    </xf>
  </cellXfs>
  <cellStyles count="2">
    <cellStyle name="Hyperlink" xfId="1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zonah" refreshedDate="45294.707373495374" createdVersion="8" refreshedVersion="8" minRefreshableVersion="3" recordCount="15" xr:uid="{8BF950EA-53F0-4949-B19A-90A40CB8CF8E}">
  <cacheSource type="worksheet">
    <worksheetSource ref="A2:K17" sheet="AFTER - VLOOKUP &amp; XLOOKUP"/>
  </cacheSource>
  <cacheFields count="11">
    <cacheField name="Salesperson" numFmtId="0">
      <sharedItems count="15">
        <s v="Mike"/>
        <s v="Josh"/>
        <s v="Anna"/>
        <s v="Jack"/>
        <s v="Bill"/>
        <s v="Charles"/>
        <s v="Laila"/>
        <s v="Lauren"/>
        <s v="Lilly"/>
        <s v="Sara"/>
        <s v="Molly"/>
        <s v="Polly"/>
        <s v="Craig"/>
        <s v="Oliver"/>
        <s v="Sam"/>
      </sharedItems>
    </cacheField>
    <cacheField name="January" numFmtId="3">
      <sharedItems containsSemiMixedTypes="0" containsString="0" containsNumber="1" containsInteger="1" minValue="3824" maxValue="333283"/>
    </cacheField>
    <cacheField name="February" numFmtId="3">
      <sharedItems containsSemiMixedTypes="0" containsString="0" containsNumber="1" containsInteger="1" minValue="4016" maxValue="359946"/>
    </cacheField>
    <cacheField name="March" numFmtId="3">
      <sharedItems containsSemiMixedTypes="0" containsString="0" containsNumber="1" containsInteger="1" minValue="4933" maxValue="341948"/>
    </cacheField>
    <cacheField name="April" numFmtId="3">
      <sharedItems containsSemiMixedTypes="0" containsString="0" containsNumber="1" containsInteger="1" minValue="4564" maxValue="324851"/>
    </cacheField>
    <cacheField name="May" numFmtId="3">
      <sharedItems containsSemiMixedTypes="0" containsString="0" containsNumber="1" containsInteger="1" minValue="4290" maxValue="308608"/>
    </cacheField>
    <cacheField name="June" numFmtId="3">
      <sharedItems containsSemiMixedTypes="0" containsString="0" containsNumber="1" containsInteger="1" minValue="4805" maxValue="293178"/>
    </cacheField>
    <cacheField name="July" numFmtId="3">
      <sharedItems containsSemiMixedTypes="0" containsString="0" containsNumber="1" containsInteger="1" minValue="4933" maxValue="278519"/>
    </cacheField>
    <cacheField name="August" numFmtId="3">
      <sharedItems containsSemiMixedTypes="0" containsString="0" containsNumber="1" containsInteger="1" minValue="5095" maxValue="264593"/>
    </cacheField>
    <cacheField name="September" numFmtId="3">
      <sharedItems containsSemiMixedTypes="0" containsString="0" containsNumber="1" containsInteger="1" minValue="4107" maxValue="291052"/>
    </cacheField>
    <cacheField name="Total" numFmtId="3">
      <sharedItems containsSemiMixedTypes="0" containsString="0" containsNumber="1" containsInteger="1" minValue="60652" maxValue="27959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sbi" refreshedDate="45297.690426620371" createdVersion="8" refreshedVersion="8" minRefreshableVersion="3" recordCount="15" xr:uid="{1EC811D7-FA4E-4FDD-AB91-7FADDDFCC935}">
  <cacheSource type="worksheet">
    <worksheetSource ref="C2:N17" sheet="B-SUM, AVERAGE,VLOOKUP, XLOOKUP"/>
  </cacheSource>
  <cacheFields count="12">
    <cacheField name="January" numFmtId="3">
      <sharedItems containsSemiMixedTypes="0" containsString="0" containsNumber="1" containsInteger="1" minValue="3824" maxValue="333283"/>
    </cacheField>
    <cacheField name="February" numFmtId="3">
      <sharedItems containsSemiMixedTypes="0" containsString="0" containsNumber="1" containsInteger="1" minValue="4016" maxValue="359946"/>
    </cacheField>
    <cacheField name="March" numFmtId="3">
      <sharedItems containsSemiMixedTypes="0" containsString="0" containsNumber="1" containsInteger="1" minValue="4933" maxValue="341948"/>
    </cacheField>
    <cacheField name="April" numFmtId="3">
      <sharedItems containsSemiMixedTypes="0" containsString="0" containsNumber="1" containsInteger="1" minValue="4564" maxValue="324851"/>
    </cacheField>
    <cacheField name="May" numFmtId="3">
      <sharedItems containsSemiMixedTypes="0" containsString="0" containsNumber="1" containsInteger="1" minValue="4290" maxValue="308608"/>
    </cacheField>
    <cacheField name="June" numFmtId="3">
      <sharedItems containsSemiMixedTypes="0" containsString="0" containsNumber="1" containsInteger="1" minValue="4805" maxValue="293178"/>
    </cacheField>
    <cacheField name="July" numFmtId="3">
      <sharedItems containsSemiMixedTypes="0" containsString="0" containsNumber="1" containsInteger="1" minValue="4933" maxValue="278519"/>
    </cacheField>
    <cacheField name="August" numFmtId="3">
      <sharedItems containsSemiMixedTypes="0" containsString="0" containsNumber="1" containsInteger="1" minValue="5095" maxValue="264593"/>
    </cacheField>
    <cacheField name="September" numFmtId="3">
      <sharedItems containsSemiMixedTypes="0" containsString="0" containsNumber="1" containsInteger="1" minValue="4107" maxValue="291052"/>
    </cacheField>
    <cacheField name="Total" numFmtId="3">
      <sharedItems containsSemiMixedTypes="0" containsString="0" containsNumber="1" containsInteger="1" minValue="60652" maxValue="2795978"/>
    </cacheField>
    <cacheField name="Average " numFmtId="3">
      <sharedItems containsSemiMixedTypes="0" containsString="0" containsNumber="1" minValue="6739.1111111111113" maxValue="310664.22222222225"/>
    </cacheField>
    <cacheField name="Salesperson" numFmtId="0">
      <sharedItems count="15">
        <s v="Mike"/>
        <s v="Josh"/>
        <s v="Anna"/>
        <s v="Jack"/>
        <s v="Bill"/>
        <s v="Charles"/>
        <s v="Laila"/>
        <s v="Lauren"/>
        <s v="Lilly"/>
        <s v="Sara"/>
        <s v="Molly"/>
        <s v="Polly"/>
        <s v="Craig"/>
        <s v="Oliver"/>
        <s v="Sa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46400"/>
    <n v="50111"/>
    <n v="65145"/>
    <n v="55373"/>
    <n v="52051"/>
    <n v="58297"/>
    <n v="65292"/>
    <n v="73128"/>
    <n v="80440"/>
    <n v="546237"/>
  </r>
  <r>
    <x v="1"/>
    <n v="333283"/>
    <n v="359946"/>
    <n v="341948"/>
    <n v="324851"/>
    <n v="308608"/>
    <n v="293178"/>
    <n v="278519"/>
    <n v="264593"/>
    <n v="291052"/>
    <n v="2795978"/>
  </r>
  <r>
    <x v="2"/>
    <n v="49564"/>
    <n v="53529"/>
    <n v="69587"/>
    <n v="59149"/>
    <n v="55600"/>
    <n v="62272"/>
    <n v="53529"/>
    <n v="69587"/>
    <n v="76546"/>
    <n v="549363"/>
  </r>
  <r>
    <x v="3"/>
    <n v="32734"/>
    <n v="35353"/>
    <n v="45959"/>
    <n v="39065"/>
    <n v="36721"/>
    <n v="41127"/>
    <n v="45240"/>
    <n v="49764"/>
    <n v="54741"/>
    <n v="380704"/>
  </r>
  <r>
    <x v="4"/>
    <n v="9428"/>
    <n v="10182"/>
    <n v="13237"/>
    <n v="11251"/>
    <n v="10576"/>
    <n v="11845"/>
    <n v="10069"/>
    <n v="8558"/>
    <n v="9414"/>
    <n v="94560"/>
  </r>
  <r>
    <x v="5"/>
    <n v="3824"/>
    <n v="4130"/>
    <n v="5369"/>
    <n v="4564"/>
    <n v="4290"/>
    <n v="4805"/>
    <n v="5045"/>
    <n v="5095"/>
    <n v="53234"/>
    <n v="90356"/>
  </r>
  <r>
    <x v="6"/>
    <n v="4933"/>
    <n v="5327"/>
    <n v="6925"/>
    <n v="5886"/>
    <n v="5533"/>
    <n v="6197"/>
    <n v="4933"/>
    <n v="5327"/>
    <n v="35158"/>
    <n v="80219"/>
  </r>
  <r>
    <x v="7"/>
    <n v="5531"/>
    <n v="5973"/>
    <n v="7765"/>
    <n v="6600"/>
    <n v="6204"/>
    <n v="6949"/>
    <n v="5531"/>
    <n v="5973"/>
    <n v="10126"/>
    <n v="60652"/>
  </r>
  <r>
    <x v="8"/>
    <n v="39153"/>
    <n v="42285"/>
    <n v="54970"/>
    <n v="46725"/>
    <n v="43921"/>
    <n v="49192"/>
    <n v="48208"/>
    <n v="47244"/>
    <n v="4107"/>
    <n v="375805"/>
  </r>
  <r>
    <x v="9"/>
    <n v="61237"/>
    <n v="52051"/>
    <n v="4933"/>
    <n v="5327"/>
    <n v="6925"/>
    <n v="5886"/>
    <n v="5533"/>
    <n v="6197"/>
    <n v="5298"/>
    <n v="153387"/>
  </r>
  <r>
    <x v="10"/>
    <n v="40444"/>
    <n v="34377"/>
    <n v="5531"/>
    <n v="5973"/>
    <n v="7765"/>
    <n v="6600"/>
    <n v="6204"/>
    <n v="6949"/>
    <n v="5940"/>
    <n v="119783"/>
  </r>
  <r>
    <x v="11"/>
    <n v="11648"/>
    <n v="9901"/>
    <n v="39153"/>
    <n v="42285"/>
    <n v="54970"/>
    <n v="46725"/>
    <n v="43921"/>
    <n v="49192"/>
    <n v="42052"/>
    <n v="339847"/>
  </r>
  <r>
    <x v="12"/>
    <n v="4725"/>
    <n v="4016"/>
    <n v="61237"/>
    <n v="52051"/>
    <n v="4933"/>
    <n v="5327"/>
    <n v="6925"/>
    <n v="5886"/>
    <n v="4794"/>
    <n v="149894"/>
  </r>
  <r>
    <x v="13"/>
    <n v="6094"/>
    <n v="5180"/>
    <n v="40444"/>
    <n v="34377"/>
    <n v="5531"/>
    <n v="5973"/>
    <n v="7765"/>
    <n v="6600"/>
    <n v="5376"/>
    <n v="117340"/>
  </r>
  <r>
    <x v="14"/>
    <n v="6833"/>
    <n v="5808"/>
    <n v="11648"/>
    <n v="9901"/>
    <n v="39153"/>
    <n v="42285"/>
    <n v="54970"/>
    <n v="46725"/>
    <n v="38056"/>
    <n v="2553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46400"/>
    <n v="50111"/>
    <n v="65145"/>
    <n v="55373"/>
    <n v="52051"/>
    <n v="58297"/>
    <n v="65292"/>
    <n v="73128"/>
    <n v="80440"/>
    <n v="546237"/>
    <n v="60693"/>
    <x v="0"/>
  </r>
  <r>
    <n v="333283"/>
    <n v="359946"/>
    <n v="341948"/>
    <n v="324851"/>
    <n v="308608"/>
    <n v="293178"/>
    <n v="278519"/>
    <n v="264593"/>
    <n v="291052"/>
    <n v="2795978"/>
    <n v="310664.22222222225"/>
    <x v="1"/>
  </r>
  <r>
    <n v="49564"/>
    <n v="53529"/>
    <n v="69587"/>
    <n v="59149"/>
    <n v="55600"/>
    <n v="62272"/>
    <n v="53529"/>
    <n v="69587"/>
    <n v="76546"/>
    <n v="549363"/>
    <n v="61040.333333333336"/>
    <x v="2"/>
  </r>
  <r>
    <n v="32734"/>
    <n v="35353"/>
    <n v="45959"/>
    <n v="39065"/>
    <n v="36721"/>
    <n v="41127"/>
    <n v="45240"/>
    <n v="49764"/>
    <n v="54741"/>
    <n v="380704"/>
    <n v="42300.444444444445"/>
    <x v="3"/>
  </r>
  <r>
    <n v="9428"/>
    <n v="10182"/>
    <n v="13237"/>
    <n v="11251"/>
    <n v="10576"/>
    <n v="11845"/>
    <n v="10069"/>
    <n v="8558"/>
    <n v="9414"/>
    <n v="94560"/>
    <n v="10506.666666666666"/>
    <x v="4"/>
  </r>
  <r>
    <n v="3824"/>
    <n v="4130"/>
    <n v="5369"/>
    <n v="4564"/>
    <n v="4290"/>
    <n v="4805"/>
    <n v="5045"/>
    <n v="5095"/>
    <n v="53234"/>
    <n v="90356"/>
    <n v="10039.555555555555"/>
    <x v="5"/>
  </r>
  <r>
    <n v="4933"/>
    <n v="5327"/>
    <n v="6925"/>
    <n v="5886"/>
    <n v="5533"/>
    <n v="6197"/>
    <n v="4933"/>
    <n v="5327"/>
    <n v="35158"/>
    <n v="80219"/>
    <n v="8913.2222222222226"/>
    <x v="6"/>
  </r>
  <r>
    <n v="5531"/>
    <n v="5973"/>
    <n v="7765"/>
    <n v="6600"/>
    <n v="6204"/>
    <n v="6949"/>
    <n v="5531"/>
    <n v="5973"/>
    <n v="10126"/>
    <n v="60652"/>
    <n v="6739.1111111111113"/>
    <x v="7"/>
  </r>
  <r>
    <n v="39153"/>
    <n v="42285"/>
    <n v="54970"/>
    <n v="46725"/>
    <n v="43921"/>
    <n v="49192"/>
    <n v="48208"/>
    <n v="47244"/>
    <n v="4107"/>
    <n v="375805"/>
    <n v="41756.111111111109"/>
    <x v="8"/>
  </r>
  <r>
    <n v="61237"/>
    <n v="52051"/>
    <n v="4933"/>
    <n v="5327"/>
    <n v="6925"/>
    <n v="5886"/>
    <n v="5533"/>
    <n v="6197"/>
    <n v="5298"/>
    <n v="153387"/>
    <n v="17043"/>
    <x v="9"/>
  </r>
  <r>
    <n v="40444"/>
    <n v="34377"/>
    <n v="5531"/>
    <n v="5973"/>
    <n v="7765"/>
    <n v="6600"/>
    <n v="6204"/>
    <n v="6949"/>
    <n v="5940"/>
    <n v="119783"/>
    <n v="13309.222222222223"/>
    <x v="10"/>
  </r>
  <r>
    <n v="11648"/>
    <n v="9901"/>
    <n v="39153"/>
    <n v="42285"/>
    <n v="54970"/>
    <n v="46725"/>
    <n v="43921"/>
    <n v="49192"/>
    <n v="42052"/>
    <n v="339847"/>
    <n v="37760.777777777781"/>
    <x v="11"/>
  </r>
  <r>
    <n v="4725"/>
    <n v="4016"/>
    <n v="61237"/>
    <n v="52051"/>
    <n v="4933"/>
    <n v="5327"/>
    <n v="6925"/>
    <n v="5886"/>
    <n v="4794"/>
    <n v="149894"/>
    <n v="16654.888888888891"/>
    <x v="12"/>
  </r>
  <r>
    <n v="6094"/>
    <n v="5180"/>
    <n v="40444"/>
    <n v="34377"/>
    <n v="5531"/>
    <n v="5973"/>
    <n v="7765"/>
    <n v="6600"/>
    <n v="5376"/>
    <n v="117340"/>
    <n v="13037.777777777777"/>
    <x v="13"/>
  </r>
  <r>
    <n v="6833"/>
    <n v="5808"/>
    <n v="11648"/>
    <n v="9901"/>
    <n v="39153"/>
    <n v="42285"/>
    <n v="54970"/>
    <n v="46725"/>
    <n v="38056"/>
    <n v="255379"/>
    <n v="28375.444444444445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93C6AD-4D25-4A2A-8DD4-1908D746AAD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les Person">
  <location ref="Q6:R22" firstHeaderRow="1" firstDataRow="1" firstDataCol="1"/>
  <pivotFields count="12"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  <pivotField numFmtId="3" showAll="0"/>
    <pivotField axis="axisRow" showAll="0">
      <items count="16">
        <item x="2"/>
        <item x="4"/>
        <item x="5"/>
        <item x="12"/>
        <item x="3"/>
        <item x="1"/>
        <item x="6"/>
        <item x="7"/>
        <item x="8"/>
        <item x="0"/>
        <item x="10"/>
        <item x="13"/>
        <item x="11"/>
        <item x="14"/>
        <item x="9"/>
        <item t="default"/>
      </items>
    </pivotField>
  </pivotFields>
  <rowFields count="1">
    <field x="1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Total" fld="9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4CCCEF-75DA-4302-A27F-03F9ED2AC887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lesperson">
  <location ref="M2:N18" firstHeaderRow="1" firstDataRow="1" firstDataCol="1"/>
  <pivotFields count="11">
    <pivotField axis="axisRow" showAll="0">
      <items count="16">
        <item x="2"/>
        <item x="4"/>
        <item x="5"/>
        <item x="12"/>
        <item x="3"/>
        <item x="1"/>
        <item x="6"/>
        <item x="7"/>
        <item x="8"/>
        <item x="0"/>
        <item x="10"/>
        <item x="13"/>
        <item x="11"/>
        <item x="14"/>
        <item x="9"/>
        <item t="default"/>
      </items>
    </pivotField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Toal Sales per Salesperson" fld="10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746D1-49AF-40F6-B348-4C68C3DDE9CD}" name="Table1" displayName="Table1" ref="C7:C16" totalsRowShown="0" headerRowDxfId="5" dataDxfId="4">
  <autoFilter ref="C7:C16" xr:uid="{8F6746D1-49AF-40F6-B348-4C68C3DDE9CD}">
    <filterColumn colId="0" hiddenButton="1"/>
  </autoFilter>
  <tableColumns count="1">
    <tableColumn id="1" xr3:uid="{1CB5E596-5EC3-480C-8B8A-6DB4B67B0264}" name="    Anna Love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bloomlove@apple.com" TargetMode="External"/><Relationship Id="rId3" Type="http://schemas.openxmlformats.org/officeDocument/2006/relationships/hyperlink" Target="mailto:annalove@apple.com" TargetMode="External"/><Relationship Id="rId7" Type="http://schemas.openxmlformats.org/officeDocument/2006/relationships/hyperlink" Target="mailto:blesskim@apple.com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katiemike@apple.com" TargetMode="External"/><Relationship Id="rId1" Type="http://schemas.openxmlformats.org/officeDocument/2006/relationships/hyperlink" Target="mailto:razonahraji@apple.com" TargetMode="External"/><Relationship Id="rId6" Type="http://schemas.openxmlformats.org/officeDocument/2006/relationships/hyperlink" Target="mailto:jamielynn@apple.com" TargetMode="External"/><Relationship Id="rId11" Type="http://schemas.openxmlformats.org/officeDocument/2006/relationships/hyperlink" Target="mailto:keishafreeman@apple.com" TargetMode="External"/><Relationship Id="rId5" Type="http://schemas.openxmlformats.org/officeDocument/2006/relationships/hyperlink" Target="mailto:monicaseba@apple.com" TargetMode="External"/><Relationship Id="rId10" Type="http://schemas.openxmlformats.org/officeDocument/2006/relationships/hyperlink" Target="mailto:lovelyjames@apple.com" TargetMode="External"/><Relationship Id="rId4" Type="http://schemas.openxmlformats.org/officeDocument/2006/relationships/hyperlink" Target="mailto:sherylbrown@apple.com" TargetMode="External"/><Relationship Id="rId9" Type="http://schemas.openxmlformats.org/officeDocument/2006/relationships/hyperlink" Target="mailto:josephminor@app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45C-76D8-4E30-B3F9-BF4977DF1EE7}">
  <dimension ref="A2:H10"/>
  <sheetViews>
    <sheetView workbookViewId="0">
      <selection activeCell="B3" sqref="B3"/>
    </sheetView>
  </sheetViews>
  <sheetFormatPr defaultRowHeight="14.5"/>
  <sheetData>
    <row r="2" spans="1:8">
      <c r="B2" s="40"/>
    </row>
    <row r="3" spans="1:8">
      <c r="A3" s="46" t="s">
        <v>169</v>
      </c>
      <c r="B3" s="46"/>
      <c r="C3" s="46"/>
      <c r="D3" s="46"/>
      <c r="E3" s="46"/>
      <c r="F3" s="41"/>
      <c r="G3" s="41"/>
      <c r="H3" s="41"/>
    </row>
    <row r="4" spans="1:8">
      <c r="A4" s="47"/>
      <c r="B4" s="46" t="s">
        <v>170</v>
      </c>
      <c r="C4" s="46"/>
      <c r="D4" s="46"/>
      <c r="E4" s="47"/>
      <c r="F4" s="42"/>
      <c r="G4" s="42"/>
      <c r="H4" s="42"/>
    </row>
    <row r="5" spans="1:8">
      <c r="A5" s="47"/>
      <c r="B5" s="46" t="s">
        <v>171</v>
      </c>
      <c r="C5" s="46"/>
      <c r="D5" s="46"/>
      <c r="E5" s="46"/>
      <c r="F5" s="42"/>
      <c r="G5" s="42"/>
      <c r="H5" s="42"/>
    </row>
    <row r="6" spans="1:8">
      <c r="A6" s="47"/>
      <c r="B6" s="46" t="s">
        <v>172</v>
      </c>
      <c r="C6" s="46"/>
      <c r="D6" s="46"/>
      <c r="E6" s="46"/>
      <c r="F6" s="42"/>
      <c r="G6" s="42"/>
      <c r="H6" s="42"/>
    </row>
    <row r="7" spans="1:8">
      <c r="A7" s="47"/>
      <c r="B7" s="48" t="s">
        <v>173</v>
      </c>
      <c r="C7" s="48"/>
      <c r="D7" s="47"/>
      <c r="E7" s="47"/>
    </row>
    <row r="8" spans="1:8">
      <c r="A8" s="47"/>
      <c r="B8" s="48" t="s">
        <v>174</v>
      </c>
      <c r="C8" s="48"/>
      <c r="D8" s="47"/>
      <c r="E8" s="47"/>
    </row>
    <row r="9" spans="1:8">
      <c r="A9" s="47"/>
      <c r="B9" s="49" t="s">
        <v>176</v>
      </c>
      <c r="C9" s="49"/>
      <c r="D9" s="47"/>
      <c r="E9" s="47"/>
    </row>
    <row r="10" spans="1:8">
      <c r="A10" s="47"/>
      <c r="B10" s="49" t="s">
        <v>175</v>
      </c>
      <c r="C10" s="47"/>
      <c r="D10" s="47"/>
      <c r="E10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EAA6-8E44-4A94-A582-0E152450643F}">
  <dimension ref="C2:H31"/>
  <sheetViews>
    <sheetView workbookViewId="0">
      <selection activeCell="K11" sqref="K11"/>
    </sheetView>
  </sheetViews>
  <sheetFormatPr defaultRowHeight="14.5"/>
  <cols>
    <col min="3" max="3" width="15.26953125" bestFit="1" customWidth="1"/>
    <col min="4" max="4" width="14.08984375" bestFit="1" customWidth="1"/>
    <col min="5" max="5" width="15.453125" bestFit="1" customWidth="1"/>
    <col min="6" max="6" width="13.7265625" bestFit="1" customWidth="1"/>
    <col min="7" max="7" width="10.6328125" bestFit="1" customWidth="1"/>
    <col min="8" max="8" width="10.453125" bestFit="1" customWidth="1"/>
  </cols>
  <sheetData>
    <row r="2" spans="3:8">
      <c r="D2" t="s">
        <v>0</v>
      </c>
    </row>
    <row r="4" spans="3:8">
      <c r="C4" s="38" t="s">
        <v>1</v>
      </c>
      <c r="D4" s="39" t="s">
        <v>2</v>
      </c>
      <c r="E4" s="39" t="s">
        <v>3</v>
      </c>
      <c r="F4" s="39" t="s">
        <v>4</v>
      </c>
      <c r="G4" s="39" t="s">
        <v>5</v>
      </c>
      <c r="H4" s="39" t="s">
        <v>6</v>
      </c>
    </row>
    <row r="5" spans="3:8">
      <c r="C5" s="37" t="s">
        <v>7</v>
      </c>
      <c r="D5" t="str">
        <f>TRIM(PROPER(C5))</f>
        <v>Razonaah Raji</v>
      </c>
      <c r="E5" t="str">
        <f>TRIM(UPPER(C5))</f>
        <v>RAZONAAH RAJI</v>
      </c>
      <c r="F5" t="str">
        <f>TRIM(LOWER(C5))</f>
        <v>razonaah raji</v>
      </c>
      <c r="G5" s="50" t="s">
        <v>177</v>
      </c>
      <c r="H5" t="s">
        <v>188</v>
      </c>
    </row>
    <row r="6" spans="3:8">
      <c r="C6" s="37" t="s">
        <v>8</v>
      </c>
      <c r="D6" t="str">
        <f t="shared" ref="D6:D16" si="0">TRIM(PROPER(C6))</f>
        <v>Katie Mike</v>
      </c>
      <c r="E6" t="str">
        <f t="shared" ref="E6:E16" si="1">TRIM(UPPER(C6))</f>
        <v>KATIE MIKE</v>
      </c>
      <c r="F6" t="str">
        <f t="shared" ref="F6:F16" si="2">TRIM(LOWER(C6))</f>
        <v>katie mike</v>
      </c>
      <c r="G6" t="s">
        <v>178</v>
      </c>
      <c r="H6" t="s">
        <v>71</v>
      </c>
    </row>
    <row r="7" spans="3:8">
      <c r="C7" s="37" t="s">
        <v>9</v>
      </c>
      <c r="D7" t="str">
        <f t="shared" si="0"/>
        <v>Anna Love</v>
      </c>
      <c r="E7" t="str">
        <f t="shared" si="1"/>
        <v>ANNA LOVE</v>
      </c>
      <c r="F7" t="str">
        <f t="shared" si="2"/>
        <v>anna love</v>
      </c>
      <c r="G7" t="s">
        <v>73</v>
      </c>
      <c r="H7" t="s">
        <v>189</v>
      </c>
    </row>
    <row r="8" spans="3:8">
      <c r="C8" s="37" t="s">
        <v>10</v>
      </c>
      <c r="D8" t="str">
        <f t="shared" si="0"/>
        <v>Sheryl Brown</v>
      </c>
      <c r="E8" t="str">
        <f t="shared" si="1"/>
        <v>SHERYL BROWN</v>
      </c>
      <c r="F8" t="str">
        <f t="shared" si="2"/>
        <v>sheryl brown</v>
      </c>
      <c r="G8" t="s">
        <v>179</v>
      </c>
      <c r="H8" t="s">
        <v>190</v>
      </c>
    </row>
    <row r="9" spans="3:8">
      <c r="C9" s="37" t="s">
        <v>11</v>
      </c>
      <c r="D9" t="str">
        <f t="shared" si="0"/>
        <v>Monica Seba</v>
      </c>
      <c r="E9" t="str">
        <f t="shared" si="1"/>
        <v>MONICA SEBA</v>
      </c>
      <c r="F9" t="str">
        <f t="shared" si="2"/>
        <v>monica seba</v>
      </c>
      <c r="G9" t="s">
        <v>180</v>
      </c>
      <c r="H9" t="s">
        <v>191</v>
      </c>
    </row>
    <row r="10" spans="3:8">
      <c r="C10" s="37" t="s">
        <v>12</v>
      </c>
      <c r="D10" t="str">
        <f t="shared" si="0"/>
        <v>Jamie Lynn</v>
      </c>
      <c r="E10" t="str">
        <f t="shared" si="1"/>
        <v>JAMIE LYNN</v>
      </c>
      <c r="F10" t="str">
        <f t="shared" si="2"/>
        <v>jamie lynn</v>
      </c>
      <c r="G10" t="s">
        <v>181</v>
      </c>
      <c r="H10" t="s">
        <v>192</v>
      </c>
    </row>
    <row r="11" spans="3:8">
      <c r="C11" s="37" t="s">
        <v>13</v>
      </c>
      <c r="D11" t="str">
        <f t="shared" si="0"/>
        <v>Bless Kim</v>
      </c>
      <c r="E11" t="str">
        <f t="shared" si="1"/>
        <v>BLESS KIM</v>
      </c>
      <c r="F11" t="str">
        <f t="shared" si="2"/>
        <v>bless kim</v>
      </c>
      <c r="G11" t="s">
        <v>182</v>
      </c>
      <c r="H11" t="s">
        <v>193</v>
      </c>
    </row>
    <row r="12" spans="3:8">
      <c r="C12" s="37" t="s">
        <v>14</v>
      </c>
      <c r="D12" t="str">
        <f t="shared" si="0"/>
        <v>Bloom Love</v>
      </c>
      <c r="E12" t="str">
        <f t="shared" si="1"/>
        <v>BLOOM LOVE</v>
      </c>
      <c r="F12" t="str">
        <f t="shared" si="2"/>
        <v>bloom love</v>
      </c>
      <c r="G12" t="s">
        <v>183</v>
      </c>
      <c r="H12" t="s">
        <v>189</v>
      </c>
    </row>
    <row r="13" spans="3:8">
      <c r="C13" s="37" t="s">
        <v>15</v>
      </c>
      <c r="D13" t="str">
        <f t="shared" si="0"/>
        <v>Josephh Minor</v>
      </c>
      <c r="E13" t="str">
        <f t="shared" si="1"/>
        <v>JOSEPHH MINOR</v>
      </c>
      <c r="F13" t="str">
        <f t="shared" si="2"/>
        <v>josephh minor</v>
      </c>
      <c r="G13" t="s">
        <v>184</v>
      </c>
      <c r="H13" t="s">
        <v>194</v>
      </c>
    </row>
    <row r="14" spans="3:8">
      <c r="C14" s="37" t="s">
        <v>16</v>
      </c>
      <c r="D14" t="str">
        <f t="shared" si="0"/>
        <v>Lovelly James</v>
      </c>
      <c r="E14" t="str">
        <f t="shared" si="1"/>
        <v>LOVELLY JAMES</v>
      </c>
      <c r="F14" t="str">
        <f t="shared" si="2"/>
        <v>lovelly james</v>
      </c>
      <c r="G14" t="s">
        <v>185</v>
      </c>
      <c r="H14" t="s">
        <v>195</v>
      </c>
    </row>
    <row r="15" spans="3:8">
      <c r="C15" s="37" t="s">
        <v>17</v>
      </c>
      <c r="D15" t="str">
        <f t="shared" si="0"/>
        <v>Keisha Freeman</v>
      </c>
      <c r="E15" t="str">
        <f t="shared" si="1"/>
        <v>KEISHA FREEMAN</v>
      </c>
      <c r="F15" t="str">
        <f t="shared" si="2"/>
        <v>keisha freeman</v>
      </c>
      <c r="G15" t="s">
        <v>186</v>
      </c>
      <c r="H15" t="s">
        <v>196</v>
      </c>
    </row>
    <row r="16" spans="3:8">
      <c r="C16" s="37" t="s">
        <v>18</v>
      </c>
      <c r="D16" t="str">
        <f t="shared" si="0"/>
        <v>Lala King</v>
      </c>
      <c r="E16" t="str">
        <f t="shared" si="1"/>
        <v>LALA KING</v>
      </c>
      <c r="F16" t="str">
        <f t="shared" si="2"/>
        <v>lala king</v>
      </c>
      <c r="G16" t="s">
        <v>187</v>
      </c>
      <c r="H16" t="s">
        <v>197</v>
      </c>
    </row>
    <row r="20" spans="3:5">
      <c r="C20" t="s">
        <v>7</v>
      </c>
      <c r="D20" t="str">
        <f>TRIM(PROPER(C20))</f>
        <v>Razonaah Raji</v>
      </c>
      <c r="E20" t="s">
        <v>157</v>
      </c>
    </row>
    <row r="21" spans="3:5">
      <c r="C21" t="s">
        <v>8</v>
      </c>
      <c r="D21" t="str">
        <f t="shared" ref="D21:D31" si="3">TRIM(PROPER(C21))</f>
        <v>Katie Mike</v>
      </c>
      <c r="E21" t="s">
        <v>158</v>
      </c>
    </row>
    <row r="22" spans="3:5">
      <c r="C22" t="s">
        <v>9</v>
      </c>
      <c r="D22" t="str">
        <f t="shared" si="3"/>
        <v>Anna Love</v>
      </c>
      <c r="E22" t="s">
        <v>159</v>
      </c>
    </row>
    <row r="23" spans="3:5">
      <c r="C23" t="s">
        <v>10</v>
      </c>
      <c r="D23" t="str">
        <f t="shared" si="3"/>
        <v>Sheryl Brown</v>
      </c>
      <c r="E23" t="s">
        <v>160</v>
      </c>
    </row>
    <row r="24" spans="3:5">
      <c r="C24" t="s">
        <v>11</v>
      </c>
      <c r="D24" t="str">
        <f t="shared" si="3"/>
        <v>Monica Seba</v>
      </c>
      <c r="E24" t="s">
        <v>161</v>
      </c>
    </row>
    <row r="25" spans="3:5">
      <c r="C25" t="s">
        <v>12</v>
      </c>
      <c r="D25" t="str">
        <f t="shared" si="3"/>
        <v>Jamie Lynn</v>
      </c>
      <c r="E25" t="s">
        <v>162</v>
      </c>
    </row>
    <row r="26" spans="3:5">
      <c r="C26" t="s">
        <v>13</v>
      </c>
      <c r="D26" t="str">
        <f t="shared" si="3"/>
        <v>Bless Kim</v>
      </c>
      <c r="E26" t="s">
        <v>163</v>
      </c>
    </row>
    <row r="27" spans="3:5">
      <c r="C27" t="s">
        <v>14</v>
      </c>
      <c r="D27" t="str">
        <f t="shared" si="3"/>
        <v>Bloom Love</v>
      </c>
      <c r="E27" t="s">
        <v>164</v>
      </c>
    </row>
    <row r="28" spans="3:5">
      <c r="C28" t="s">
        <v>15</v>
      </c>
      <c r="D28" t="str">
        <f t="shared" si="3"/>
        <v>Josephh Minor</v>
      </c>
      <c r="E28" t="s">
        <v>165</v>
      </c>
    </row>
    <row r="29" spans="3:5">
      <c r="C29" t="s">
        <v>16</v>
      </c>
      <c r="D29" t="str">
        <f t="shared" si="3"/>
        <v>Lovelly James</v>
      </c>
      <c r="E29" t="s">
        <v>166</v>
      </c>
    </row>
    <row r="30" spans="3:5">
      <c r="C30" t="s">
        <v>17</v>
      </c>
      <c r="D30" t="str">
        <f t="shared" si="3"/>
        <v>Keisha Freeman</v>
      </c>
      <c r="E30" t="s">
        <v>167</v>
      </c>
    </row>
    <row r="31" spans="3:5">
      <c r="C31" t="s">
        <v>18</v>
      </c>
      <c r="D31" t="str">
        <f t="shared" si="3"/>
        <v>Lala King</v>
      </c>
      <c r="E31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7409-E832-409D-A91E-4E2B9618A4E2}">
  <dimension ref="B2:F15"/>
  <sheetViews>
    <sheetView topLeftCell="C1" workbookViewId="0">
      <selection activeCell="F13" sqref="F13"/>
    </sheetView>
  </sheetViews>
  <sheetFormatPr defaultRowHeight="14.5"/>
  <sheetData>
    <row r="2" spans="2:6">
      <c r="B2" t="s">
        <v>19</v>
      </c>
    </row>
    <row r="3" spans="2:6">
      <c r="B3">
        <v>10</v>
      </c>
      <c r="E3" s="10" t="s">
        <v>20</v>
      </c>
      <c r="F3">
        <f>SUM(B3:B15)</f>
        <v>336</v>
      </c>
    </row>
    <row r="4" spans="2:6">
      <c r="B4">
        <v>21</v>
      </c>
    </row>
    <row r="5" spans="2:6">
      <c r="B5">
        <v>14</v>
      </c>
    </row>
    <row r="6" spans="2:6">
      <c r="B6">
        <v>17</v>
      </c>
      <c r="E6" s="10" t="s">
        <v>21</v>
      </c>
      <c r="F6">
        <f>ROUND(AVERAGE(B3:B15),0)</f>
        <v>26</v>
      </c>
    </row>
    <row r="7" spans="2:6">
      <c r="B7">
        <v>19</v>
      </c>
    </row>
    <row r="8" spans="2:6">
      <c r="B8">
        <v>87</v>
      </c>
    </row>
    <row r="9" spans="2:6">
      <c r="B9">
        <v>21</v>
      </c>
      <c r="E9" s="10" t="s">
        <v>22</v>
      </c>
      <c r="F9">
        <f>MIN(B3:B15)</f>
        <v>5</v>
      </c>
    </row>
    <row r="10" spans="2:6">
      <c r="B10">
        <v>10</v>
      </c>
    </row>
    <row r="11" spans="2:6">
      <c r="B11">
        <v>5</v>
      </c>
    </row>
    <row r="12" spans="2:6">
      <c r="B12">
        <v>87</v>
      </c>
      <c r="E12" s="10" t="s">
        <v>23</v>
      </c>
      <c r="F12">
        <f>MODE(B3:B15)</f>
        <v>17</v>
      </c>
    </row>
    <row r="13" spans="2:6">
      <c r="B13">
        <v>17</v>
      </c>
    </row>
    <row r="14" spans="2:6">
      <c r="B14">
        <v>17</v>
      </c>
    </row>
    <row r="15" spans="2:6">
      <c r="B15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1F8E-F125-45A9-B969-B2A259FD285B}">
  <dimension ref="B3:C25"/>
  <sheetViews>
    <sheetView workbookViewId="0">
      <selection activeCell="D25" sqref="D25"/>
    </sheetView>
  </sheetViews>
  <sheetFormatPr defaultRowHeight="14.5"/>
  <sheetData>
    <row r="3" spans="2:3" ht="15.5">
      <c r="B3" s="32" t="s">
        <v>24</v>
      </c>
      <c r="C3" s="33"/>
    </row>
    <row r="4" spans="2:3" ht="15.5">
      <c r="B4" s="31" t="s">
        <v>25</v>
      </c>
      <c r="C4" s="31" t="s">
        <v>26</v>
      </c>
    </row>
    <row r="5" spans="2:3" ht="15.5">
      <c r="B5" s="1" t="s">
        <v>27</v>
      </c>
      <c r="C5" s="1">
        <v>15</v>
      </c>
    </row>
    <row r="6" spans="2:3" ht="15.5">
      <c r="B6" s="1" t="s">
        <v>27</v>
      </c>
      <c r="C6" s="1">
        <v>43</v>
      </c>
    </row>
    <row r="7" spans="2:3" ht="15.5">
      <c r="B7" s="1" t="s">
        <v>28</v>
      </c>
      <c r="C7" s="1">
        <v>45</v>
      </c>
    </row>
    <row r="8" spans="2:3" ht="15.5">
      <c r="B8" s="1" t="s">
        <v>29</v>
      </c>
      <c r="C8" s="1">
        <v>65</v>
      </c>
    </row>
    <row r="9" spans="2:3" ht="15.5">
      <c r="B9" s="1" t="s">
        <v>30</v>
      </c>
      <c r="C9" s="1">
        <v>23</v>
      </c>
    </row>
    <row r="10" spans="2:3" ht="15.5">
      <c r="B10" s="1" t="s">
        <v>31</v>
      </c>
      <c r="C10" s="1">
        <v>54</v>
      </c>
    </row>
    <row r="11" spans="2:3" ht="15.5">
      <c r="B11" s="1" t="s">
        <v>27</v>
      </c>
      <c r="C11" s="1">
        <v>12</v>
      </c>
    </row>
    <row r="12" spans="2:3" ht="15.5">
      <c r="B12" s="1" t="s">
        <v>31</v>
      </c>
      <c r="C12" s="1">
        <v>50</v>
      </c>
    </row>
    <row r="13" spans="2:3" ht="15.5">
      <c r="B13" s="1" t="s">
        <v>30</v>
      </c>
      <c r="C13" s="1">
        <v>23</v>
      </c>
    </row>
    <row r="14" spans="2:3" ht="15.5">
      <c r="B14" s="1" t="s">
        <v>28</v>
      </c>
      <c r="C14" s="1">
        <v>43</v>
      </c>
    </row>
    <row r="15" spans="2:3" ht="15.5">
      <c r="B15" s="1" t="s">
        <v>27</v>
      </c>
      <c r="C15" s="1">
        <v>32</v>
      </c>
    </row>
    <row r="16" spans="2:3" ht="15.5">
      <c r="B16" s="1" t="s">
        <v>27</v>
      </c>
      <c r="C16" s="1">
        <v>12</v>
      </c>
    </row>
    <row r="17" spans="2:3" ht="15.5">
      <c r="B17" s="1" t="s">
        <v>30</v>
      </c>
      <c r="C17" s="1">
        <v>2</v>
      </c>
    </row>
    <row r="18" spans="2:3" ht="15.5">
      <c r="B18" s="1" t="s">
        <v>27</v>
      </c>
      <c r="C18" s="1">
        <v>22</v>
      </c>
    </row>
    <row r="19" spans="2:3" ht="15.5">
      <c r="B19" s="1" t="s">
        <v>30</v>
      </c>
      <c r="C19" s="1">
        <v>43</v>
      </c>
    </row>
    <row r="20" spans="2:3" ht="15.5">
      <c r="B20" s="1" t="s">
        <v>28</v>
      </c>
      <c r="C20" s="1">
        <v>93</v>
      </c>
    </row>
    <row r="21" spans="2:3" ht="15.5">
      <c r="B21" s="1" t="s">
        <v>28</v>
      </c>
      <c r="C21" s="1">
        <v>71</v>
      </c>
    </row>
    <row r="23" spans="2:3">
      <c r="B23" t="s">
        <v>32</v>
      </c>
      <c r="C23">
        <f>COUNTIF(B5:B21,B23)</f>
        <v>4</v>
      </c>
    </row>
    <row r="24" spans="2:3">
      <c r="B24" t="s">
        <v>27</v>
      </c>
      <c r="C24">
        <f>COUNTIF(B5:B21,B24)</f>
        <v>6</v>
      </c>
    </row>
    <row r="25" spans="2:3">
      <c r="B25" t="s">
        <v>31</v>
      </c>
      <c r="C25">
        <f>COUNTIF(B5:B21,B25)</f>
        <v>2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9D44-29BD-45F9-8481-6B40D3EE4C54}">
  <dimension ref="B4:N15"/>
  <sheetViews>
    <sheetView workbookViewId="0">
      <selection activeCell="E7" sqref="E7"/>
    </sheetView>
  </sheetViews>
  <sheetFormatPr defaultRowHeight="14.5"/>
  <cols>
    <col min="2" max="2" width="15" bestFit="1" customWidth="1"/>
    <col min="3" max="3" width="11.1796875" customWidth="1"/>
    <col min="4" max="4" width="10.26953125" customWidth="1"/>
  </cols>
  <sheetData>
    <row r="4" spans="2:14">
      <c r="B4" s="24" t="s">
        <v>33</v>
      </c>
      <c r="C4" s="24" t="s">
        <v>5</v>
      </c>
      <c r="D4" s="24" t="s">
        <v>6</v>
      </c>
      <c r="E4" s="24" t="s">
        <v>34</v>
      </c>
      <c r="F4" s="24"/>
      <c r="H4" s="24" t="s">
        <v>35</v>
      </c>
      <c r="I4" s="26"/>
      <c r="J4" s="26"/>
      <c r="K4" s="26"/>
      <c r="L4" s="26"/>
      <c r="M4" s="26"/>
      <c r="N4" s="26"/>
    </row>
    <row r="5" spans="2:14">
      <c r="B5" t="s">
        <v>36</v>
      </c>
      <c r="C5" t="s">
        <v>198</v>
      </c>
      <c r="D5" t="s">
        <v>188</v>
      </c>
      <c r="E5" s="25" t="s">
        <v>201</v>
      </c>
    </row>
    <row r="6" spans="2:14">
      <c r="B6" t="s">
        <v>37</v>
      </c>
      <c r="C6" t="s">
        <v>178</v>
      </c>
      <c r="D6" t="s">
        <v>71</v>
      </c>
      <c r="E6" s="25" t="s">
        <v>202</v>
      </c>
    </row>
    <row r="7" spans="2:14">
      <c r="B7" t="s">
        <v>38</v>
      </c>
      <c r="C7" t="s">
        <v>73</v>
      </c>
      <c r="D7" t="s">
        <v>189</v>
      </c>
      <c r="E7" s="25" t="s">
        <v>203</v>
      </c>
    </row>
    <row r="8" spans="2:14">
      <c r="B8" t="s">
        <v>39</v>
      </c>
      <c r="C8" t="s">
        <v>179</v>
      </c>
      <c r="D8" t="s">
        <v>190</v>
      </c>
      <c r="E8" s="25" t="s">
        <v>204</v>
      </c>
    </row>
    <row r="9" spans="2:14">
      <c r="B9" t="s">
        <v>40</v>
      </c>
      <c r="C9" t="s">
        <v>180</v>
      </c>
      <c r="D9" t="s">
        <v>191</v>
      </c>
      <c r="E9" s="25" t="s">
        <v>205</v>
      </c>
    </row>
    <row r="10" spans="2:14">
      <c r="B10" t="s">
        <v>41</v>
      </c>
      <c r="C10" t="s">
        <v>181</v>
      </c>
      <c r="D10" t="s">
        <v>192</v>
      </c>
      <c r="E10" s="25" t="s">
        <v>206</v>
      </c>
    </row>
    <row r="11" spans="2:14">
      <c r="B11" t="s">
        <v>42</v>
      </c>
      <c r="C11" t="s">
        <v>182</v>
      </c>
      <c r="D11" t="s">
        <v>193</v>
      </c>
      <c r="E11" s="25" t="s">
        <v>207</v>
      </c>
    </row>
    <row r="12" spans="2:14">
      <c r="B12" t="s">
        <v>43</v>
      </c>
      <c r="C12" t="s">
        <v>183</v>
      </c>
      <c r="D12" t="s">
        <v>189</v>
      </c>
      <c r="E12" s="25" t="s">
        <v>208</v>
      </c>
    </row>
    <row r="13" spans="2:14">
      <c r="B13" t="s">
        <v>44</v>
      </c>
      <c r="C13" t="s">
        <v>199</v>
      </c>
      <c r="D13" t="s">
        <v>194</v>
      </c>
      <c r="E13" s="25" t="s">
        <v>209</v>
      </c>
    </row>
    <row r="14" spans="2:14">
      <c r="B14" t="s">
        <v>45</v>
      </c>
      <c r="C14" t="s">
        <v>200</v>
      </c>
      <c r="D14" t="s">
        <v>195</v>
      </c>
      <c r="E14" s="25" t="s">
        <v>210</v>
      </c>
    </row>
    <row r="15" spans="2:14">
      <c r="B15" t="s">
        <v>46</v>
      </c>
      <c r="C15" t="s">
        <v>186</v>
      </c>
      <c r="D15" t="s">
        <v>196</v>
      </c>
      <c r="E15" s="25" t="s">
        <v>211</v>
      </c>
    </row>
  </sheetData>
  <hyperlinks>
    <hyperlink ref="E5" r:id="rId1" xr:uid="{EF23968C-DB0E-42CE-815C-EB1094084AD5}"/>
    <hyperlink ref="E6" r:id="rId2" xr:uid="{C73073F1-D83A-4E75-898A-C647EB4D307C}"/>
    <hyperlink ref="E7" r:id="rId3" xr:uid="{0F378EB2-E1D3-42F0-8B5E-5AEDFA7EF298}"/>
    <hyperlink ref="E8" r:id="rId4" xr:uid="{B47CCB35-B438-4212-BDA0-AD553A3F3063}"/>
    <hyperlink ref="E9" r:id="rId5" xr:uid="{46726BBD-3727-4B39-86DE-8118C32915EE}"/>
    <hyperlink ref="E10" r:id="rId6" xr:uid="{5EECE2C8-69E7-45E1-B77D-D48E5E1846C4}"/>
    <hyperlink ref="E11" r:id="rId7" xr:uid="{BAAC3824-3358-4E68-9247-9C860E157018}"/>
    <hyperlink ref="E12" r:id="rId8" xr:uid="{5CA9B158-BAEE-434D-A085-F5BE55797404}"/>
    <hyperlink ref="E13" r:id="rId9" xr:uid="{3203548B-5B3D-4611-9192-ACF494F69552}"/>
    <hyperlink ref="E14" r:id="rId10" xr:uid="{8D098964-0A76-4A44-ADAA-8700907CC37F}"/>
    <hyperlink ref="E15" r:id="rId11" xr:uid="{3EC44FE7-ED55-4BE8-945F-38AE632E3599}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CB97-AD3F-4E88-92C2-7D3FD875E7A6}">
  <dimension ref="A2:J18"/>
  <sheetViews>
    <sheetView zoomScale="59" workbookViewId="0">
      <selection activeCell="J4" sqref="J4"/>
    </sheetView>
  </sheetViews>
  <sheetFormatPr defaultRowHeight="14.5"/>
  <cols>
    <col min="2" max="2" width="18.1796875" bestFit="1" customWidth="1"/>
    <col min="3" max="3" width="14.7265625" bestFit="1" customWidth="1"/>
    <col min="8" max="8" width="12.453125" customWidth="1"/>
    <col min="9" max="9" width="14" customWidth="1"/>
  </cols>
  <sheetData>
    <row r="2" spans="1:10">
      <c r="J2" s="10" t="s">
        <v>47</v>
      </c>
    </row>
    <row r="3" spans="1:10">
      <c r="A3" t="s">
        <v>48</v>
      </c>
      <c r="B3" s="26" t="s">
        <v>49</v>
      </c>
      <c r="C3" s="27" t="s">
        <v>50</v>
      </c>
      <c r="G3" s="43" t="s">
        <v>48</v>
      </c>
      <c r="H3" s="43" t="s">
        <v>49</v>
      </c>
      <c r="I3" s="44" t="s">
        <v>50</v>
      </c>
    </row>
    <row r="4" spans="1:10">
      <c r="A4" cm="1">
        <f t="array" ref="A4:A18">_xlfn.SEQUENCE(15,1)</f>
        <v>1</v>
      </c>
      <c r="B4" t="s">
        <v>36</v>
      </c>
      <c r="C4" s="23">
        <v>5</v>
      </c>
      <c r="D4" t="str" cm="1">
        <f t="array" ref="D4">_xlfn.SWITCH(C4,1,"Pathetic",2,"Needs help",3,"Not Bad",4,"Good",5,"Awesome")</f>
        <v>Awesome</v>
      </c>
      <c r="G4" cm="1">
        <f t="array" ref="G4:G18">_xlfn.SEQUENCE(15,1)</f>
        <v>1</v>
      </c>
      <c r="H4" t="s">
        <v>36</v>
      </c>
      <c r="I4" s="23">
        <v>5</v>
      </c>
      <c r="J4" t="str" cm="1">
        <f t="array" ref="J4">_xlfn.SWITCH(I4,1,"Poor",2,"Needs Work",3,"Okay", 4,"Good",5,"Great")</f>
        <v>Great</v>
      </c>
    </row>
    <row r="5" spans="1:10">
      <c r="A5">
        <v>2</v>
      </c>
      <c r="B5" t="s">
        <v>37</v>
      </c>
      <c r="C5" s="23">
        <v>4</v>
      </c>
      <c r="D5" t="str" cm="1">
        <f t="array" ref="D5">_xlfn.SWITCH(C5,1,"Pathetic",2,"Needs help",3,"Not Bad",4,"Good",5,"Awesome")</f>
        <v>Good</v>
      </c>
      <c r="G5">
        <v>2</v>
      </c>
      <c r="H5" t="s">
        <v>37</v>
      </c>
      <c r="I5" s="23">
        <v>4</v>
      </c>
      <c r="J5" t="str" cm="1">
        <f t="array" ref="J5">_xlfn.SWITCH(I5,1,"Poor",2,"Needs Work",3,"Okay", 4,"Good",5,"Great")</f>
        <v>Good</v>
      </c>
    </row>
    <row r="6" spans="1:10">
      <c r="A6">
        <v>3</v>
      </c>
      <c r="B6" t="s">
        <v>38</v>
      </c>
      <c r="C6" s="23">
        <v>3</v>
      </c>
      <c r="D6" t="str" cm="1">
        <f t="array" ref="D6">_xlfn.SWITCH(C6,1,"Pathetic",2,"Needs help",3,"Not Bad",4,"Good",5,"Awesome")</f>
        <v>Not Bad</v>
      </c>
      <c r="G6">
        <v>3</v>
      </c>
      <c r="H6" t="s">
        <v>38</v>
      </c>
      <c r="I6" s="23">
        <v>3</v>
      </c>
      <c r="J6" t="str" cm="1">
        <f t="array" ref="J6">_xlfn.SWITCH(I6,1,"Poor",2,"Needs Work",3,"Okay", 4,"Good",5,"Great")</f>
        <v>Okay</v>
      </c>
    </row>
    <row r="7" spans="1:10">
      <c r="A7">
        <v>4</v>
      </c>
      <c r="B7" t="s">
        <v>39</v>
      </c>
      <c r="C7" s="23">
        <v>2</v>
      </c>
      <c r="D7" t="str" cm="1">
        <f t="array" ref="D7">_xlfn.SWITCH(C7,1,"Pathetic",2,"Needs help",3,"Not Bad",4,"Good",5,"Awesome")</f>
        <v>Needs help</v>
      </c>
      <c r="G7">
        <v>4</v>
      </c>
      <c r="H7" t="s">
        <v>39</v>
      </c>
      <c r="I7" s="23">
        <v>2</v>
      </c>
      <c r="J7" t="str" cm="1">
        <f t="array" ref="J7">_xlfn.SWITCH(I7,1,"Poor",2,"Needs Work",3,"Okay", 4,"Good",5,"Great")</f>
        <v>Needs Work</v>
      </c>
    </row>
    <row r="8" spans="1:10">
      <c r="A8">
        <v>5</v>
      </c>
      <c r="B8" t="s">
        <v>40</v>
      </c>
      <c r="C8" s="23">
        <v>1</v>
      </c>
      <c r="D8" t="str" cm="1">
        <f t="array" ref="D8">_xlfn.SWITCH(C8,1,"Pathetic",2,"Needs help",3,"Not Bad",4,"Good",5,"Awesome")</f>
        <v>Pathetic</v>
      </c>
      <c r="G8">
        <v>5</v>
      </c>
      <c r="H8" t="s">
        <v>40</v>
      </c>
      <c r="I8" s="23">
        <v>1</v>
      </c>
      <c r="J8" t="str" cm="1">
        <f t="array" ref="J8">_xlfn.SWITCH(I8,1,"Poor",2,"Needs Work",3,"Okay", 4,"Good",5,"Great")</f>
        <v>Poor</v>
      </c>
    </row>
    <row r="9" spans="1:10">
      <c r="A9">
        <v>6</v>
      </c>
      <c r="B9" t="s">
        <v>41</v>
      </c>
      <c r="C9" s="23">
        <v>4</v>
      </c>
      <c r="D9" t="str" cm="1">
        <f t="array" ref="D9">_xlfn.SWITCH(C9,1,"Pathetic",2,"Needs help",3,"Not Bad",4,"Good",5,"Awesome")</f>
        <v>Good</v>
      </c>
      <c r="G9">
        <v>6</v>
      </c>
      <c r="H9" t="s">
        <v>41</v>
      </c>
      <c r="I9" s="23">
        <v>4</v>
      </c>
      <c r="J9" t="str" cm="1">
        <f t="array" ref="J9">_xlfn.SWITCH(I9,1,"Poor",2,"Needs Work",3,"Okay", 4,"Good",5,"Great")</f>
        <v>Good</v>
      </c>
    </row>
    <row r="10" spans="1:10">
      <c r="A10">
        <v>7</v>
      </c>
      <c r="B10" t="s">
        <v>42</v>
      </c>
      <c r="C10" s="23">
        <v>5</v>
      </c>
      <c r="D10" t="str" cm="1">
        <f t="array" ref="D10">_xlfn.SWITCH(C10,1,"Pathetic",2,"Needs help",3,"Not Bad",4,"Good",5,"Awesome")</f>
        <v>Awesome</v>
      </c>
      <c r="G10">
        <v>7</v>
      </c>
      <c r="H10" t="s">
        <v>42</v>
      </c>
      <c r="I10" s="23">
        <v>5</v>
      </c>
      <c r="J10" t="str" cm="1">
        <f t="array" ref="J10">_xlfn.SWITCH(I10,1,"Poor",2,"Needs Work",3,"Okay", 4,"Good",5,"Great")</f>
        <v>Great</v>
      </c>
    </row>
    <row r="11" spans="1:10">
      <c r="A11">
        <v>8</v>
      </c>
      <c r="B11" t="s">
        <v>43</v>
      </c>
      <c r="C11" s="23">
        <v>5</v>
      </c>
      <c r="D11" t="str" cm="1">
        <f t="array" ref="D11">_xlfn.SWITCH(C11,1,"Pathetic",2,"Needs help",3,"Not Bad",4,"Good",5,"Awesome")</f>
        <v>Awesome</v>
      </c>
      <c r="G11">
        <v>8</v>
      </c>
      <c r="H11" t="s">
        <v>43</v>
      </c>
      <c r="I11" s="23">
        <v>5</v>
      </c>
      <c r="J11" t="str" cm="1">
        <f t="array" ref="J11">_xlfn.SWITCH(I11,1,"Poor",2,"Needs Work",3,"Okay", 4,"Good",5,"Great")</f>
        <v>Great</v>
      </c>
    </row>
    <row r="12" spans="1:10">
      <c r="A12">
        <v>9</v>
      </c>
      <c r="B12" t="s">
        <v>44</v>
      </c>
      <c r="C12" s="23">
        <v>2</v>
      </c>
      <c r="D12" t="str" cm="1">
        <f t="array" ref="D12">_xlfn.SWITCH(C12,1,"Pathetic",2,"Needs help",3,"Not Bad",4,"Good",5,"Awesome")</f>
        <v>Needs help</v>
      </c>
      <c r="G12">
        <v>9</v>
      </c>
      <c r="H12" t="s">
        <v>44</v>
      </c>
      <c r="I12" s="23">
        <v>2</v>
      </c>
      <c r="J12" t="str" cm="1">
        <f t="array" ref="J12">_xlfn.SWITCH(I12,1,"Poor",2,"Needs Work",3,"Okay", 4,"Good",5,"Great")</f>
        <v>Needs Work</v>
      </c>
    </row>
    <row r="13" spans="1:10">
      <c r="A13">
        <v>10</v>
      </c>
      <c r="B13" t="s">
        <v>45</v>
      </c>
      <c r="C13" s="23">
        <v>2</v>
      </c>
      <c r="D13" t="str" cm="1">
        <f t="array" ref="D13">_xlfn.SWITCH(C13,1,"Pathetic",2,"Needs help",3,"Not Bad",4,"Good",5,"Awesome")</f>
        <v>Needs help</v>
      </c>
      <c r="G13">
        <v>10</v>
      </c>
      <c r="H13" t="s">
        <v>45</v>
      </c>
      <c r="I13" s="23">
        <v>2</v>
      </c>
      <c r="J13" t="str" cm="1">
        <f t="array" ref="J13">_xlfn.SWITCH(I13,1,"Poor",2,"Needs Work",3,"Okay", 4,"Good",5,"Great")</f>
        <v>Needs Work</v>
      </c>
    </row>
    <row r="14" spans="1:10">
      <c r="A14">
        <v>11</v>
      </c>
      <c r="B14" t="s">
        <v>46</v>
      </c>
      <c r="C14" s="23">
        <v>1</v>
      </c>
      <c r="D14" t="str" cm="1">
        <f t="array" ref="D14">_xlfn.SWITCH(C14,1,"Pathetic",2,"Needs help",3,"Not Bad",4,"Good",5,"Awesome")</f>
        <v>Pathetic</v>
      </c>
      <c r="G14">
        <v>11</v>
      </c>
      <c r="H14" t="s">
        <v>46</v>
      </c>
      <c r="I14" s="23">
        <v>1</v>
      </c>
      <c r="J14" t="str" cm="1">
        <f t="array" ref="J14">_xlfn.SWITCH(I14,1,"Poor",2,"Needs Work",3,"Okay", 4,"Good",5,"Great")</f>
        <v>Poor</v>
      </c>
    </row>
    <row r="15" spans="1:10">
      <c r="A15">
        <v>12</v>
      </c>
      <c r="B15" t="s">
        <v>51</v>
      </c>
      <c r="C15" s="23">
        <v>5</v>
      </c>
      <c r="D15" t="str" cm="1">
        <f t="array" ref="D15">_xlfn.SWITCH(C15,1,"Pathetic",2,"Needs help",3,"Not Bad",4,"Good",5,"Awesome")</f>
        <v>Awesome</v>
      </c>
      <c r="G15">
        <v>12</v>
      </c>
      <c r="H15" t="s">
        <v>51</v>
      </c>
      <c r="I15" s="23">
        <v>5</v>
      </c>
      <c r="J15" t="str" cm="1">
        <f t="array" ref="J15">_xlfn.SWITCH(I15,1,"Poor",2,"Needs Work",3,"Okay", 4,"Good",5,"Great")</f>
        <v>Great</v>
      </c>
    </row>
    <row r="16" spans="1:10">
      <c r="A16">
        <v>13</v>
      </c>
      <c r="B16" t="s">
        <v>52</v>
      </c>
      <c r="C16" s="23">
        <v>1</v>
      </c>
      <c r="D16" t="str" cm="1">
        <f t="array" ref="D16">_xlfn.SWITCH(C16,1,"Pathetic",2,"Needs help",3,"Not Bad",4,"Good",5,"Awesome")</f>
        <v>Pathetic</v>
      </c>
      <c r="G16">
        <v>13</v>
      </c>
      <c r="H16" t="s">
        <v>52</v>
      </c>
      <c r="I16" s="23">
        <v>1</v>
      </c>
      <c r="J16" t="str" cm="1">
        <f t="array" ref="J16">_xlfn.SWITCH(I16,1,"Poor",2,"Needs Work",3,"Okay", 4,"Good",5,"Great")</f>
        <v>Poor</v>
      </c>
    </row>
    <row r="17" spans="1:10">
      <c r="A17">
        <v>14</v>
      </c>
      <c r="B17" t="s">
        <v>53</v>
      </c>
      <c r="C17" s="23">
        <v>5</v>
      </c>
      <c r="D17" t="str" cm="1">
        <f t="array" ref="D17">_xlfn.SWITCH(C17,1,"Pathetic",2,"Needs help",3,"Not Bad",4,"Good",5,"Awesome")</f>
        <v>Awesome</v>
      </c>
      <c r="G17">
        <v>14</v>
      </c>
      <c r="H17" t="s">
        <v>53</v>
      </c>
      <c r="I17" s="23">
        <v>5</v>
      </c>
      <c r="J17" t="str" cm="1">
        <f t="array" ref="J17">_xlfn.SWITCH(I17,1,"Poor",2,"Needs Work",3,"Okay", 4,"Good",5,"Great")</f>
        <v>Great</v>
      </c>
    </row>
    <row r="18" spans="1:10">
      <c r="A18">
        <v>15</v>
      </c>
      <c r="B18" t="s">
        <v>54</v>
      </c>
      <c r="C18" s="23">
        <v>4</v>
      </c>
      <c r="D18" t="str" cm="1">
        <f t="array" ref="D18">_xlfn.SWITCH(C18,1,"Pathetic",2,"Needs help",3,"Not Bad",4,"Good",5,"Awesome")</f>
        <v>Good</v>
      </c>
      <c r="G18">
        <v>15</v>
      </c>
      <c r="H18" t="s">
        <v>54</v>
      </c>
      <c r="I18" s="23">
        <v>4</v>
      </c>
      <c r="J18" t="str" cm="1">
        <f t="array" ref="J18">_xlfn.SWITCH(I18,1,"Poor",2,"Needs Work",3,"Okay", 4,"Good",5,"Great")</f>
        <v>Good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7082-66F7-47DA-B8EE-C3ED19D655A7}">
  <sheetPr>
    <tabColor rgb="FF7030A0"/>
  </sheetPr>
  <dimension ref="B2:G24"/>
  <sheetViews>
    <sheetView zoomScale="50" zoomScaleNormal="50" workbookViewId="0">
      <selection activeCell="I24" sqref="I24"/>
    </sheetView>
  </sheetViews>
  <sheetFormatPr defaultRowHeight="14.5"/>
  <cols>
    <col min="2" max="2" width="11" bestFit="1" customWidth="1"/>
  </cols>
  <sheetData>
    <row r="2" spans="2:7" ht="15.5">
      <c r="B2" s="1" t="s">
        <v>55</v>
      </c>
      <c r="C2" s="1"/>
    </row>
    <row r="3" spans="2:7" ht="15.5">
      <c r="B3" s="1" t="s">
        <v>56</v>
      </c>
      <c r="C3" s="1" t="s">
        <v>57</v>
      </c>
    </row>
    <row r="4" spans="2:7" ht="15.5">
      <c r="B4" s="13">
        <v>44440</v>
      </c>
      <c r="C4" s="1">
        <v>132.76</v>
      </c>
    </row>
    <row r="5" spans="2:7" ht="15.5">
      <c r="B5" s="13">
        <v>44441</v>
      </c>
      <c r="C5" s="1">
        <v>137.59</v>
      </c>
      <c r="G5" s="10" t="s">
        <v>58</v>
      </c>
    </row>
    <row r="6" spans="2:7" ht="15.5">
      <c r="B6" s="13">
        <v>44442</v>
      </c>
      <c r="C6" s="1">
        <v>126.91</v>
      </c>
    </row>
    <row r="7" spans="2:7" ht="15.5">
      <c r="B7" s="13">
        <v>44443</v>
      </c>
      <c r="C7" s="1">
        <v>120.07</v>
      </c>
      <c r="G7" t="s">
        <v>59</v>
      </c>
    </row>
    <row r="8" spans="2:7" ht="15.5">
      <c r="B8" s="13">
        <v>44447</v>
      </c>
      <c r="C8" s="1">
        <v>113.95</v>
      </c>
      <c r="G8" t="s">
        <v>212</v>
      </c>
    </row>
    <row r="9" spans="2:7" ht="15.5">
      <c r="B9" s="13">
        <v>44448</v>
      </c>
      <c r="C9" s="1">
        <v>117.26</v>
      </c>
    </row>
    <row r="10" spans="2:7" ht="15.5">
      <c r="B10" s="13">
        <v>44449</v>
      </c>
      <c r="C10" s="1">
        <v>120.36</v>
      </c>
    </row>
    <row r="11" spans="2:7" ht="15.5">
      <c r="B11" s="13">
        <v>44450</v>
      </c>
      <c r="C11" s="1">
        <v>114.57</v>
      </c>
    </row>
    <row r="12" spans="2:7" ht="15.5">
      <c r="B12" s="13">
        <v>44453</v>
      </c>
      <c r="C12" s="1">
        <v>114.72</v>
      </c>
    </row>
    <row r="13" spans="2:7" ht="15.5">
      <c r="B13" s="13">
        <v>44454</v>
      </c>
      <c r="C13" s="1">
        <v>118.33</v>
      </c>
    </row>
    <row r="14" spans="2:7" ht="15.5">
      <c r="B14" s="13">
        <v>44455</v>
      </c>
      <c r="C14" s="1">
        <v>115.23</v>
      </c>
    </row>
    <row r="15" spans="2:7" ht="15.5">
      <c r="B15" s="13">
        <v>44456</v>
      </c>
      <c r="C15" s="1">
        <v>109.72</v>
      </c>
    </row>
    <row r="16" spans="2:7" ht="15.5">
      <c r="B16" s="13">
        <v>44457</v>
      </c>
      <c r="C16" s="1">
        <v>110.4</v>
      </c>
    </row>
    <row r="17" spans="2:3" ht="15.5">
      <c r="B17" s="13">
        <v>44460</v>
      </c>
      <c r="C17" s="1">
        <v>104.54</v>
      </c>
    </row>
    <row r="18" spans="2:3" ht="15.5">
      <c r="B18" s="13">
        <v>44461</v>
      </c>
      <c r="C18" s="1">
        <v>112.68</v>
      </c>
    </row>
    <row r="19" spans="2:3" ht="15.5">
      <c r="B19" s="13">
        <v>44462</v>
      </c>
      <c r="C19" s="1">
        <v>111.62</v>
      </c>
    </row>
    <row r="20" spans="2:3" ht="15.5">
      <c r="B20" s="13">
        <v>44463</v>
      </c>
      <c r="C20" s="1">
        <v>105.17</v>
      </c>
    </row>
    <row r="21" spans="2:3" ht="15.5">
      <c r="B21" s="13">
        <v>44464</v>
      </c>
      <c r="C21" s="1">
        <v>108.43</v>
      </c>
    </row>
    <row r="22" spans="2:3" ht="15.5">
      <c r="B22" s="13">
        <v>44467</v>
      </c>
      <c r="C22" s="1">
        <v>115.01</v>
      </c>
    </row>
    <row r="23" spans="2:3" ht="15.5">
      <c r="B23" s="13">
        <v>44468</v>
      </c>
      <c r="C23" s="1">
        <v>114.55</v>
      </c>
    </row>
    <row r="24" spans="2:3" ht="15.5">
      <c r="B24" s="13">
        <v>44469</v>
      </c>
      <c r="C24" s="1">
        <v>113.79</v>
      </c>
    </row>
  </sheetData>
  <conditionalFormatting sqref="C4:C24">
    <cfRule type="cellIs" dxfId="2" priority="1" operator="greaterThan">
      <formula>120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B3:N25"/>
  <sheetViews>
    <sheetView tabSelected="1" zoomScale="54" workbookViewId="0">
      <selection activeCell="E24" sqref="E24"/>
    </sheetView>
  </sheetViews>
  <sheetFormatPr defaultRowHeight="14.5"/>
  <cols>
    <col min="2" max="2" width="12.81640625" bestFit="1" customWidth="1"/>
    <col min="3" max="3" width="9.1796875" bestFit="1" customWidth="1"/>
    <col min="4" max="4" width="9.7265625" bestFit="1" customWidth="1"/>
    <col min="5" max="10" width="9.1796875" bestFit="1" customWidth="1"/>
    <col min="11" max="11" width="11.08984375" bestFit="1" customWidth="1"/>
  </cols>
  <sheetData>
    <row r="3" spans="2:14" ht="15.5">
      <c r="M3" s="19" t="s">
        <v>60</v>
      </c>
    </row>
    <row r="4" spans="2:14" ht="15.5">
      <c r="B4" s="15" t="s">
        <v>61</v>
      </c>
      <c r="C4" s="15" t="s">
        <v>62</v>
      </c>
      <c r="D4" s="15" t="s">
        <v>63</v>
      </c>
      <c r="E4" s="15" t="s">
        <v>64</v>
      </c>
      <c r="F4" s="15" t="s">
        <v>65</v>
      </c>
      <c r="G4" s="15" t="s">
        <v>66</v>
      </c>
      <c r="H4" s="15" t="s">
        <v>67</v>
      </c>
      <c r="I4" s="15" t="s">
        <v>68</v>
      </c>
      <c r="J4" s="15" t="s">
        <v>69</v>
      </c>
      <c r="K4" s="15" t="s">
        <v>70</v>
      </c>
    </row>
    <row r="5" spans="2:14" ht="15.5">
      <c r="B5" s="16" t="s">
        <v>71</v>
      </c>
      <c r="C5" s="17">
        <v>46400</v>
      </c>
      <c r="D5" s="17">
        <v>50111</v>
      </c>
      <c r="E5" s="17">
        <v>65145</v>
      </c>
      <c r="F5" s="17">
        <v>55373</v>
      </c>
      <c r="G5" s="17">
        <v>52051</v>
      </c>
      <c r="H5" s="17">
        <v>58297</v>
      </c>
      <c r="I5" s="17">
        <v>65292</v>
      </c>
      <c r="J5" s="17">
        <v>73128</v>
      </c>
      <c r="K5" s="17">
        <v>80440</v>
      </c>
      <c r="M5" s="10" t="s">
        <v>71</v>
      </c>
      <c r="N5" cm="1">
        <f t="array" ref="N5">SUM(_xlfn._xlws.FILTER(B5:K19,B5:B19=M5))</f>
        <v>546237</v>
      </c>
    </row>
    <row r="6" spans="2:14" ht="15.5">
      <c r="B6" s="16" t="s">
        <v>72</v>
      </c>
      <c r="C6" s="17">
        <v>333283</v>
      </c>
      <c r="D6" s="17">
        <v>359946</v>
      </c>
      <c r="E6" s="17">
        <v>341948</v>
      </c>
      <c r="F6" s="17">
        <v>324851</v>
      </c>
      <c r="G6" s="17">
        <v>308608</v>
      </c>
      <c r="H6" s="17">
        <v>293178</v>
      </c>
      <c r="I6" s="17">
        <v>278519</v>
      </c>
      <c r="J6" s="17">
        <v>264593</v>
      </c>
      <c r="K6" s="17">
        <v>291052</v>
      </c>
      <c r="M6" s="10"/>
    </row>
    <row r="7" spans="2:14" ht="15.5">
      <c r="B7" s="16" t="s">
        <v>73</v>
      </c>
      <c r="C7" s="17">
        <v>49564</v>
      </c>
      <c r="D7" s="17">
        <v>53529</v>
      </c>
      <c r="E7" s="17">
        <v>69587</v>
      </c>
      <c r="F7" s="17">
        <v>59149</v>
      </c>
      <c r="G7" s="17">
        <v>55600</v>
      </c>
      <c r="H7" s="17">
        <v>62272</v>
      </c>
      <c r="I7" s="17">
        <v>53529</v>
      </c>
      <c r="J7" s="17">
        <v>69587</v>
      </c>
      <c r="K7" s="17">
        <v>76546</v>
      </c>
      <c r="M7" s="10"/>
    </row>
    <row r="8" spans="2:14" ht="15.5">
      <c r="B8" s="16" t="s">
        <v>75</v>
      </c>
      <c r="C8" s="17">
        <v>32734</v>
      </c>
      <c r="D8" s="17">
        <v>35353</v>
      </c>
      <c r="E8" s="17">
        <v>45959</v>
      </c>
      <c r="F8" s="17">
        <v>39065</v>
      </c>
      <c r="G8" s="17">
        <v>36721</v>
      </c>
      <c r="H8" s="17">
        <v>41127</v>
      </c>
      <c r="I8" s="17">
        <v>45240</v>
      </c>
      <c r="J8" s="17">
        <v>49764</v>
      </c>
      <c r="K8" s="17">
        <v>54741</v>
      </c>
    </row>
    <row r="9" spans="2:14" ht="15.5">
      <c r="B9" s="16" t="s">
        <v>76</v>
      </c>
      <c r="C9" s="17">
        <v>9428</v>
      </c>
      <c r="D9" s="17">
        <v>10182</v>
      </c>
      <c r="E9" s="17">
        <v>13237</v>
      </c>
      <c r="F9" s="17">
        <v>11251</v>
      </c>
      <c r="G9" s="17">
        <v>10576</v>
      </c>
      <c r="H9" s="17">
        <v>11845</v>
      </c>
      <c r="I9" s="17">
        <v>10069</v>
      </c>
      <c r="J9" s="17">
        <v>8558</v>
      </c>
      <c r="K9" s="17">
        <v>9414</v>
      </c>
    </row>
    <row r="10" spans="2:14" ht="15.5">
      <c r="B10" s="16" t="s">
        <v>77</v>
      </c>
      <c r="C10" s="17">
        <v>3824</v>
      </c>
      <c r="D10" s="17">
        <v>4130</v>
      </c>
      <c r="E10" s="17">
        <v>5369</v>
      </c>
      <c r="F10" s="17">
        <v>4564</v>
      </c>
      <c r="G10" s="17">
        <v>4290</v>
      </c>
      <c r="H10" s="17">
        <v>4805</v>
      </c>
      <c r="I10" s="17">
        <v>5045</v>
      </c>
      <c r="J10" s="17">
        <v>5095</v>
      </c>
      <c r="K10" s="17">
        <v>53234</v>
      </c>
    </row>
    <row r="11" spans="2:14" ht="15.5">
      <c r="B11" s="16" t="s">
        <v>78</v>
      </c>
      <c r="C11" s="17">
        <v>4933</v>
      </c>
      <c r="D11" s="17">
        <v>5327</v>
      </c>
      <c r="E11" s="17">
        <v>6925</v>
      </c>
      <c r="F11" s="17">
        <v>5886</v>
      </c>
      <c r="G11" s="17">
        <v>5533</v>
      </c>
      <c r="H11" s="17">
        <v>6197</v>
      </c>
      <c r="I11" s="17">
        <v>4933</v>
      </c>
      <c r="J11" s="17">
        <v>5327</v>
      </c>
      <c r="K11" s="17">
        <v>35158</v>
      </c>
    </row>
    <row r="12" spans="2:14" ht="15.5">
      <c r="B12" s="16" t="s">
        <v>79</v>
      </c>
      <c r="C12" s="17">
        <v>5531</v>
      </c>
      <c r="D12" s="17">
        <v>5973</v>
      </c>
      <c r="E12" s="17">
        <v>7765</v>
      </c>
      <c r="F12" s="17">
        <v>6600</v>
      </c>
      <c r="G12" s="17">
        <v>6204</v>
      </c>
      <c r="H12" s="17">
        <v>6949</v>
      </c>
      <c r="I12" s="17">
        <v>5531</v>
      </c>
      <c r="J12" s="17">
        <v>5973</v>
      </c>
      <c r="K12" s="17">
        <v>10126</v>
      </c>
    </row>
    <row r="13" spans="2:14" ht="15.5">
      <c r="B13" s="16" t="s">
        <v>80</v>
      </c>
      <c r="C13" s="17">
        <v>39153</v>
      </c>
      <c r="D13" s="17">
        <v>42285</v>
      </c>
      <c r="E13" s="17">
        <v>54970</v>
      </c>
      <c r="F13" s="17">
        <v>46725</v>
      </c>
      <c r="G13" s="17">
        <v>43921</v>
      </c>
      <c r="H13" s="17">
        <v>49192</v>
      </c>
      <c r="I13" s="17">
        <v>48208</v>
      </c>
      <c r="J13" s="17">
        <v>47244</v>
      </c>
      <c r="K13" s="17">
        <v>4107</v>
      </c>
    </row>
    <row r="14" spans="2:14" ht="15.5">
      <c r="B14" s="16" t="s">
        <v>81</v>
      </c>
      <c r="C14" s="17">
        <v>61237</v>
      </c>
      <c r="D14" s="17">
        <v>52051</v>
      </c>
      <c r="E14" s="17">
        <v>4933</v>
      </c>
      <c r="F14" s="17">
        <v>5327</v>
      </c>
      <c r="G14" s="17">
        <v>6925</v>
      </c>
      <c r="H14" s="17">
        <v>5886</v>
      </c>
      <c r="I14" s="17">
        <v>5533</v>
      </c>
      <c r="J14" s="17">
        <v>6197</v>
      </c>
      <c r="K14" s="17">
        <v>5298</v>
      </c>
    </row>
    <row r="15" spans="2:14" ht="15.5">
      <c r="B15" s="16" t="s">
        <v>82</v>
      </c>
      <c r="C15" s="17">
        <v>40444</v>
      </c>
      <c r="D15" s="17">
        <v>34377</v>
      </c>
      <c r="E15" s="17">
        <v>5531</v>
      </c>
      <c r="F15" s="17">
        <v>5973</v>
      </c>
      <c r="G15" s="17">
        <v>7765</v>
      </c>
      <c r="H15" s="17">
        <v>6600</v>
      </c>
      <c r="I15" s="17">
        <v>6204</v>
      </c>
      <c r="J15" s="17">
        <v>6949</v>
      </c>
      <c r="K15" s="17">
        <v>5940</v>
      </c>
    </row>
    <row r="16" spans="2:14" ht="15.5">
      <c r="B16" s="16" t="s">
        <v>74</v>
      </c>
      <c r="C16" s="17">
        <v>11648</v>
      </c>
      <c r="D16" s="17">
        <v>9901</v>
      </c>
      <c r="E16" s="17">
        <v>39153</v>
      </c>
      <c r="F16" s="17">
        <v>42285</v>
      </c>
      <c r="G16" s="17">
        <v>54970</v>
      </c>
      <c r="H16" s="17">
        <v>46725</v>
      </c>
      <c r="I16" s="17">
        <v>43921</v>
      </c>
      <c r="J16" s="17">
        <v>49192</v>
      </c>
      <c r="K16" s="17">
        <v>42052</v>
      </c>
    </row>
    <row r="17" spans="2:11" ht="15.5">
      <c r="B17" s="16" t="s">
        <v>83</v>
      </c>
      <c r="C17" s="17">
        <v>4725</v>
      </c>
      <c r="D17" s="17">
        <v>4016</v>
      </c>
      <c r="E17" s="17">
        <v>61237</v>
      </c>
      <c r="F17" s="17">
        <v>52051</v>
      </c>
      <c r="G17" s="17">
        <v>4933</v>
      </c>
      <c r="H17" s="17">
        <v>5327</v>
      </c>
      <c r="I17" s="17">
        <v>6925</v>
      </c>
      <c r="J17" s="17">
        <v>5886</v>
      </c>
      <c r="K17" s="17">
        <v>4794</v>
      </c>
    </row>
    <row r="18" spans="2:11" ht="15.5">
      <c r="B18" s="16" t="s">
        <v>84</v>
      </c>
      <c r="C18" s="17">
        <v>6094</v>
      </c>
      <c r="D18" s="17">
        <v>5180</v>
      </c>
      <c r="E18" s="17">
        <v>40444</v>
      </c>
      <c r="F18" s="17">
        <v>34377</v>
      </c>
      <c r="G18" s="17">
        <v>5531</v>
      </c>
      <c r="H18" s="17">
        <v>5973</v>
      </c>
      <c r="I18" s="17">
        <v>7765</v>
      </c>
      <c r="J18" s="17">
        <v>6600</v>
      </c>
      <c r="K18" s="17">
        <v>5376</v>
      </c>
    </row>
    <row r="19" spans="2:11" ht="15.5">
      <c r="B19" s="16" t="s">
        <v>85</v>
      </c>
      <c r="C19" s="17">
        <v>6833</v>
      </c>
      <c r="D19" s="17">
        <v>5808</v>
      </c>
      <c r="E19" s="17">
        <v>11648</v>
      </c>
      <c r="F19" s="17">
        <v>9901</v>
      </c>
      <c r="G19" s="17">
        <v>39153</v>
      </c>
      <c r="H19" s="17">
        <v>42285</v>
      </c>
      <c r="I19" s="17">
        <v>54970</v>
      </c>
      <c r="J19" s="17">
        <v>46725</v>
      </c>
      <c r="K19" s="17">
        <v>38056</v>
      </c>
    </row>
    <row r="23" spans="2:11">
      <c r="C23" t="s">
        <v>76</v>
      </c>
      <c r="D23" cm="1">
        <f t="array" ref="D23">SUM(_xlfn._xlws.FILTER($B$5:$K$19,$B$5:$B$19=C23))</f>
        <v>94560</v>
      </c>
    </row>
    <row r="25" spans="2:11">
      <c r="C25" s="51" t="s">
        <v>217</v>
      </c>
      <c r="D25" s="51"/>
      <c r="E25" s="51"/>
      <c r="F25" s="51"/>
      <c r="G25" s="51"/>
      <c r="H25" s="51"/>
      <c r="I25" s="51"/>
      <c r="J25" s="51"/>
    </row>
  </sheetData>
  <mergeCells count="1">
    <mergeCell ref="C25:J25"/>
  </mergeCells>
  <dataValidations count="1">
    <dataValidation type="list" allowBlank="1" showInputMessage="1" showErrorMessage="1" sqref="C23" xr:uid="{6550B8A3-66D4-4897-9EF4-8B15C153A27F}">
      <formula1>$B$5:$B$19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462A-172D-433B-A8FA-4C60A00977D5}">
  <sheetPr>
    <tabColor rgb="FF7030A0"/>
  </sheetPr>
  <dimension ref="B3:H19"/>
  <sheetViews>
    <sheetView zoomScale="81" workbookViewId="0">
      <selection activeCell="G7" sqref="G7"/>
    </sheetView>
  </sheetViews>
  <sheetFormatPr defaultRowHeight="14.5"/>
  <sheetData>
    <row r="3" spans="2:8" ht="15.5">
      <c r="B3" s="28" t="s">
        <v>86</v>
      </c>
      <c r="C3" s="28" t="s">
        <v>25</v>
      </c>
      <c r="D3" s="29" t="s">
        <v>87</v>
      </c>
      <c r="F3" s="34" t="s">
        <v>88</v>
      </c>
      <c r="G3" s="34"/>
    </row>
    <row r="4" spans="2:8" ht="15.5">
      <c r="B4" s="1" t="s">
        <v>89</v>
      </c>
      <c r="C4" s="1" t="s">
        <v>90</v>
      </c>
      <c r="D4" s="1">
        <v>500</v>
      </c>
      <c r="F4" s="1" t="s">
        <v>91</v>
      </c>
      <c r="G4" s="1" t="s">
        <v>90</v>
      </c>
    </row>
    <row r="5" spans="2:8" ht="15.5">
      <c r="B5" s="1" t="s">
        <v>92</v>
      </c>
      <c r="C5" s="1" t="s">
        <v>90</v>
      </c>
      <c r="D5" s="1">
        <v>540</v>
      </c>
      <c r="F5" s="1" t="s">
        <v>93</v>
      </c>
      <c r="G5" s="1" t="s">
        <v>89</v>
      </c>
    </row>
    <row r="6" spans="2:8" ht="15.5">
      <c r="B6" s="1" t="s">
        <v>94</v>
      </c>
      <c r="C6" s="1" t="s">
        <v>90</v>
      </c>
      <c r="D6" s="1">
        <v>600</v>
      </c>
      <c r="F6" s="30" t="s">
        <v>95</v>
      </c>
      <c r="G6" s="30">
        <f>SUMIFS(D4:D19,C4:C19,G4,B4:B19,G5)</f>
        <v>2880</v>
      </c>
      <c r="H6" t="s">
        <v>213</v>
      </c>
    </row>
    <row r="7" spans="2:8" ht="15.5">
      <c r="B7" s="1" t="s">
        <v>89</v>
      </c>
      <c r="C7" s="1" t="s">
        <v>97</v>
      </c>
      <c r="D7" s="1">
        <v>350</v>
      </c>
      <c r="G7">
        <f>SUMIF(C4:C19,G4,D4:D19)</f>
        <v>4715</v>
      </c>
      <c r="H7" t="s">
        <v>214</v>
      </c>
    </row>
    <row r="8" spans="2:8" ht="15.5">
      <c r="B8" s="1" t="s">
        <v>98</v>
      </c>
      <c r="C8" s="1" t="s">
        <v>97</v>
      </c>
      <c r="D8" s="1">
        <v>420</v>
      </c>
    </row>
    <row r="9" spans="2:8" ht="15.5">
      <c r="B9" s="1" t="s">
        <v>89</v>
      </c>
      <c r="C9" s="1" t="s">
        <v>97</v>
      </c>
      <c r="D9" s="1">
        <v>425</v>
      </c>
    </row>
    <row r="10" spans="2:8" ht="15.5">
      <c r="B10" s="1" t="s">
        <v>94</v>
      </c>
      <c r="C10" s="1" t="s">
        <v>97</v>
      </c>
      <c r="D10" s="1">
        <v>580</v>
      </c>
    </row>
    <row r="11" spans="2:8" ht="15.5">
      <c r="B11" s="1" t="s">
        <v>89</v>
      </c>
      <c r="C11" s="1" t="s">
        <v>90</v>
      </c>
      <c r="D11" s="1">
        <v>360</v>
      </c>
    </row>
    <row r="12" spans="2:8" ht="15.5">
      <c r="B12" s="1" t="s">
        <v>89</v>
      </c>
      <c r="C12" s="1" t="s">
        <v>90</v>
      </c>
      <c r="D12" s="1">
        <v>720</v>
      </c>
    </row>
    <row r="13" spans="2:8" ht="15.5">
      <c r="B13" s="1" t="s">
        <v>92</v>
      </c>
      <c r="C13" s="1" t="s">
        <v>99</v>
      </c>
      <c r="D13" s="1">
        <v>120</v>
      </c>
    </row>
    <row r="14" spans="2:8" ht="15.5">
      <c r="B14" s="1" t="s">
        <v>94</v>
      </c>
      <c r="C14" s="1" t="s">
        <v>99</v>
      </c>
      <c r="D14" s="1">
        <v>440</v>
      </c>
    </row>
    <row r="15" spans="2:8" ht="15.5">
      <c r="B15" s="1" t="s">
        <v>89</v>
      </c>
      <c r="C15" s="1" t="s">
        <v>99</v>
      </c>
      <c r="D15" s="1">
        <v>500</v>
      </c>
    </row>
    <row r="16" spans="2:8" ht="15.5">
      <c r="B16" s="1" t="s">
        <v>98</v>
      </c>
      <c r="C16" s="1" t="s">
        <v>90</v>
      </c>
      <c r="D16" s="1">
        <v>575</v>
      </c>
    </row>
    <row r="17" spans="2:4" ht="15.5">
      <c r="B17" s="1" t="s">
        <v>89</v>
      </c>
      <c r="C17" s="1" t="s">
        <v>90</v>
      </c>
      <c r="D17" s="1">
        <v>800</v>
      </c>
    </row>
    <row r="18" spans="2:4" ht="15.5">
      <c r="B18" s="1" t="s">
        <v>94</v>
      </c>
      <c r="C18" s="1" t="s">
        <v>90</v>
      </c>
      <c r="D18" s="1">
        <v>120</v>
      </c>
    </row>
    <row r="19" spans="2:4" ht="15.5">
      <c r="B19" s="1" t="s">
        <v>89</v>
      </c>
      <c r="C19" s="1" t="s">
        <v>90</v>
      </c>
      <c r="D19" s="1">
        <v>500</v>
      </c>
    </row>
  </sheetData>
  <mergeCells count="1">
    <mergeCell ref="F3:G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8030-76F5-423D-9735-6FD8B1A8C931}">
  <sheetPr>
    <tabColor rgb="FF7030A0"/>
  </sheetPr>
  <dimension ref="B3:O25"/>
  <sheetViews>
    <sheetView zoomScale="55" zoomScaleNormal="55" workbookViewId="0">
      <selection activeCell="G20" sqref="G20"/>
    </sheetView>
  </sheetViews>
  <sheetFormatPr defaultRowHeight="14.5"/>
  <sheetData>
    <row r="3" spans="2:15">
      <c r="F3" s="10" t="s">
        <v>100</v>
      </c>
    </row>
    <row r="4" spans="2:15" ht="31">
      <c r="B4" s="28" t="s">
        <v>1</v>
      </c>
      <c r="C4" s="29" t="s">
        <v>101</v>
      </c>
      <c r="D4" s="28" t="s">
        <v>102</v>
      </c>
    </row>
    <row r="5" spans="2:15" ht="15.5">
      <c r="B5" s="1" t="s">
        <v>85</v>
      </c>
      <c r="C5" s="1">
        <v>45</v>
      </c>
      <c r="D5" s="1" t="str">
        <f>IF(C5&gt;=30,"Yes","No")</f>
        <v>Yes</v>
      </c>
    </row>
    <row r="6" spans="2:15" ht="15.5">
      <c r="B6" s="1" t="s">
        <v>103</v>
      </c>
      <c r="C6" s="1">
        <v>12</v>
      </c>
      <c r="D6" s="1" t="str">
        <f t="shared" ref="D6:D12" si="0">IF(C6&gt;=30,"Yes","No")</f>
        <v>No</v>
      </c>
    </row>
    <row r="7" spans="2:15" ht="15.5">
      <c r="B7" s="1" t="s">
        <v>104</v>
      </c>
      <c r="C7" s="1">
        <v>5</v>
      </c>
      <c r="D7" s="1" t="str">
        <f t="shared" si="0"/>
        <v>No</v>
      </c>
    </row>
    <row r="8" spans="2:15" ht="15.5">
      <c r="B8" s="1" t="s">
        <v>105</v>
      </c>
      <c r="C8" s="1">
        <v>50</v>
      </c>
      <c r="D8" s="1" t="str">
        <f t="shared" si="0"/>
        <v>Yes</v>
      </c>
    </row>
    <row r="9" spans="2:15" ht="15.5">
      <c r="B9" s="1" t="s">
        <v>106</v>
      </c>
      <c r="C9" s="1">
        <v>52</v>
      </c>
      <c r="D9" s="1" t="str">
        <f t="shared" si="0"/>
        <v>Yes</v>
      </c>
    </row>
    <row r="10" spans="2:15" ht="15.5">
      <c r="B10" s="1" t="s">
        <v>71</v>
      </c>
      <c r="C10" s="1">
        <v>32</v>
      </c>
      <c r="D10" s="1" t="str">
        <f t="shared" si="0"/>
        <v>Yes</v>
      </c>
      <c r="I10" s="1"/>
      <c r="J10" s="1"/>
      <c r="K10" s="1"/>
      <c r="N10" s="1"/>
      <c r="O10" s="1"/>
    </row>
    <row r="11" spans="2:15" ht="15.5">
      <c r="B11" s="1" t="s">
        <v>107</v>
      </c>
      <c r="C11" s="1">
        <v>19</v>
      </c>
      <c r="D11" s="1" t="str">
        <f t="shared" si="0"/>
        <v>No</v>
      </c>
      <c r="I11" s="1"/>
      <c r="J11" s="1"/>
      <c r="K11" s="1"/>
      <c r="N11" s="1"/>
      <c r="O11" s="1"/>
    </row>
    <row r="12" spans="2:15" ht="15.5">
      <c r="B12" s="1" t="s">
        <v>108</v>
      </c>
      <c r="C12" s="1">
        <v>25</v>
      </c>
      <c r="D12" s="1" t="str">
        <f t="shared" si="0"/>
        <v>No</v>
      </c>
      <c r="I12" s="1"/>
      <c r="J12" s="1"/>
      <c r="K12" s="1"/>
    </row>
    <row r="13" spans="2:15" ht="15.5">
      <c r="I13" s="1"/>
      <c r="J13" s="1"/>
      <c r="K13" s="1"/>
    </row>
    <row r="14" spans="2:15" ht="15.5">
      <c r="I14" s="1"/>
      <c r="J14" s="1"/>
      <c r="K14" s="1"/>
    </row>
    <row r="15" spans="2:15" ht="15.5">
      <c r="I15" s="1"/>
      <c r="J15" s="1"/>
      <c r="K15" s="1"/>
    </row>
    <row r="16" spans="2:15" ht="15.5">
      <c r="I16" s="1"/>
      <c r="J16" s="1"/>
      <c r="K16" s="1"/>
    </row>
    <row r="17" spans="9:11" ht="15.5">
      <c r="I17" s="1"/>
      <c r="J17" s="1"/>
      <c r="K17" s="1"/>
    </row>
    <row r="18" spans="9:11" ht="15.5">
      <c r="I18" s="1"/>
      <c r="J18" s="1"/>
      <c r="K18" s="1"/>
    </row>
    <row r="19" spans="9:11" ht="15.5">
      <c r="I19" s="1"/>
      <c r="J19" s="1"/>
      <c r="K19" s="1"/>
    </row>
    <row r="20" spans="9:11" ht="15.5">
      <c r="I20" s="1"/>
      <c r="J20" s="1"/>
      <c r="K20" s="1"/>
    </row>
    <row r="21" spans="9:11" ht="15.5">
      <c r="I21" s="1"/>
      <c r="J21" s="1"/>
      <c r="K21" s="1"/>
    </row>
    <row r="22" spans="9:11" ht="15.5">
      <c r="I22" s="1"/>
      <c r="J22" s="1"/>
      <c r="K22" s="1"/>
    </row>
    <row r="23" spans="9:11" ht="15.5">
      <c r="I23" s="1"/>
      <c r="J23" s="1"/>
      <c r="K23" s="1"/>
    </row>
    <row r="24" spans="9:11" ht="15.5">
      <c r="I24" s="1"/>
      <c r="J24" s="1"/>
      <c r="K24" s="1"/>
    </row>
    <row r="25" spans="9:11" ht="15.5">
      <c r="I25" s="1"/>
      <c r="J25" s="1"/>
      <c r="K25" s="1"/>
    </row>
  </sheetData>
  <conditionalFormatting sqref="C5:C12">
    <cfRule type="cellIs" dxfId="1" priority="1" operator="greaterThan">
      <formula>30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EEFF-50D6-4753-97D7-3FE9E302967D}">
  <sheetPr>
    <tabColor rgb="FF7030A0"/>
  </sheetPr>
  <dimension ref="B2:R36"/>
  <sheetViews>
    <sheetView topLeftCell="A9" zoomScale="60" zoomScaleNormal="70" workbookViewId="0">
      <selection activeCell="F33" sqref="F33"/>
    </sheetView>
  </sheetViews>
  <sheetFormatPr defaultRowHeight="14.5"/>
  <cols>
    <col min="2" max="2" width="14.453125" bestFit="1" customWidth="1"/>
    <col min="3" max="3" width="9.81640625" bestFit="1" customWidth="1"/>
    <col min="4" max="4" width="10.81640625" bestFit="1" customWidth="1"/>
    <col min="5" max="6" width="8.81640625" bestFit="1" customWidth="1"/>
    <col min="7" max="7" width="9.1796875" bestFit="1" customWidth="1"/>
    <col min="8" max="9" width="8.81640625" bestFit="1" customWidth="1"/>
    <col min="10" max="10" width="9.1796875" bestFit="1" customWidth="1"/>
    <col min="11" max="11" width="12.81640625" bestFit="1" customWidth="1"/>
    <col min="12" max="12" width="11" bestFit="1" customWidth="1"/>
    <col min="13" max="13" width="10.6328125" bestFit="1" customWidth="1"/>
    <col min="17" max="17" width="21" bestFit="1" customWidth="1"/>
    <col min="18" max="18" width="16.08984375" bestFit="1" customWidth="1"/>
  </cols>
  <sheetData>
    <row r="2" spans="2:18" ht="15.5">
      <c r="B2" s="15" t="s">
        <v>61</v>
      </c>
      <c r="C2" s="15" t="s">
        <v>62</v>
      </c>
      <c r="D2" s="15" t="s">
        <v>63</v>
      </c>
      <c r="E2" s="15" t="s">
        <v>64</v>
      </c>
      <c r="F2" s="15" t="s">
        <v>65</v>
      </c>
      <c r="G2" s="15" t="s">
        <v>66</v>
      </c>
      <c r="H2" s="15" t="s">
        <v>67</v>
      </c>
      <c r="I2" s="15" t="s">
        <v>68</v>
      </c>
      <c r="J2" s="15" t="s">
        <v>69</v>
      </c>
      <c r="K2" s="15" t="s">
        <v>70</v>
      </c>
      <c r="L2" s="15" t="s">
        <v>109</v>
      </c>
      <c r="M2" s="15" t="s">
        <v>110</v>
      </c>
    </row>
    <row r="3" spans="2:18" ht="15.5">
      <c r="B3" s="16" t="s">
        <v>71</v>
      </c>
      <c r="C3" s="17">
        <v>46400</v>
      </c>
      <c r="D3" s="17">
        <v>50111</v>
      </c>
      <c r="E3" s="17">
        <v>65145</v>
      </c>
      <c r="F3" s="17">
        <v>55373</v>
      </c>
      <c r="G3" s="17">
        <v>52051</v>
      </c>
      <c r="H3" s="17">
        <v>58297</v>
      </c>
      <c r="I3" s="17">
        <v>65292</v>
      </c>
      <c r="J3" s="17">
        <v>73128</v>
      </c>
      <c r="K3" s="17">
        <v>80440</v>
      </c>
      <c r="L3" s="22">
        <f>SUM(C3:K3)</f>
        <v>546237</v>
      </c>
      <c r="M3" s="22">
        <f>AVERAGE(C3:K3)</f>
        <v>60693</v>
      </c>
    </row>
    <row r="4" spans="2:18" ht="15.5">
      <c r="B4" s="16" t="s">
        <v>72</v>
      </c>
      <c r="C4" s="17">
        <v>333283</v>
      </c>
      <c r="D4" s="17">
        <v>359946</v>
      </c>
      <c r="E4" s="17">
        <v>341948</v>
      </c>
      <c r="F4" s="17">
        <v>324851</v>
      </c>
      <c r="G4" s="17">
        <v>308608</v>
      </c>
      <c r="H4" s="17">
        <v>293178</v>
      </c>
      <c r="I4" s="17">
        <v>278519</v>
      </c>
      <c r="J4" s="17">
        <v>264593</v>
      </c>
      <c r="K4" s="17">
        <v>291052</v>
      </c>
      <c r="L4" s="22">
        <f t="shared" ref="L4:L17" si="0">SUM(C4:K4)</f>
        <v>2795978</v>
      </c>
      <c r="M4" s="22">
        <f t="shared" ref="M4:M17" si="1">AVERAGE(C4:K4)</f>
        <v>310664.22222222225</v>
      </c>
    </row>
    <row r="5" spans="2:18" ht="15.5">
      <c r="B5" s="16" t="s">
        <v>73</v>
      </c>
      <c r="C5" s="17">
        <v>49564</v>
      </c>
      <c r="D5" s="17">
        <v>53529</v>
      </c>
      <c r="E5" s="17">
        <v>69587</v>
      </c>
      <c r="F5" s="17">
        <v>59149</v>
      </c>
      <c r="G5" s="17">
        <v>55600</v>
      </c>
      <c r="H5" s="17">
        <v>62272</v>
      </c>
      <c r="I5" s="17">
        <v>53529</v>
      </c>
      <c r="J5" s="17">
        <v>69587</v>
      </c>
      <c r="K5" s="17">
        <v>76546</v>
      </c>
      <c r="L5" s="22">
        <f t="shared" si="0"/>
        <v>549363</v>
      </c>
      <c r="M5" s="22">
        <f t="shared" si="1"/>
        <v>61040.333333333336</v>
      </c>
    </row>
    <row r="6" spans="2:18" ht="15.5">
      <c r="B6" s="16" t="s">
        <v>75</v>
      </c>
      <c r="C6" s="17">
        <v>32734</v>
      </c>
      <c r="D6" s="17">
        <v>35353</v>
      </c>
      <c r="E6" s="17">
        <v>45959</v>
      </c>
      <c r="F6" s="17">
        <v>39065</v>
      </c>
      <c r="G6" s="17">
        <v>36721</v>
      </c>
      <c r="H6" s="17">
        <v>41127</v>
      </c>
      <c r="I6" s="17">
        <v>45240</v>
      </c>
      <c r="J6" s="17">
        <v>49764</v>
      </c>
      <c r="K6" s="17">
        <v>54741</v>
      </c>
      <c r="L6" s="22">
        <f t="shared" si="0"/>
        <v>380704</v>
      </c>
      <c r="M6" s="22">
        <f t="shared" si="1"/>
        <v>42300.444444444445</v>
      </c>
      <c r="Q6" s="20" t="s">
        <v>215</v>
      </c>
      <c r="R6" t="s">
        <v>216</v>
      </c>
    </row>
    <row r="7" spans="2:18" ht="15.5">
      <c r="B7" s="16" t="s">
        <v>76</v>
      </c>
      <c r="C7" s="17">
        <v>9428</v>
      </c>
      <c r="D7" s="17">
        <v>10182</v>
      </c>
      <c r="E7" s="17">
        <v>13237</v>
      </c>
      <c r="F7" s="17">
        <v>11251</v>
      </c>
      <c r="G7" s="17">
        <v>10576</v>
      </c>
      <c r="H7" s="17">
        <v>11845</v>
      </c>
      <c r="I7" s="17">
        <v>10069</v>
      </c>
      <c r="J7" s="17">
        <v>8558</v>
      </c>
      <c r="K7" s="17">
        <v>9414</v>
      </c>
      <c r="L7" s="22">
        <f t="shared" si="0"/>
        <v>94560</v>
      </c>
      <c r="M7" s="22">
        <f t="shared" si="1"/>
        <v>10506.666666666666</v>
      </c>
      <c r="Q7" s="21" t="s">
        <v>73</v>
      </c>
      <c r="R7" s="45">
        <v>549363</v>
      </c>
    </row>
    <row r="8" spans="2:18" ht="15.5">
      <c r="B8" s="16" t="s">
        <v>77</v>
      </c>
      <c r="C8" s="17">
        <v>3824</v>
      </c>
      <c r="D8" s="17">
        <v>4130</v>
      </c>
      <c r="E8" s="17">
        <v>5369</v>
      </c>
      <c r="F8" s="17">
        <v>4564</v>
      </c>
      <c r="G8" s="17">
        <v>4290</v>
      </c>
      <c r="H8" s="17">
        <v>4805</v>
      </c>
      <c r="I8" s="17">
        <v>5045</v>
      </c>
      <c r="J8" s="17">
        <v>5095</v>
      </c>
      <c r="K8" s="17">
        <v>53234</v>
      </c>
      <c r="L8" s="22">
        <f t="shared" si="0"/>
        <v>90356</v>
      </c>
      <c r="M8" s="22">
        <f t="shared" si="1"/>
        <v>10039.555555555555</v>
      </c>
      <c r="Q8" s="21" t="s">
        <v>76</v>
      </c>
      <c r="R8" s="45">
        <v>94560</v>
      </c>
    </row>
    <row r="9" spans="2:18" ht="15.5">
      <c r="B9" s="16" t="s">
        <v>78</v>
      </c>
      <c r="C9" s="17">
        <v>4933</v>
      </c>
      <c r="D9" s="17">
        <v>5327</v>
      </c>
      <c r="E9" s="17">
        <v>6925</v>
      </c>
      <c r="F9" s="17">
        <v>5886</v>
      </c>
      <c r="G9" s="17">
        <v>5533</v>
      </c>
      <c r="H9" s="17">
        <v>6197</v>
      </c>
      <c r="I9" s="17">
        <v>4933</v>
      </c>
      <c r="J9" s="17">
        <v>5327</v>
      </c>
      <c r="K9" s="17">
        <v>35158</v>
      </c>
      <c r="L9" s="22">
        <f t="shared" si="0"/>
        <v>80219</v>
      </c>
      <c r="M9" s="22">
        <f t="shared" si="1"/>
        <v>8913.2222222222226</v>
      </c>
      <c r="Q9" s="21" t="s">
        <v>77</v>
      </c>
      <c r="R9" s="45">
        <v>90356</v>
      </c>
    </row>
    <row r="10" spans="2:18" ht="15.5">
      <c r="B10" s="16" t="s">
        <v>79</v>
      </c>
      <c r="C10" s="17">
        <v>5531</v>
      </c>
      <c r="D10" s="17">
        <v>5973</v>
      </c>
      <c r="E10" s="17">
        <v>7765</v>
      </c>
      <c r="F10" s="17">
        <v>6600</v>
      </c>
      <c r="G10" s="17">
        <v>6204</v>
      </c>
      <c r="H10" s="17">
        <v>6949</v>
      </c>
      <c r="I10" s="17">
        <v>5531</v>
      </c>
      <c r="J10" s="17">
        <v>5973</v>
      </c>
      <c r="K10" s="17">
        <v>10126</v>
      </c>
      <c r="L10" s="22">
        <f t="shared" si="0"/>
        <v>60652</v>
      </c>
      <c r="M10" s="22">
        <f t="shared" si="1"/>
        <v>6739.1111111111113</v>
      </c>
      <c r="Q10" s="21" t="s">
        <v>83</v>
      </c>
      <c r="R10" s="45">
        <v>149894</v>
      </c>
    </row>
    <row r="11" spans="2:18" ht="15.5">
      <c r="B11" s="16" t="s">
        <v>80</v>
      </c>
      <c r="C11" s="17">
        <v>39153</v>
      </c>
      <c r="D11" s="17">
        <v>42285</v>
      </c>
      <c r="E11" s="17">
        <v>54970</v>
      </c>
      <c r="F11" s="17">
        <v>46725</v>
      </c>
      <c r="G11" s="17">
        <v>43921</v>
      </c>
      <c r="H11" s="17">
        <v>49192</v>
      </c>
      <c r="I11" s="17">
        <v>48208</v>
      </c>
      <c r="J11" s="17">
        <v>47244</v>
      </c>
      <c r="K11" s="17">
        <v>4107</v>
      </c>
      <c r="L11" s="22">
        <f t="shared" si="0"/>
        <v>375805</v>
      </c>
      <c r="M11" s="22">
        <f t="shared" si="1"/>
        <v>41756.111111111109</v>
      </c>
      <c r="Q11" s="21" t="s">
        <v>75</v>
      </c>
      <c r="R11" s="45">
        <v>380704</v>
      </c>
    </row>
    <row r="12" spans="2:18" ht="15.5">
      <c r="B12" s="16" t="s">
        <v>81</v>
      </c>
      <c r="C12" s="17">
        <v>61237</v>
      </c>
      <c r="D12" s="17">
        <v>52051</v>
      </c>
      <c r="E12" s="17">
        <v>4933</v>
      </c>
      <c r="F12" s="17">
        <v>5327</v>
      </c>
      <c r="G12" s="17">
        <v>6925</v>
      </c>
      <c r="H12" s="17">
        <v>5886</v>
      </c>
      <c r="I12" s="17">
        <v>5533</v>
      </c>
      <c r="J12" s="17">
        <v>6197</v>
      </c>
      <c r="K12" s="17">
        <v>5298</v>
      </c>
      <c r="L12" s="22">
        <f t="shared" si="0"/>
        <v>153387</v>
      </c>
      <c r="M12" s="22">
        <f t="shared" si="1"/>
        <v>17043</v>
      </c>
      <c r="Q12" s="21" t="s">
        <v>72</v>
      </c>
      <c r="R12" s="45">
        <v>2795978</v>
      </c>
    </row>
    <row r="13" spans="2:18" ht="15.5">
      <c r="B13" s="16" t="s">
        <v>82</v>
      </c>
      <c r="C13" s="17">
        <v>40444</v>
      </c>
      <c r="D13" s="17">
        <v>34377</v>
      </c>
      <c r="E13" s="17">
        <v>5531</v>
      </c>
      <c r="F13" s="17">
        <v>5973</v>
      </c>
      <c r="G13" s="17">
        <v>7765</v>
      </c>
      <c r="H13" s="17">
        <v>6600</v>
      </c>
      <c r="I13" s="17">
        <v>6204</v>
      </c>
      <c r="J13" s="17">
        <v>6949</v>
      </c>
      <c r="K13" s="17">
        <v>5940</v>
      </c>
      <c r="L13" s="22">
        <f t="shared" si="0"/>
        <v>119783</v>
      </c>
      <c r="M13" s="22">
        <f t="shared" si="1"/>
        <v>13309.222222222223</v>
      </c>
      <c r="Q13" s="21" t="s">
        <v>78</v>
      </c>
      <c r="R13" s="45">
        <v>80219</v>
      </c>
    </row>
    <row r="14" spans="2:18" ht="15.5">
      <c r="B14" s="16" t="s">
        <v>74</v>
      </c>
      <c r="C14" s="17">
        <v>11648</v>
      </c>
      <c r="D14" s="17">
        <v>9901</v>
      </c>
      <c r="E14" s="17">
        <v>39153</v>
      </c>
      <c r="F14" s="17">
        <v>42285</v>
      </c>
      <c r="G14" s="17">
        <v>54970</v>
      </c>
      <c r="H14" s="17">
        <v>46725</v>
      </c>
      <c r="I14" s="17">
        <v>43921</v>
      </c>
      <c r="J14" s="17">
        <v>49192</v>
      </c>
      <c r="K14" s="17">
        <v>42052</v>
      </c>
      <c r="L14" s="22">
        <f t="shared" si="0"/>
        <v>339847</v>
      </c>
      <c r="M14" s="22">
        <f t="shared" si="1"/>
        <v>37760.777777777781</v>
      </c>
      <c r="Q14" s="21" t="s">
        <v>79</v>
      </c>
      <c r="R14" s="45">
        <v>60652</v>
      </c>
    </row>
    <row r="15" spans="2:18" ht="15.5">
      <c r="B15" s="16" t="s">
        <v>83</v>
      </c>
      <c r="C15" s="17">
        <v>4725</v>
      </c>
      <c r="D15" s="17">
        <v>4016</v>
      </c>
      <c r="E15" s="17">
        <v>61237</v>
      </c>
      <c r="F15" s="17">
        <v>52051</v>
      </c>
      <c r="G15" s="17">
        <v>4933</v>
      </c>
      <c r="H15" s="17">
        <v>5327</v>
      </c>
      <c r="I15" s="17">
        <v>6925</v>
      </c>
      <c r="J15" s="17">
        <v>5886</v>
      </c>
      <c r="K15" s="17">
        <v>4794</v>
      </c>
      <c r="L15" s="22">
        <f t="shared" si="0"/>
        <v>149894</v>
      </c>
      <c r="M15" s="22">
        <f t="shared" si="1"/>
        <v>16654.888888888891</v>
      </c>
      <c r="Q15" s="21" t="s">
        <v>80</v>
      </c>
      <c r="R15" s="45">
        <v>375805</v>
      </c>
    </row>
    <row r="16" spans="2:18" ht="15.5">
      <c r="B16" s="16" t="s">
        <v>84</v>
      </c>
      <c r="C16" s="17">
        <v>6094</v>
      </c>
      <c r="D16" s="17">
        <v>5180</v>
      </c>
      <c r="E16" s="17">
        <v>40444</v>
      </c>
      <c r="F16" s="17">
        <v>34377</v>
      </c>
      <c r="G16" s="17">
        <v>5531</v>
      </c>
      <c r="H16" s="17">
        <v>5973</v>
      </c>
      <c r="I16" s="17">
        <v>7765</v>
      </c>
      <c r="J16" s="17">
        <v>6600</v>
      </c>
      <c r="K16" s="17">
        <v>5376</v>
      </c>
      <c r="L16" s="22">
        <f t="shared" si="0"/>
        <v>117340</v>
      </c>
      <c r="M16" s="22">
        <f t="shared" si="1"/>
        <v>13037.777777777777</v>
      </c>
      <c r="Q16" s="21" t="s">
        <v>71</v>
      </c>
      <c r="R16" s="45">
        <v>546237</v>
      </c>
    </row>
    <row r="17" spans="2:18" ht="15.5">
      <c r="B17" s="16" t="s">
        <v>85</v>
      </c>
      <c r="C17" s="17">
        <v>6833</v>
      </c>
      <c r="D17" s="17">
        <v>5808</v>
      </c>
      <c r="E17" s="17">
        <v>11648</v>
      </c>
      <c r="F17" s="17">
        <v>9901</v>
      </c>
      <c r="G17" s="17">
        <v>39153</v>
      </c>
      <c r="H17" s="17">
        <v>42285</v>
      </c>
      <c r="I17" s="17">
        <v>54970</v>
      </c>
      <c r="J17" s="17">
        <v>46725</v>
      </c>
      <c r="K17" s="17">
        <v>38056</v>
      </c>
      <c r="L17" s="22">
        <f t="shared" si="0"/>
        <v>255379</v>
      </c>
      <c r="M17" s="22">
        <f t="shared" si="1"/>
        <v>28375.444444444445</v>
      </c>
      <c r="Q17" s="21" t="s">
        <v>82</v>
      </c>
      <c r="R17" s="45">
        <v>119783</v>
      </c>
    </row>
    <row r="18" spans="2:18">
      <c r="Q18" s="21" t="s">
        <v>84</v>
      </c>
      <c r="R18" s="45">
        <v>117340</v>
      </c>
    </row>
    <row r="19" spans="2:18">
      <c r="Q19" s="21" t="s">
        <v>74</v>
      </c>
      <c r="R19" s="45">
        <v>339847</v>
      </c>
    </row>
    <row r="20" spans="2:18">
      <c r="Q20" s="21" t="s">
        <v>85</v>
      </c>
      <c r="R20" s="45">
        <v>255379</v>
      </c>
    </row>
    <row r="21" spans="2:18">
      <c r="Q21" s="21" t="s">
        <v>81</v>
      </c>
      <c r="R21" s="45">
        <v>153387</v>
      </c>
    </row>
    <row r="22" spans="2:18" ht="15.5">
      <c r="B22" s="35"/>
      <c r="C22" s="35"/>
      <c r="D22" s="35"/>
      <c r="E22" s="35"/>
      <c r="F22" s="35"/>
      <c r="Q22" s="21" t="s">
        <v>116</v>
      </c>
      <c r="R22" s="45">
        <v>6109504</v>
      </c>
    </row>
    <row r="23" spans="2:18">
      <c r="C23" s="22"/>
    </row>
    <row r="26" spans="2:18" ht="15.5">
      <c r="B26" s="35" t="s">
        <v>111</v>
      </c>
      <c r="C26" s="35"/>
      <c r="D26" s="35"/>
      <c r="E26" s="35"/>
      <c r="F26" s="35"/>
      <c r="G26" s="35"/>
    </row>
    <row r="28" spans="2:18">
      <c r="B28" t="s">
        <v>72</v>
      </c>
      <c r="C28">
        <f>VLOOKUP(B4,B3:M17,2,0)</f>
        <v>333283</v>
      </c>
      <c r="D28">
        <f>_xlfn.XLOOKUP(B4,B3:B17,C3:C17,"NOT A SALES PERSON",0)</f>
        <v>333283</v>
      </c>
    </row>
    <row r="29" spans="2:18">
      <c r="B29" t="s">
        <v>73</v>
      </c>
      <c r="C29">
        <f>VLOOKUP(B5,B3:M17,2,0)</f>
        <v>49564</v>
      </c>
      <c r="D29">
        <f>_xlfn.XLOOKUP(B29,B3:B17,C3:C17,"NOT A SALES PERSON",0)</f>
        <v>49564</v>
      </c>
    </row>
    <row r="31" spans="2:18" ht="15.5">
      <c r="B31" s="35" t="s">
        <v>112</v>
      </c>
      <c r="C31" s="35"/>
      <c r="D31" s="35"/>
      <c r="E31" s="35"/>
      <c r="F31" s="35"/>
      <c r="G31" s="35"/>
    </row>
    <row r="33" spans="2:3">
      <c r="B33" t="s">
        <v>83</v>
      </c>
      <c r="C33">
        <f>_xlfn.XLOOKUP(B33,B3:B17,J3:J17,"NOT A SALES PERSON",0)</f>
        <v>5886</v>
      </c>
    </row>
    <row r="36" spans="2:3">
      <c r="B36" s="10" t="s">
        <v>113</v>
      </c>
    </row>
  </sheetData>
  <mergeCells count="3">
    <mergeCell ref="B22:F22"/>
    <mergeCell ref="B26:G26"/>
    <mergeCell ref="B31:G31"/>
  </mergeCells>
  <conditionalFormatting sqref="R6:R22">
    <cfRule type="iconSet" priority="1">
      <iconSet iconSet="3Flags">
        <cfvo type="percent" val="0"/>
        <cfvo type="num" val="150000"/>
        <cfvo type="num" val="300000"/>
      </iconSet>
    </cfRule>
  </conditionalFormatting>
  <dataValidations count="1">
    <dataValidation type="list" allowBlank="1" showInputMessage="1" showErrorMessage="1" sqref="B33" xr:uid="{3B41D110-AE47-4E9B-87C8-CCF7DA486DBF}">
      <formula1>$B$3:$B$17</formula1>
    </dataValidation>
  </dataValidation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5718-FDD3-4A66-A13F-66B72D319762}">
  <sheetPr>
    <tabColor rgb="FF92D050"/>
  </sheetPr>
  <dimension ref="B2:O30"/>
  <sheetViews>
    <sheetView topLeftCell="A8" zoomScale="54" workbookViewId="0">
      <selection activeCell="G24" sqref="G24"/>
    </sheetView>
  </sheetViews>
  <sheetFormatPr defaultRowHeight="14.5"/>
  <cols>
    <col min="2" max="2" width="11.54296875" customWidth="1"/>
    <col min="3" max="3" width="11.81640625" customWidth="1"/>
    <col min="4" max="4" width="10.1796875" customWidth="1"/>
    <col min="5" max="5" width="11.54296875" customWidth="1"/>
    <col min="6" max="6" width="12.1796875" customWidth="1"/>
    <col min="7" max="7" width="12.81640625" customWidth="1"/>
    <col min="8" max="9" width="10.1796875" customWidth="1"/>
    <col min="10" max="10" width="10" customWidth="1"/>
    <col min="13" max="13" width="12.54296875" bestFit="1" customWidth="1"/>
    <col min="14" max="14" width="24.1796875" customWidth="1"/>
    <col min="15" max="15" width="14.81640625" bestFit="1" customWidth="1"/>
    <col min="16" max="16" width="12.54296875" bestFit="1" customWidth="1"/>
    <col min="17" max="18" width="10.81640625" bestFit="1" customWidth="1"/>
    <col min="19" max="19" width="11.1796875" bestFit="1" customWidth="1"/>
    <col min="20" max="20" width="10.453125" bestFit="1" customWidth="1"/>
    <col min="21" max="21" width="13.1796875" bestFit="1" customWidth="1"/>
    <col min="22" max="22" width="16.81640625" bestFit="1" customWidth="1"/>
    <col min="23" max="27" width="6.453125" bestFit="1" customWidth="1"/>
    <col min="28" max="28" width="7.453125" bestFit="1" customWidth="1"/>
    <col min="29" max="29" width="10.7265625" bestFit="1" customWidth="1"/>
  </cols>
  <sheetData>
    <row r="2" spans="2:15" ht="15.5">
      <c r="B2" s="15" t="s">
        <v>62</v>
      </c>
      <c r="C2" s="15" t="s">
        <v>63</v>
      </c>
      <c r="D2" s="15" t="s">
        <v>64</v>
      </c>
      <c r="E2" s="15" t="s">
        <v>65</v>
      </c>
      <c r="F2" s="15" t="s">
        <v>66</v>
      </c>
      <c r="G2" s="15" t="s">
        <v>67</v>
      </c>
      <c r="H2" s="15" t="s">
        <v>68</v>
      </c>
      <c r="I2" s="15" t="s">
        <v>69</v>
      </c>
      <c r="J2" s="15" t="s">
        <v>70</v>
      </c>
      <c r="K2" s="15" t="s">
        <v>109</v>
      </c>
      <c r="L2" s="15" t="s">
        <v>61</v>
      </c>
      <c r="M2" s="20" t="s">
        <v>61</v>
      </c>
      <c r="N2" t="s">
        <v>114</v>
      </c>
    </row>
    <row r="3" spans="2:15" ht="15.5">
      <c r="B3" s="17">
        <v>46400</v>
      </c>
      <c r="C3" s="17">
        <v>50111</v>
      </c>
      <c r="D3" s="17">
        <v>65145</v>
      </c>
      <c r="E3" s="17">
        <v>55373</v>
      </c>
      <c r="F3" s="17">
        <v>52051</v>
      </c>
      <c r="G3" s="17">
        <v>58297</v>
      </c>
      <c r="H3" s="17">
        <v>65292</v>
      </c>
      <c r="I3" s="17">
        <v>73128</v>
      </c>
      <c r="J3" s="17">
        <v>80440</v>
      </c>
      <c r="K3" s="22">
        <f>SUM(B3:J3)</f>
        <v>546237</v>
      </c>
      <c r="L3" s="16" t="s">
        <v>71</v>
      </c>
      <c r="M3" s="21" t="s">
        <v>73</v>
      </c>
      <c r="N3">
        <v>549363</v>
      </c>
      <c r="O3" t="s">
        <v>115</v>
      </c>
    </row>
    <row r="4" spans="2:15" ht="15.5">
      <c r="B4" s="17">
        <v>333283</v>
      </c>
      <c r="C4" s="17">
        <v>359946</v>
      </c>
      <c r="D4" s="17">
        <v>341948</v>
      </c>
      <c r="E4" s="17">
        <v>324851</v>
      </c>
      <c r="F4" s="17">
        <v>308608</v>
      </c>
      <c r="G4" s="17">
        <v>293178</v>
      </c>
      <c r="H4" s="17">
        <v>278519</v>
      </c>
      <c r="I4" s="17">
        <v>264593</v>
      </c>
      <c r="J4" s="17">
        <v>291052</v>
      </c>
      <c r="K4" s="22">
        <f t="shared" ref="K4:K17" si="0">SUM(B4:J4)</f>
        <v>2795978</v>
      </c>
      <c r="L4" s="16" t="s">
        <v>72</v>
      </c>
      <c r="M4" s="21" t="s">
        <v>76</v>
      </c>
      <c r="N4">
        <v>94560</v>
      </c>
    </row>
    <row r="5" spans="2:15" ht="15.5">
      <c r="B5" s="17">
        <v>49564</v>
      </c>
      <c r="C5" s="17">
        <v>53529</v>
      </c>
      <c r="D5" s="17">
        <v>69587</v>
      </c>
      <c r="E5" s="17">
        <v>59149</v>
      </c>
      <c r="F5" s="17">
        <v>55600</v>
      </c>
      <c r="G5" s="17">
        <v>62272</v>
      </c>
      <c r="H5" s="17">
        <v>53529</v>
      </c>
      <c r="I5" s="17">
        <v>69587</v>
      </c>
      <c r="J5" s="17">
        <v>76546</v>
      </c>
      <c r="K5" s="22">
        <f t="shared" si="0"/>
        <v>549363</v>
      </c>
      <c r="L5" s="16" t="s">
        <v>73</v>
      </c>
      <c r="M5" s="21" t="s">
        <v>77</v>
      </c>
      <c r="N5">
        <v>90356</v>
      </c>
    </row>
    <row r="6" spans="2:15" ht="15.5">
      <c r="B6" s="17">
        <v>32734</v>
      </c>
      <c r="C6" s="17">
        <v>35353</v>
      </c>
      <c r="D6" s="17">
        <v>45959</v>
      </c>
      <c r="E6" s="17">
        <v>39065</v>
      </c>
      <c r="F6" s="17">
        <v>36721</v>
      </c>
      <c r="G6" s="17">
        <v>41127</v>
      </c>
      <c r="H6" s="17">
        <v>45240</v>
      </c>
      <c r="I6" s="17">
        <v>49764</v>
      </c>
      <c r="J6" s="17">
        <v>54741</v>
      </c>
      <c r="K6" s="22">
        <f t="shared" si="0"/>
        <v>380704</v>
      </c>
      <c r="L6" s="16" t="s">
        <v>75</v>
      </c>
      <c r="M6" s="21" t="s">
        <v>83</v>
      </c>
      <c r="N6">
        <v>149894</v>
      </c>
    </row>
    <row r="7" spans="2:15" ht="15.5">
      <c r="B7" s="17">
        <v>9428</v>
      </c>
      <c r="C7" s="17">
        <v>10182</v>
      </c>
      <c r="D7" s="17">
        <v>13237</v>
      </c>
      <c r="E7" s="17">
        <v>11251</v>
      </c>
      <c r="F7" s="17">
        <v>10576</v>
      </c>
      <c r="G7" s="17">
        <v>11845</v>
      </c>
      <c r="H7" s="17">
        <v>10069</v>
      </c>
      <c r="I7" s="17">
        <v>8558</v>
      </c>
      <c r="J7" s="17">
        <v>9414</v>
      </c>
      <c r="K7" s="22">
        <f t="shared" si="0"/>
        <v>94560</v>
      </c>
      <c r="L7" s="16" t="s">
        <v>76</v>
      </c>
      <c r="M7" s="21" t="s">
        <v>75</v>
      </c>
      <c r="N7">
        <v>380704</v>
      </c>
    </row>
    <row r="8" spans="2:15" ht="15.5">
      <c r="B8" s="17">
        <v>3824</v>
      </c>
      <c r="C8" s="17">
        <v>4130</v>
      </c>
      <c r="D8" s="17">
        <v>5369</v>
      </c>
      <c r="E8" s="17">
        <v>4564</v>
      </c>
      <c r="F8" s="17">
        <v>4290</v>
      </c>
      <c r="G8" s="17">
        <v>4805</v>
      </c>
      <c r="H8" s="17">
        <v>5045</v>
      </c>
      <c r="I8" s="17">
        <v>5095</v>
      </c>
      <c r="J8" s="17">
        <v>53234</v>
      </c>
      <c r="K8" s="22">
        <f t="shared" si="0"/>
        <v>90356</v>
      </c>
      <c r="L8" s="16" t="s">
        <v>77</v>
      </c>
      <c r="M8" s="21" t="s">
        <v>72</v>
      </c>
      <c r="N8">
        <v>2795978</v>
      </c>
    </row>
    <row r="9" spans="2:15" ht="15.5">
      <c r="B9" s="17">
        <v>4933</v>
      </c>
      <c r="C9" s="17">
        <v>5327</v>
      </c>
      <c r="D9" s="17">
        <v>6925</v>
      </c>
      <c r="E9" s="17">
        <v>5886</v>
      </c>
      <c r="F9" s="17">
        <v>5533</v>
      </c>
      <c r="G9" s="17">
        <v>6197</v>
      </c>
      <c r="H9" s="17">
        <v>4933</v>
      </c>
      <c r="I9" s="17">
        <v>5327</v>
      </c>
      <c r="J9" s="17">
        <v>35158</v>
      </c>
      <c r="K9" s="22">
        <f t="shared" si="0"/>
        <v>80219</v>
      </c>
      <c r="L9" s="16" t="s">
        <v>78</v>
      </c>
      <c r="M9" s="21" t="s">
        <v>78</v>
      </c>
      <c r="N9">
        <v>80219</v>
      </c>
    </row>
    <row r="10" spans="2:15" ht="15.5">
      <c r="B10" s="17">
        <v>5531</v>
      </c>
      <c r="C10" s="17">
        <v>5973</v>
      </c>
      <c r="D10" s="17">
        <v>7765</v>
      </c>
      <c r="E10" s="17">
        <v>6600</v>
      </c>
      <c r="F10" s="17">
        <v>6204</v>
      </c>
      <c r="G10" s="17">
        <v>6949</v>
      </c>
      <c r="H10" s="17">
        <v>5531</v>
      </c>
      <c r="I10" s="17">
        <v>5973</v>
      </c>
      <c r="J10" s="17">
        <v>10126</v>
      </c>
      <c r="K10" s="22">
        <f t="shared" si="0"/>
        <v>60652</v>
      </c>
      <c r="L10" s="16" t="s">
        <v>79</v>
      </c>
      <c r="M10" s="21" t="s">
        <v>79</v>
      </c>
      <c r="N10">
        <v>60652</v>
      </c>
    </row>
    <row r="11" spans="2:15" ht="15.5">
      <c r="B11" s="17">
        <v>39153</v>
      </c>
      <c r="C11" s="17">
        <v>42285</v>
      </c>
      <c r="D11" s="17">
        <v>54970</v>
      </c>
      <c r="E11" s="17">
        <v>46725</v>
      </c>
      <c r="F11" s="17">
        <v>43921</v>
      </c>
      <c r="G11" s="17">
        <v>49192</v>
      </c>
      <c r="H11" s="17">
        <v>48208</v>
      </c>
      <c r="I11" s="17">
        <v>47244</v>
      </c>
      <c r="J11" s="17">
        <v>4107</v>
      </c>
      <c r="K11" s="22">
        <f t="shared" si="0"/>
        <v>375805</v>
      </c>
      <c r="L11" s="16" t="s">
        <v>80</v>
      </c>
      <c r="M11" s="21" t="s">
        <v>80</v>
      </c>
      <c r="N11">
        <v>375805</v>
      </c>
    </row>
    <row r="12" spans="2:15" ht="15.5">
      <c r="B12" s="17">
        <v>61237</v>
      </c>
      <c r="C12" s="17">
        <v>52051</v>
      </c>
      <c r="D12" s="17">
        <v>4933</v>
      </c>
      <c r="E12" s="17">
        <v>5327</v>
      </c>
      <c r="F12" s="17">
        <v>6925</v>
      </c>
      <c r="G12" s="17">
        <v>5886</v>
      </c>
      <c r="H12" s="17">
        <v>5533</v>
      </c>
      <c r="I12" s="17">
        <v>6197</v>
      </c>
      <c r="J12" s="17">
        <v>5298</v>
      </c>
      <c r="K12" s="22">
        <f t="shared" si="0"/>
        <v>153387</v>
      </c>
      <c r="L12" s="16" t="s">
        <v>81</v>
      </c>
      <c r="M12" s="21" t="s">
        <v>71</v>
      </c>
      <c r="N12">
        <v>546237</v>
      </c>
    </row>
    <row r="13" spans="2:15" ht="15.5">
      <c r="B13" s="17">
        <v>40444</v>
      </c>
      <c r="C13" s="17">
        <v>34377</v>
      </c>
      <c r="D13" s="17">
        <v>5531</v>
      </c>
      <c r="E13" s="17">
        <v>5973</v>
      </c>
      <c r="F13" s="17">
        <v>7765</v>
      </c>
      <c r="G13" s="17">
        <v>6600</v>
      </c>
      <c r="H13" s="17">
        <v>6204</v>
      </c>
      <c r="I13" s="17">
        <v>6949</v>
      </c>
      <c r="J13" s="17">
        <v>5940</v>
      </c>
      <c r="K13" s="22">
        <f t="shared" si="0"/>
        <v>119783</v>
      </c>
      <c r="L13" s="16" t="s">
        <v>82</v>
      </c>
      <c r="M13" s="21" t="s">
        <v>82</v>
      </c>
      <c r="N13">
        <v>119783</v>
      </c>
    </row>
    <row r="14" spans="2:15" ht="15.5">
      <c r="B14" s="17">
        <v>11648</v>
      </c>
      <c r="C14" s="17">
        <v>9901</v>
      </c>
      <c r="D14" s="17">
        <v>39153</v>
      </c>
      <c r="E14" s="17">
        <v>42285</v>
      </c>
      <c r="F14" s="17">
        <v>54970</v>
      </c>
      <c r="G14" s="17">
        <v>46725</v>
      </c>
      <c r="H14" s="17">
        <v>43921</v>
      </c>
      <c r="I14" s="17">
        <v>49192</v>
      </c>
      <c r="J14" s="17">
        <v>42052</v>
      </c>
      <c r="K14" s="22">
        <f t="shared" si="0"/>
        <v>339847</v>
      </c>
      <c r="L14" s="16" t="s">
        <v>74</v>
      </c>
      <c r="M14" s="21" t="s">
        <v>84</v>
      </c>
      <c r="N14">
        <v>117340</v>
      </c>
    </row>
    <row r="15" spans="2:15" ht="15.5">
      <c r="B15" s="17">
        <v>4725</v>
      </c>
      <c r="C15" s="17">
        <v>4016</v>
      </c>
      <c r="D15" s="17">
        <v>61237</v>
      </c>
      <c r="E15" s="17">
        <v>52051</v>
      </c>
      <c r="F15" s="17">
        <v>4933</v>
      </c>
      <c r="G15" s="17">
        <v>5327</v>
      </c>
      <c r="H15" s="17">
        <v>6925</v>
      </c>
      <c r="I15" s="17">
        <v>5886</v>
      </c>
      <c r="J15" s="17">
        <v>4794</v>
      </c>
      <c r="K15" s="22">
        <f t="shared" si="0"/>
        <v>149894</v>
      </c>
      <c r="L15" s="16" t="s">
        <v>83</v>
      </c>
      <c r="M15" s="21" t="s">
        <v>74</v>
      </c>
      <c r="N15">
        <v>339847</v>
      </c>
    </row>
    <row r="16" spans="2:15" ht="15.5">
      <c r="B16" s="17">
        <v>6094</v>
      </c>
      <c r="C16" s="17">
        <v>5180</v>
      </c>
      <c r="D16" s="17">
        <v>40444</v>
      </c>
      <c r="E16" s="17">
        <v>34377</v>
      </c>
      <c r="F16" s="17">
        <v>5531</v>
      </c>
      <c r="G16" s="17">
        <v>5973</v>
      </c>
      <c r="H16" s="17">
        <v>7765</v>
      </c>
      <c r="I16" s="17">
        <v>6600</v>
      </c>
      <c r="J16" s="17">
        <v>5376</v>
      </c>
      <c r="K16" s="22">
        <f t="shared" si="0"/>
        <v>117340</v>
      </c>
      <c r="L16" s="16" t="s">
        <v>84</v>
      </c>
      <c r="M16" s="21" t="s">
        <v>85</v>
      </c>
      <c r="N16">
        <v>255379</v>
      </c>
    </row>
    <row r="17" spans="2:14" ht="15.5">
      <c r="B17" s="17">
        <v>6833</v>
      </c>
      <c r="C17" s="17">
        <v>5808</v>
      </c>
      <c r="D17" s="17">
        <v>11648</v>
      </c>
      <c r="E17" s="17">
        <v>9901</v>
      </c>
      <c r="F17" s="17">
        <v>39153</v>
      </c>
      <c r="G17" s="17">
        <v>42285</v>
      </c>
      <c r="H17" s="17">
        <v>54970</v>
      </c>
      <c r="I17" s="17">
        <v>46725</v>
      </c>
      <c r="J17" s="17">
        <v>38056</v>
      </c>
      <c r="K17" s="22">
        <f t="shared" si="0"/>
        <v>255379</v>
      </c>
      <c r="L17" s="16" t="s">
        <v>85</v>
      </c>
      <c r="M17" s="21" t="s">
        <v>81</v>
      </c>
      <c r="N17">
        <v>153387</v>
      </c>
    </row>
    <row r="18" spans="2:14">
      <c r="M18" s="21" t="s">
        <v>116</v>
      </c>
      <c r="N18">
        <v>6109504</v>
      </c>
    </row>
    <row r="21" spans="2:14">
      <c r="B21" t="s">
        <v>117</v>
      </c>
    </row>
    <row r="23" spans="2:14">
      <c r="B23" t="s">
        <v>76</v>
      </c>
      <c r="C23" t="e">
        <f>VLOOKUP(L4,$A$2:J$17,2,0)</f>
        <v>#N/A</v>
      </c>
      <c r="F23" t="s">
        <v>118</v>
      </c>
    </row>
    <row r="24" spans="2:14">
      <c r="B24" t="s">
        <v>73</v>
      </c>
      <c r="C24" t="e">
        <f>VLOOKUP(L5,A2:J17,6,0)</f>
        <v>#N/A</v>
      </c>
    </row>
    <row r="27" spans="2:14">
      <c r="B27" t="s">
        <v>112</v>
      </c>
    </row>
    <row r="29" spans="2:14">
      <c r="B29" t="s">
        <v>77</v>
      </c>
      <c r="C29">
        <f>_xlfn.XLOOKUP(B29,L2:L17,I2:I17,"Not a sales person",0)</f>
        <v>5095</v>
      </c>
      <c r="F29" t="s">
        <v>119</v>
      </c>
    </row>
    <row r="30" spans="2:14">
      <c r="B30" t="s">
        <v>79</v>
      </c>
      <c r="C30">
        <f>_xlfn.XLOOKUP(B30,L2:L17,I2:I17,,0)</f>
        <v>5973</v>
      </c>
    </row>
  </sheetData>
  <conditionalFormatting sqref="N2:N18">
    <cfRule type="cellIs" dxfId="0" priority="1" operator="greaterThan">
      <formula>300000</formula>
    </cfRule>
  </conditionalFormatting>
  <dataValidations count="1">
    <dataValidation type="list" allowBlank="1" showInputMessage="1" showErrorMessage="1" sqref="B23" xr:uid="{E004551A-08A6-4207-A37C-D99E218F30AA}">
      <formula1>$L$3:$L$17</formula1>
    </dataValidation>
  </dataValidation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A024-7442-4213-ABB6-44412DEE96AA}">
  <sheetPr>
    <tabColor rgb="FF7030A0"/>
  </sheetPr>
  <dimension ref="A1:K13"/>
  <sheetViews>
    <sheetView zoomScale="64" workbookViewId="0">
      <selection activeCell="J12" sqref="J12"/>
    </sheetView>
  </sheetViews>
  <sheetFormatPr defaultRowHeight="14.5"/>
  <cols>
    <col min="6" max="6" width="12.26953125" customWidth="1"/>
  </cols>
  <sheetData>
    <row r="1" spans="1:11" ht="15.5">
      <c r="A1" s="2" t="s">
        <v>120</v>
      </c>
      <c r="B1" s="3" t="s">
        <v>25</v>
      </c>
      <c r="C1" s="3" t="s">
        <v>121</v>
      </c>
      <c r="D1" s="3" t="s">
        <v>87</v>
      </c>
      <c r="E1" s="3" t="s">
        <v>57</v>
      </c>
      <c r="F1" s="3" t="s">
        <v>122</v>
      </c>
    </row>
    <row r="2" spans="1:11" ht="15.5">
      <c r="A2" s="4" t="s">
        <v>123</v>
      </c>
      <c r="B2" s="1" t="s">
        <v>124</v>
      </c>
      <c r="C2" s="1" t="s">
        <v>125</v>
      </c>
      <c r="D2" s="1">
        <v>110</v>
      </c>
      <c r="E2" s="5">
        <v>2500</v>
      </c>
      <c r="F2" s="6">
        <v>275000</v>
      </c>
    </row>
    <row r="3" spans="1:11" ht="18.5">
      <c r="A3" s="4" t="s">
        <v>123</v>
      </c>
      <c r="B3" s="1" t="s">
        <v>126</v>
      </c>
      <c r="C3" s="1" t="s">
        <v>127</v>
      </c>
      <c r="D3" s="1">
        <v>100</v>
      </c>
      <c r="E3" s="5">
        <v>1500</v>
      </c>
      <c r="F3" s="6">
        <v>150000</v>
      </c>
      <c r="I3" s="11" t="s">
        <v>128</v>
      </c>
    </row>
    <row r="4" spans="1:11" ht="15.5">
      <c r="A4" s="4" t="s">
        <v>123</v>
      </c>
      <c r="B4" s="1" t="s">
        <v>129</v>
      </c>
      <c r="C4" s="1" t="s">
        <v>130</v>
      </c>
      <c r="D4" s="1">
        <v>12</v>
      </c>
      <c r="E4" s="5">
        <v>1100</v>
      </c>
      <c r="F4" s="6">
        <v>13200</v>
      </c>
      <c r="I4" t="s">
        <v>25</v>
      </c>
      <c r="J4" t="s">
        <v>124</v>
      </c>
      <c r="K4">
        <f>MATCH(J4,B2:B11,0)</f>
        <v>1</v>
      </c>
    </row>
    <row r="5" spans="1:11" ht="15.5">
      <c r="A5" s="4" t="s">
        <v>123</v>
      </c>
      <c r="B5" s="1" t="s">
        <v>131</v>
      </c>
      <c r="C5" s="1" t="s">
        <v>132</v>
      </c>
      <c r="D5" s="1">
        <v>5</v>
      </c>
      <c r="E5" s="5">
        <v>800</v>
      </c>
      <c r="F5" s="6">
        <v>4000</v>
      </c>
      <c r="I5" t="s">
        <v>133</v>
      </c>
      <c r="J5" t="s">
        <v>125</v>
      </c>
      <c r="K5">
        <f>MATCH(J5,C2:C11,0)</f>
        <v>1</v>
      </c>
    </row>
    <row r="6" spans="1:11" ht="15.5">
      <c r="A6" s="4" t="s">
        <v>123</v>
      </c>
      <c r="B6" s="1" t="s">
        <v>31</v>
      </c>
      <c r="C6" s="1" t="s">
        <v>134</v>
      </c>
      <c r="D6" s="1">
        <v>250</v>
      </c>
      <c r="E6" s="5">
        <v>500</v>
      </c>
      <c r="F6" s="6">
        <v>125000</v>
      </c>
    </row>
    <row r="7" spans="1:11" ht="15.5">
      <c r="A7" s="4" t="s">
        <v>123</v>
      </c>
      <c r="B7" s="1" t="s">
        <v>135</v>
      </c>
      <c r="C7" s="1" t="s">
        <v>136</v>
      </c>
      <c r="D7" s="1">
        <v>500</v>
      </c>
      <c r="E7" s="5">
        <v>200</v>
      </c>
      <c r="F7" s="6">
        <v>100000</v>
      </c>
    </row>
    <row r="8" spans="1:11" ht="18.5">
      <c r="A8" s="4" t="s">
        <v>123</v>
      </c>
      <c r="B8" s="1" t="s">
        <v>137</v>
      </c>
      <c r="C8" s="1" t="s">
        <v>138</v>
      </c>
      <c r="D8" s="1">
        <v>1</v>
      </c>
      <c r="E8" s="5">
        <v>150</v>
      </c>
      <c r="F8" s="6">
        <v>150</v>
      </c>
      <c r="I8" s="12" t="s">
        <v>139</v>
      </c>
    </row>
    <row r="9" spans="1:11" ht="15.5">
      <c r="A9" s="4" t="s">
        <v>123</v>
      </c>
      <c r="B9" s="1" t="s">
        <v>140</v>
      </c>
      <c r="C9" s="1" t="s">
        <v>141</v>
      </c>
      <c r="D9" s="1">
        <v>11</v>
      </c>
      <c r="E9" s="5">
        <v>50</v>
      </c>
      <c r="F9" s="6">
        <v>550</v>
      </c>
    </row>
    <row r="10" spans="1:11" ht="15.5">
      <c r="A10" s="4" t="s">
        <v>123</v>
      </c>
      <c r="B10" s="1" t="s">
        <v>142</v>
      </c>
      <c r="C10" s="1" t="s">
        <v>143</v>
      </c>
      <c r="D10" s="1">
        <v>5</v>
      </c>
      <c r="E10" s="5">
        <v>50</v>
      </c>
      <c r="F10" s="6">
        <v>250</v>
      </c>
      <c r="I10" t="s">
        <v>25</v>
      </c>
      <c r="J10" t="s">
        <v>124</v>
      </c>
    </row>
    <row r="11" spans="1:11" ht="15.5">
      <c r="A11" s="7" t="s">
        <v>123</v>
      </c>
      <c r="B11" s="8" t="s">
        <v>144</v>
      </c>
      <c r="C11" s="8" t="s">
        <v>145</v>
      </c>
      <c r="D11" s="8">
        <v>25</v>
      </c>
      <c r="E11" s="9">
        <v>50</v>
      </c>
      <c r="F11" s="6">
        <v>1250</v>
      </c>
      <c r="I11" t="s">
        <v>133</v>
      </c>
      <c r="J11" t="s">
        <v>125</v>
      </c>
    </row>
    <row r="12" spans="1:11" ht="15.5">
      <c r="F12" s="6"/>
      <c r="I12" t="s">
        <v>146</v>
      </c>
      <c r="J12">
        <f>INDEX(F2:F11,MATCH(J4,B2:B11,0),MATCH(J5,C2:C11,0))</f>
        <v>275000</v>
      </c>
    </row>
    <row r="13" spans="1:11">
      <c r="J13">
        <f>INDEX(F2:F11,MATCH(J10,B2:B11,0),MATCH(J11,C2:C11,0))</f>
        <v>275000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802C-07AE-481A-8AFA-5090932BAB4B}">
  <sheetPr>
    <tabColor rgb="FFFFC000"/>
  </sheetPr>
  <dimension ref="B3:O18"/>
  <sheetViews>
    <sheetView topLeftCell="A18" zoomScale="67" workbookViewId="0">
      <selection activeCell="G28" sqref="G28"/>
    </sheetView>
  </sheetViews>
  <sheetFormatPr defaultRowHeight="14.5"/>
  <cols>
    <col min="2" max="2" width="11.54296875" bestFit="1" customWidth="1"/>
    <col min="3" max="10" width="9.08984375" bestFit="1" customWidth="1"/>
    <col min="11" max="11" width="10.6328125" bestFit="1" customWidth="1"/>
  </cols>
  <sheetData>
    <row r="3" spans="2:15" ht="15.5">
      <c r="B3" s="15" t="s">
        <v>61</v>
      </c>
      <c r="C3" s="15" t="s">
        <v>62</v>
      </c>
      <c r="D3" s="15" t="s">
        <v>63</v>
      </c>
      <c r="E3" s="15" t="s">
        <v>64</v>
      </c>
      <c r="F3" s="15" t="s">
        <v>65</v>
      </c>
      <c r="G3" s="15" t="s">
        <v>66</v>
      </c>
      <c r="H3" s="15" t="s">
        <v>67</v>
      </c>
      <c r="I3" s="15" t="s">
        <v>68</v>
      </c>
      <c r="J3" s="15" t="s">
        <v>69</v>
      </c>
      <c r="K3" s="15" t="s">
        <v>70</v>
      </c>
    </row>
    <row r="4" spans="2:15" ht="15.5">
      <c r="B4" s="16" t="s">
        <v>71</v>
      </c>
      <c r="C4" s="17">
        <v>46400</v>
      </c>
      <c r="D4" s="17">
        <v>50111</v>
      </c>
      <c r="E4" s="17">
        <v>65145</v>
      </c>
      <c r="F4" s="17">
        <v>55373</v>
      </c>
      <c r="G4" s="17">
        <v>52051</v>
      </c>
      <c r="H4" s="17">
        <v>58297</v>
      </c>
      <c r="I4" s="17">
        <v>65292</v>
      </c>
      <c r="J4" s="17">
        <v>73128</v>
      </c>
      <c r="K4" s="17">
        <v>80440</v>
      </c>
    </row>
    <row r="5" spans="2:15" ht="15.5">
      <c r="B5" s="16" t="s">
        <v>72</v>
      </c>
      <c r="C5" s="17">
        <v>333283</v>
      </c>
      <c r="D5" s="17">
        <v>359946</v>
      </c>
      <c r="E5" s="17">
        <v>341948</v>
      </c>
      <c r="F5" s="17">
        <v>324851</v>
      </c>
      <c r="G5" s="17">
        <v>308608</v>
      </c>
      <c r="H5" s="17">
        <v>293178</v>
      </c>
      <c r="I5" s="17">
        <v>278519</v>
      </c>
      <c r="J5" s="17">
        <v>264593</v>
      </c>
      <c r="K5" s="17">
        <v>291052</v>
      </c>
    </row>
    <row r="6" spans="2:15" ht="15.5">
      <c r="B6" s="16" t="s">
        <v>73</v>
      </c>
      <c r="C6" s="17">
        <v>49564</v>
      </c>
      <c r="D6" s="17">
        <v>53529</v>
      </c>
      <c r="E6" s="17">
        <v>69587</v>
      </c>
      <c r="F6" s="17">
        <v>59149</v>
      </c>
      <c r="G6" s="17">
        <v>55600</v>
      </c>
      <c r="H6" s="17">
        <v>62272</v>
      </c>
      <c r="I6" s="17">
        <v>53529</v>
      </c>
      <c r="J6" s="17">
        <v>69587</v>
      </c>
      <c r="K6" s="17">
        <v>76546</v>
      </c>
      <c r="N6" t="s">
        <v>147</v>
      </c>
    </row>
    <row r="7" spans="2:15" ht="15.5">
      <c r="B7" s="16" t="s">
        <v>75</v>
      </c>
      <c r="C7" s="17">
        <v>32734</v>
      </c>
      <c r="D7" s="17">
        <v>35353</v>
      </c>
      <c r="E7" s="17">
        <v>45959</v>
      </c>
      <c r="F7" s="17">
        <v>39065</v>
      </c>
      <c r="G7" s="17">
        <v>36721</v>
      </c>
      <c r="H7" s="17">
        <v>41127</v>
      </c>
      <c r="I7" s="17">
        <v>45240</v>
      </c>
      <c r="J7" s="17">
        <v>49764</v>
      </c>
      <c r="K7" s="17">
        <v>54741</v>
      </c>
      <c r="N7" t="s">
        <v>148</v>
      </c>
      <c r="O7" t="s">
        <v>149</v>
      </c>
    </row>
    <row r="8" spans="2:15" ht="15.5">
      <c r="B8" s="16" t="s">
        <v>76</v>
      </c>
      <c r="C8" s="17">
        <v>9428</v>
      </c>
      <c r="D8" s="17">
        <v>10182</v>
      </c>
      <c r="E8" s="17">
        <v>13237</v>
      </c>
      <c r="F8" s="17">
        <v>11251</v>
      </c>
      <c r="G8" s="17">
        <v>10576</v>
      </c>
      <c r="H8" s="17">
        <v>11845</v>
      </c>
      <c r="I8" s="17">
        <v>10069</v>
      </c>
      <c r="J8" s="17">
        <v>8558</v>
      </c>
      <c r="K8" s="17">
        <v>9414</v>
      </c>
      <c r="N8" t="s">
        <v>81</v>
      </c>
      <c r="O8" t="s">
        <v>149</v>
      </c>
    </row>
    <row r="9" spans="2:15" ht="15.5">
      <c r="B9" s="16" t="s">
        <v>77</v>
      </c>
      <c r="C9" s="17">
        <v>3824</v>
      </c>
      <c r="D9" s="17">
        <v>4130</v>
      </c>
      <c r="E9" s="17">
        <v>5369</v>
      </c>
      <c r="F9" s="17">
        <v>4564</v>
      </c>
      <c r="G9" s="17">
        <v>4290</v>
      </c>
      <c r="H9" s="17">
        <v>4805</v>
      </c>
      <c r="I9" s="17">
        <v>5045</v>
      </c>
      <c r="J9" s="17">
        <v>5095</v>
      </c>
      <c r="K9" s="17">
        <v>53234</v>
      </c>
      <c r="N9" t="s">
        <v>150</v>
      </c>
      <c r="O9" t="s">
        <v>151</v>
      </c>
    </row>
    <row r="10" spans="2:15" ht="15.5">
      <c r="B10" s="16" t="s">
        <v>78</v>
      </c>
      <c r="C10" s="17">
        <v>4933</v>
      </c>
      <c r="D10" s="17">
        <v>5327</v>
      </c>
      <c r="E10" s="17">
        <v>6925</v>
      </c>
      <c r="F10" s="17">
        <v>5886</v>
      </c>
      <c r="G10" s="17">
        <v>5533</v>
      </c>
      <c r="H10" s="17">
        <v>6197</v>
      </c>
      <c r="I10" s="17">
        <v>4933</v>
      </c>
      <c r="J10" s="17">
        <v>5327</v>
      </c>
      <c r="K10" s="17">
        <v>35158</v>
      </c>
    </row>
    <row r="11" spans="2:15" ht="15.5">
      <c r="B11" s="16" t="s">
        <v>79</v>
      </c>
      <c r="C11" s="17">
        <v>5531</v>
      </c>
      <c r="D11" s="17">
        <v>5973</v>
      </c>
      <c r="E11" s="17">
        <v>7765</v>
      </c>
      <c r="F11" s="17">
        <v>6600</v>
      </c>
      <c r="G11" s="17">
        <v>6204</v>
      </c>
      <c r="H11" s="17">
        <v>6949</v>
      </c>
      <c r="I11" s="17">
        <v>5531</v>
      </c>
      <c r="J11" s="17">
        <v>5973</v>
      </c>
      <c r="K11" s="17">
        <v>10126</v>
      </c>
    </row>
    <row r="12" spans="2:15" ht="15.5">
      <c r="B12" s="16" t="s">
        <v>80</v>
      </c>
      <c r="C12" s="17">
        <v>39153</v>
      </c>
      <c r="D12" s="17">
        <v>42285</v>
      </c>
      <c r="E12" s="17">
        <v>54970</v>
      </c>
      <c r="F12" s="17">
        <v>46725</v>
      </c>
      <c r="G12" s="17">
        <v>43921</v>
      </c>
      <c r="H12" s="17">
        <v>49192</v>
      </c>
      <c r="I12" s="17">
        <v>48208</v>
      </c>
      <c r="J12" s="17">
        <v>47244</v>
      </c>
      <c r="K12" s="17">
        <v>4107</v>
      </c>
    </row>
    <row r="13" spans="2:15" ht="15.5">
      <c r="B13" s="16" t="s">
        <v>81</v>
      </c>
      <c r="C13" s="17">
        <v>61237</v>
      </c>
      <c r="D13" s="17">
        <v>52051</v>
      </c>
      <c r="E13" s="17">
        <v>4933</v>
      </c>
      <c r="F13" s="17">
        <v>5327</v>
      </c>
      <c r="G13" s="17">
        <v>6925</v>
      </c>
      <c r="H13" s="17">
        <v>5886</v>
      </c>
      <c r="I13" s="17">
        <v>5533</v>
      </c>
      <c r="J13" s="17">
        <v>6197</v>
      </c>
      <c r="K13" s="17">
        <v>5298</v>
      </c>
    </row>
    <row r="14" spans="2:15" ht="15.5">
      <c r="B14" s="16" t="s">
        <v>82</v>
      </c>
      <c r="C14" s="17">
        <v>40444</v>
      </c>
      <c r="D14" s="17">
        <v>34377</v>
      </c>
      <c r="E14" s="17">
        <v>5531</v>
      </c>
      <c r="F14" s="17">
        <v>5973</v>
      </c>
      <c r="G14" s="17">
        <v>7765</v>
      </c>
      <c r="H14" s="17">
        <v>6600</v>
      </c>
      <c r="I14" s="17">
        <v>6204</v>
      </c>
      <c r="J14" s="17">
        <v>6949</v>
      </c>
      <c r="K14" s="17">
        <v>5940</v>
      </c>
    </row>
    <row r="15" spans="2:15" ht="15.5">
      <c r="B15" s="16" t="s">
        <v>74</v>
      </c>
      <c r="C15" s="17">
        <v>11648</v>
      </c>
      <c r="D15" s="17">
        <v>9901</v>
      </c>
      <c r="E15" s="17">
        <v>39153</v>
      </c>
      <c r="F15" s="17">
        <v>42285</v>
      </c>
      <c r="G15" s="17">
        <v>54970</v>
      </c>
      <c r="H15" s="17">
        <v>46725</v>
      </c>
      <c r="I15" s="17">
        <v>43921</v>
      </c>
      <c r="J15" s="17">
        <v>49192</v>
      </c>
      <c r="K15" s="17">
        <v>42052</v>
      </c>
    </row>
    <row r="16" spans="2:15" ht="15.5">
      <c r="B16" s="16" t="s">
        <v>83</v>
      </c>
      <c r="C16" s="17">
        <v>4725</v>
      </c>
      <c r="D16" s="17">
        <v>4016</v>
      </c>
      <c r="E16" s="17">
        <v>61237</v>
      </c>
      <c r="F16" s="17">
        <v>52051</v>
      </c>
      <c r="G16" s="17">
        <v>4933</v>
      </c>
      <c r="H16" s="17">
        <v>5327</v>
      </c>
      <c r="I16" s="17">
        <v>6925</v>
      </c>
      <c r="J16" s="17">
        <v>5886</v>
      </c>
      <c r="K16" s="17">
        <v>4794</v>
      </c>
    </row>
    <row r="17" spans="2:11" ht="15.5">
      <c r="B17" s="16" t="s">
        <v>84</v>
      </c>
      <c r="C17" s="17">
        <v>6094</v>
      </c>
      <c r="D17" s="17">
        <v>5180</v>
      </c>
      <c r="E17" s="17">
        <v>40444</v>
      </c>
      <c r="F17" s="17">
        <v>34377</v>
      </c>
      <c r="G17" s="17">
        <v>5531</v>
      </c>
      <c r="H17" s="17">
        <v>5973</v>
      </c>
      <c r="I17" s="17">
        <v>7765</v>
      </c>
      <c r="J17" s="17">
        <v>6600</v>
      </c>
      <c r="K17" s="17">
        <v>5376</v>
      </c>
    </row>
    <row r="18" spans="2:11" ht="15.5">
      <c r="B18" s="16" t="s">
        <v>85</v>
      </c>
      <c r="C18" s="17">
        <v>6833</v>
      </c>
      <c r="D18" s="17">
        <v>5808</v>
      </c>
      <c r="E18" s="17">
        <v>11648</v>
      </c>
      <c r="F18" s="17">
        <v>9901</v>
      </c>
      <c r="G18" s="17">
        <v>39153</v>
      </c>
      <c r="H18" s="17">
        <v>42285</v>
      </c>
      <c r="I18" s="17">
        <v>54970</v>
      </c>
      <c r="J18" s="17">
        <v>46725</v>
      </c>
      <c r="K18" s="17">
        <v>38056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0D19-7D23-4F5C-B830-7D758DFC1A2F}">
  <sheetPr>
    <tabColor rgb="FFFFC000"/>
  </sheetPr>
  <dimension ref="A1:M17"/>
  <sheetViews>
    <sheetView zoomScale="51" workbookViewId="0">
      <selection activeCell="M18" sqref="M18"/>
    </sheetView>
  </sheetViews>
  <sheetFormatPr defaultRowHeight="14.5"/>
  <cols>
    <col min="1" max="1" width="13.26953125" bestFit="1" customWidth="1"/>
    <col min="2" max="2" width="9.1796875" bestFit="1" customWidth="1"/>
    <col min="3" max="3" width="9.54296875" bestFit="1" customWidth="1"/>
    <col min="4" max="5" width="9.1796875" bestFit="1" customWidth="1"/>
    <col min="6" max="6" width="9.54296875" bestFit="1" customWidth="1"/>
    <col min="7" max="8" width="9.1796875" bestFit="1" customWidth="1"/>
    <col min="9" max="9" width="9.54296875" bestFit="1" customWidth="1"/>
    <col min="10" max="10" width="9.1796875" bestFit="1" customWidth="1"/>
    <col min="12" max="12" width="14.26953125" customWidth="1"/>
  </cols>
  <sheetData>
    <row r="1" spans="1:13" ht="15.5">
      <c r="A1" s="14" t="s">
        <v>96</v>
      </c>
      <c r="B1" s="14">
        <v>2021</v>
      </c>
      <c r="C1" s="14">
        <v>2021</v>
      </c>
      <c r="D1" s="14">
        <v>2021</v>
      </c>
      <c r="E1" s="14">
        <v>2022</v>
      </c>
      <c r="F1" s="14">
        <v>2022</v>
      </c>
      <c r="G1" s="14">
        <v>2022</v>
      </c>
      <c r="H1" s="14">
        <v>2023</v>
      </c>
      <c r="I1" s="14">
        <v>2023</v>
      </c>
      <c r="J1" s="14">
        <v>2023</v>
      </c>
      <c r="L1" s="36" t="s">
        <v>152</v>
      </c>
      <c r="M1" s="36"/>
    </row>
    <row r="2" spans="1:13" ht="15.5">
      <c r="A2" s="15" t="s">
        <v>61</v>
      </c>
      <c r="B2" s="15" t="s">
        <v>62</v>
      </c>
      <c r="C2" s="15" t="s">
        <v>63</v>
      </c>
      <c r="D2" s="15" t="s">
        <v>64</v>
      </c>
      <c r="E2" s="15" t="s">
        <v>62</v>
      </c>
      <c r="F2" s="15" t="s">
        <v>63</v>
      </c>
      <c r="G2" s="15" t="s">
        <v>64</v>
      </c>
      <c r="H2" s="15" t="s">
        <v>62</v>
      </c>
      <c r="I2" s="15" t="s">
        <v>63</v>
      </c>
      <c r="J2" s="15" t="s">
        <v>64</v>
      </c>
      <c r="L2" s="1" t="s">
        <v>153</v>
      </c>
      <c r="M2" s="18" t="s">
        <v>73</v>
      </c>
    </row>
    <row r="3" spans="1:13" ht="15.5">
      <c r="A3" s="16" t="s">
        <v>71</v>
      </c>
      <c r="B3" s="17">
        <v>46400</v>
      </c>
      <c r="C3" s="17">
        <v>50111</v>
      </c>
      <c r="D3" s="17">
        <v>65145</v>
      </c>
      <c r="E3" s="17">
        <v>55373</v>
      </c>
      <c r="F3" s="17">
        <v>52051</v>
      </c>
      <c r="G3" s="17">
        <v>58297</v>
      </c>
      <c r="H3" s="17">
        <v>65292</v>
      </c>
      <c r="I3" s="17">
        <v>73128</v>
      </c>
      <c r="J3" s="17">
        <v>80440</v>
      </c>
      <c r="L3" s="1" t="s">
        <v>154</v>
      </c>
      <c r="M3" s="18">
        <v>2022</v>
      </c>
    </row>
    <row r="4" spans="1:13" ht="15.5">
      <c r="A4" s="16" t="s">
        <v>72</v>
      </c>
      <c r="B4" s="17">
        <v>333283</v>
      </c>
      <c r="C4" s="17">
        <v>359946</v>
      </c>
      <c r="D4" s="17">
        <v>341948</v>
      </c>
      <c r="E4" s="17">
        <v>324851</v>
      </c>
      <c r="F4" s="17">
        <v>308608</v>
      </c>
      <c r="G4" s="17">
        <v>293178</v>
      </c>
      <c r="H4" s="17">
        <v>278519</v>
      </c>
      <c r="I4" s="17">
        <v>264593</v>
      </c>
      <c r="J4" s="17">
        <v>291052</v>
      </c>
      <c r="L4" s="10" t="s">
        <v>146</v>
      </c>
    </row>
    <row r="5" spans="1:13" ht="15.5">
      <c r="A5" s="16" t="s">
        <v>73</v>
      </c>
      <c r="B5" s="17">
        <v>49564</v>
      </c>
      <c r="C5" s="17">
        <v>53529</v>
      </c>
      <c r="D5" s="17">
        <v>69587</v>
      </c>
      <c r="E5" s="17">
        <v>59149</v>
      </c>
      <c r="F5" s="17">
        <v>55600</v>
      </c>
      <c r="G5" s="17">
        <v>62272</v>
      </c>
      <c r="H5" s="17">
        <v>53529</v>
      </c>
      <c r="I5" s="17">
        <v>69587</v>
      </c>
      <c r="J5" s="17">
        <v>76546</v>
      </c>
    </row>
    <row r="6" spans="1:13" ht="15.5">
      <c r="A6" s="16" t="s">
        <v>75</v>
      </c>
      <c r="B6" s="17">
        <v>32734</v>
      </c>
      <c r="C6" s="17">
        <v>35353</v>
      </c>
      <c r="D6" s="17">
        <v>45959</v>
      </c>
      <c r="E6" s="17">
        <v>39065</v>
      </c>
      <c r="F6" s="17">
        <v>36721</v>
      </c>
      <c r="G6" s="17">
        <v>41127</v>
      </c>
      <c r="H6" s="17">
        <v>45240</v>
      </c>
      <c r="I6" s="17">
        <v>49764</v>
      </c>
      <c r="J6" s="17">
        <v>54741</v>
      </c>
    </row>
    <row r="7" spans="1:13" ht="15.5">
      <c r="A7" s="16" t="s">
        <v>76</v>
      </c>
      <c r="B7" s="17">
        <v>9428</v>
      </c>
      <c r="C7" s="17">
        <v>10182</v>
      </c>
      <c r="D7" s="17">
        <v>13237</v>
      </c>
      <c r="E7" s="17">
        <v>11251</v>
      </c>
      <c r="F7" s="17">
        <v>10576</v>
      </c>
      <c r="G7" s="17">
        <v>11845</v>
      </c>
      <c r="H7" s="17">
        <v>10069</v>
      </c>
      <c r="I7" s="17">
        <v>8558</v>
      </c>
      <c r="J7" s="17">
        <v>9414</v>
      </c>
      <c r="L7" s="36" t="s">
        <v>155</v>
      </c>
      <c r="M7" s="36"/>
    </row>
    <row r="8" spans="1:13" ht="15.5">
      <c r="A8" s="16" t="s">
        <v>77</v>
      </c>
      <c r="B8" s="17">
        <v>3824</v>
      </c>
      <c r="C8" s="17">
        <v>4130</v>
      </c>
      <c r="D8" s="17">
        <v>5369</v>
      </c>
      <c r="E8" s="17">
        <v>4564</v>
      </c>
      <c r="F8" s="17">
        <v>4290</v>
      </c>
      <c r="G8" s="17">
        <v>4805</v>
      </c>
      <c r="H8" s="17">
        <v>5045</v>
      </c>
      <c r="I8" s="17">
        <v>5095</v>
      </c>
      <c r="J8" s="17">
        <v>53234</v>
      </c>
      <c r="L8" s="1" t="s">
        <v>153</v>
      </c>
      <c r="M8" s="18" t="s">
        <v>73</v>
      </c>
    </row>
    <row r="9" spans="1:13" ht="15.5">
      <c r="A9" s="16" t="s">
        <v>78</v>
      </c>
      <c r="B9" s="17">
        <v>4933</v>
      </c>
      <c r="C9" s="17">
        <v>5327</v>
      </c>
      <c r="D9" s="17">
        <v>6925</v>
      </c>
      <c r="E9" s="17">
        <v>5886</v>
      </c>
      <c r="F9" s="17">
        <v>5533</v>
      </c>
      <c r="G9" s="17">
        <v>6197</v>
      </c>
      <c r="H9" s="17">
        <v>4933</v>
      </c>
      <c r="I9" s="17">
        <v>5327</v>
      </c>
      <c r="J9" s="17">
        <v>35158</v>
      </c>
      <c r="L9" s="1" t="s">
        <v>154</v>
      </c>
      <c r="M9" s="18">
        <v>2022</v>
      </c>
    </row>
    <row r="10" spans="1:13" ht="15.5">
      <c r="A10" s="16" t="s">
        <v>79</v>
      </c>
      <c r="B10" s="17">
        <v>5531</v>
      </c>
      <c r="C10" s="17">
        <v>5973</v>
      </c>
      <c r="D10" s="17">
        <v>7765</v>
      </c>
      <c r="E10" s="17">
        <v>6600</v>
      </c>
      <c r="F10" s="17">
        <v>6204</v>
      </c>
      <c r="G10" s="17">
        <v>6949</v>
      </c>
      <c r="H10" s="17">
        <v>5531</v>
      </c>
      <c r="I10" s="17">
        <v>5973</v>
      </c>
      <c r="J10" s="17">
        <v>10126</v>
      </c>
      <c r="L10" s="1" t="s">
        <v>156</v>
      </c>
      <c r="M10" s="18" t="s">
        <v>63</v>
      </c>
    </row>
    <row r="11" spans="1:13" ht="15.5">
      <c r="A11" s="16" t="s">
        <v>80</v>
      </c>
      <c r="B11" s="17">
        <v>39153</v>
      </c>
      <c r="C11" s="17">
        <v>42285</v>
      </c>
      <c r="D11" s="17">
        <v>54970</v>
      </c>
      <c r="E11" s="17">
        <v>46725</v>
      </c>
      <c r="F11" s="17">
        <v>43921</v>
      </c>
      <c r="G11" s="17">
        <v>49192</v>
      </c>
      <c r="H11" s="17">
        <v>48208</v>
      </c>
      <c r="I11" s="17">
        <v>47244</v>
      </c>
      <c r="J11" s="17">
        <v>4107</v>
      </c>
      <c r="L11" s="10" t="s">
        <v>146</v>
      </c>
    </row>
    <row r="12" spans="1:13" ht="15.5">
      <c r="A12" s="16" t="s">
        <v>81</v>
      </c>
      <c r="B12" s="17">
        <v>61237</v>
      </c>
      <c r="C12" s="17">
        <v>52051</v>
      </c>
      <c r="D12" s="17">
        <v>4933</v>
      </c>
      <c r="E12" s="17">
        <v>5327</v>
      </c>
      <c r="F12" s="17">
        <v>6925</v>
      </c>
      <c r="G12" s="17">
        <v>5886</v>
      </c>
      <c r="H12" s="17">
        <v>5533</v>
      </c>
      <c r="I12" s="17">
        <v>6197</v>
      </c>
      <c r="J12" s="17">
        <v>5298</v>
      </c>
    </row>
    <row r="13" spans="1:13" ht="15.5">
      <c r="A13" s="16" t="s">
        <v>82</v>
      </c>
      <c r="B13" s="17">
        <v>40444</v>
      </c>
      <c r="C13" s="17">
        <v>34377</v>
      </c>
      <c r="D13" s="17">
        <v>5531</v>
      </c>
      <c r="E13" s="17">
        <v>5973</v>
      </c>
      <c r="F13" s="17">
        <v>7765</v>
      </c>
      <c r="G13" s="17">
        <v>6600</v>
      </c>
      <c r="H13" s="17">
        <v>6204</v>
      </c>
      <c r="I13" s="17">
        <v>6949</v>
      </c>
      <c r="J13" s="17">
        <v>5940</v>
      </c>
    </row>
    <row r="14" spans="1:13" ht="15.5">
      <c r="A14" s="16" t="s">
        <v>74</v>
      </c>
      <c r="B14" s="17">
        <v>11648</v>
      </c>
      <c r="C14" s="17">
        <v>9901</v>
      </c>
      <c r="D14" s="17">
        <v>39153</v>
      </c>
      <c r="E14" s="17">
        <v>42285</v>
      </c>
      <c r="F14" s="17">
        <v>54970</v>
      </c>
      <c r="G14" s="17">
        <v>46725</v>
      </c>
      <c r="H14" s="17">
        <v>43921</v>
      </c>
      <c r="I14" s="17">
        <v>49192</v>
      </c>
      <c r="J14" s="17">
        <v>42052</v>
      </c>
    </row>
    <row r="15" spans="1:13" ht="15.5">
      <c r="A15" s="16" t="s">
        <v>83</v>
      </c>
      <c r="B15" s="17">
        <v>4725</v>
      </c>
      <c r="C15" s="17">
        <v>4016</v>
      </c>
      <c r="D15" s="17">
        <v>61237</v>
      </c>
      <c r="E15" s="17">
        <v>52051</v>
      </c>
      <c r="F15" s="17">
        <v>4933</v>
      </c>
      <c r="G15" s="17">
        <v>5327</v>
      </c>
      <c r="H15" s="17">
        <v>6925</v>
      </c>
      <c r="I15" s="17">
        <v>5886</v>
      </c>
      <c r="J15" s="17">
        <v>4794</v>
      </c>
    </row>
    <row r="16" spans="1:13" ht="15.5">
      <c r="A16" s="16" t="s">
        <v>84</v>
      </c>
      <c r="B16" s="17">
        <v>6094</v>
      </c>
      <c r="C16" s="17">
        <v>5180</v>
      </c>
      <c r="D16" s="17">
        <v>40444</v>
      </c>
      <c r="E16" s="17">
        <v>34377</v>
      </c>
      <c r="F16" s="17">
        <v>5531</v>
      </c>
      <c r="G16" s="17">
        <v>5973</v>
      </c>
      <c r="H16" s="17">
        <v>7765</v>
      </c>
      <c r="I16" s="17">
        <v>6600</v>
      </c>
      <c r="J16" s="17">
        <v>5376</v>
      </c>
    </row>
    <row r="17" spans="1:10" ht="15.5">
      <c r="A17" s="16" t="s">
        <v>85</v>
      </c>
      <c r="B17" s="17">
        <v>6833</v>
      </c>
      <c r="C17" s="17">
        <v>5808</v>
      </c>
      <c r="D17" s="17">
        <v>11648</v>
      </c>
      <c r="E17" s="17">
        <v>9901</v>
      </c>
      <c r="F17" s="17">
        <v>39153</v>
      </c>
      <c r="G17" s="17">
        <v>42285</v>
      </c>
      <c r="H17" s="17">
        <v>54970</v>
      </c>
      <c r="I17" s="17">
        <v>46725</v>
      </c>
      <c r="J17" s="17">
        <v>38056</v>
      </c>
    </row>
  </sheetData>
  <mergeCells count="2">
    <mergeCell ref="L1:M1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ShortcutsNotes</vt:lpstr>
      <vt:lpstr>TRIM-PROPER-UPPER-LOWER</vt:lpstr>
      <vt:lpstr>SUM, AVERAGE , MIN, MODE</vt:lpstr>
      <vt:lpstr>COUNTIF</vt:lpstr>
      <vt:lpstr>FLASH FILL</vt:lpstr>
      <vt:lpstr>SWITCH&amp;SEQUENCE </vt:lpstr>
      <vt:lpstr>CONDITIONAL FORMATTING</vt:lpstr>
      <vt:lpstr>SUM &amp; FILTER</vt:lpstr>
      <vt:lpstr>SUMIFS</vt:lpstr>
      <vt:lpstr>IF STATEMENT </vt:lpstr>
      <vt:lpstr>B-SUM, AVERAGE,VLOOKUP, XLOOKUP</vt:lpstr>
      <vt:lpstr>AFTER - VLOOKUP &amp; XLOOKUP</vt:lpstr>
      <vt:lpstr>INDEX &amp; MATCH</vt:lpstr>
      <vt:lpstr>A. LOOKUP (V&amp;X)</vt:lpstr>
      <vt:lpstr>A. INDEX &amp; MATCH2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nesbitabigale@yahoo.com</cp:lastModifiedBy>
  <cp:revision/>
  <cp:lastPrinted>2024-01-08T02:38:19Z</cp:lastPrinted>
  <dcterms:created xsi:type="dcterms:W3CDTF">2024-01-02T21:38:44Z</dcterms:created>
  <dcterms:modified xsi:type="dcterms:W3CDTF">2024-01-08T16:11:45Z</dcterms:modified>
  <cp:category/>
  <cp:contentStatus/>
</cp:coreProperties>
</file>