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casablanca-my.sharepoint.com/personal/abdoul_bagagnan_centrale-casablanca_ma/Documents/Documents/Mobilité/3A_Marseille/Master/Econométrie/DRIMGAME/02. Data/"/>
    </mc:Choice>
  </mc:AlternateContent>
  <xr:revisionPtr revIDLastSave="1" documentId="8_{504EC019-2898-4EDE-BBC1-DDE17E244822}" xr6:coauthVersionLast="47" xr6:coauthVersionMax="47" xr10:uidLastSave="{9570B64B-A400-4FAD-AFCC-B240B22C794B}"/>
  <bookViews>
    <workbookView xWindow="-108" yWindow="-108" windowWidth="23256" windowHeight="12456" activeTab="4" xr2:uid="{8083517A-4DE8-4AA4-8A5D-24FD781AF791}"/>
  </bookViews>
  <sheets>
    <sheet name="Sheet1" sheetId="1" r:id="rId1"/>
    <sheet name="bootstraping" sheetId="2" r:id="rId2"/>
    <sheet name="Note" sheetId="3" r:id="rId3"/>
    <sheet name="Aide" sheetId="4" r:id="rId4"/>
    <sheet name="Donne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B2" i="5"/>
  <c r="C12" i="5"/>
  <c r="C13" i="5"/>
  <c r="C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11" i="5"/>
  <c r="C3" i="5"/>
  <c r="C4" i="5"/>
  <c r="C5" i="5"/>
  <c r="C6" i="5"/>
  <c r="C7" i="5"/>
  <c r="C8" i="5"/>
  <c r="C9" i="5"/>
  <c r="C10" i="5"/>
  <c r="C2" i="5"/>
  <c r="B34" i="5"/>
  <c r="B35" i="5"/>
  <c r="B36" i="5"/>
  <c r="B37" i="5"/>
  <c r="B38" i="5"/>
  <c r="B39" i="5"/>
  <c r="B40" i="5"/>
  <c r="B29" i="5"/>
  <c r="B30" i="5"/>
  <c r="B31" i="5"/>
  <c r="B32" i="5"/>
  <c r="B33" i="5"/>
  <c r="B23" i="5"/>
  <c r="B24" i="5"/>
  <c r="B25" i="5"/>
  <c r="B26" i="5"/>
  <c r="B27" i="5"/>
  <c r="B28" i="5"/>
  <c r="B12" i="5"/>
  <c r="B13" i="5"/>
  <c r="B14" i="5"/>
  <c r="B15" i="5"/>
  <c r="B16" i="5"/>
  <c r="B17" i="5"/>
  <c r="B18" i="5"/>
  <c r="B19" i="5"/>
  <c r="B20" i="5"/>
  <c r="B21" i="5"/>
  <c r="B22" i="5"/>
  <c r="B11" i="5"/>
  <c r="B3" i="5"/>
  <c r="B4" i="5"/>
  <c r="B5" i="5"/>
  <c r="B6" i="5"/>
  <c r="B7" i="5"/>
  <c r="B8" i="5"/>
  <c r="B9" i="5"/>
  <c r="B10" i="5"/>
  <c r="E20" i="4"/>
  <c r="E19" i="4"/>
  <c r="E18" i="4"/>
  <c r="E48" i="4"/>
  <c r="E17" i="4"/>
  <c r="B63" i="4"/>
  <c r="B57" i="4"/>
  <c r="B58" i="4"/>
  <c r="B59" i="4"/>
  <c r="B60" i="4"/>
  <c r="B61" i="4" s="1"/>
  <c r="B62" i="4" s="1"/>
  <c r="B56" i="4"/>
  <c r="B55" i="4"/>
  <c r="B54" i="4"/>
  <c r="B47" i="4"/>
  <c r="B52" i="4"/>
  <c r="B51" i="4"/>
  <c r="B50" i="4"/>
  <c r="B49" i="4"/>
  <c r="B44" i="4"/>
  <c r="B45" i="4" s="1"/>
  <c r="B46" i="4" s="1"/>
  <c r="B41" i="4"/>
  <c r="B42" i="4"/>
  <c r="E3" i="4"/>
  <c r="M20" i="2"/>
  <c r="M19" i="2"/>
  <c r="M18" i="2"/>
  <c r="M17" i="2"/>
  <c r="M9" i="2"/>
  <c r="B39" i="4"/>
  <c r="E4" i="4"/>
  <c r="E5" i="4"/>
  <c r="E6" i="4"/>
  <c r="E7" i="4" s="1"/>
  <c r="M16" i="2"/>
  <c r="M45" i="2"/>
  <c r="E12" i="2"/>
  <c r="E7" i="2"/>
  <c r="E2" i="2"/>
  <c r="E3" i="2"/>
  <c r="G3" i="2" s="1"/>
  <c r="E4" i="2"/>
  <c r="E5" i="2"/>
  <c r="E6" i="2"/>
  <c r="E8" i="2"/>
  <c r="E9" i="2"/>
  <c r="E10" i="2"/>
  <c r="E11" i="2"/>
  <c r="E13" i="2"/>
  <c r="E14" i="2"/>
  <c r="E15" i="2"/>
  <c r="E16" i="2"/>
  <c r="E17" i="2"/>
  <c r="E18" i="2"/>
  <c r="E19" i="2"/>
  <c r="F3" i="2"/>
  <c r="L26" i="2"/>
  <c r="K3" i="2"/>
  <c r="K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M7" i="2"/>
  <c r="M6" i="2"/>
  <c r="G5" i="2"/>
  <c r="G6" i="2" s="1"/>
  <c r="G7" i="2" s="1"/>
  <c r="G2" i="2"/>
  <c r="G4" i="2"/>
  <c r="M3" i="2"/>
  <c r="M4" i="2"/>
  <c r="L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L5" i="2"/>
  <c r="M5" i="2" s="1"/>
  <c r="K4" i="2"/>
  <c r="L2" i="2"/>
  <c r="M2" i="2" s="1"/>
  <c r="L3" i="2"/>
  <c r="L4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K5" i="2"/>
  <c r="E8" i="4" l="1"/>
  <c r="E9" i="4" s="1"/>
  <c r="E29" i="4" s="1"/>
  <c r="E26" i="4"/>
  <c r="M10" i="2"/>
  <c r="M8" i="2" s="1"/>
  <c r="G8" i="2"/>
  <c r="E27" i="4" l="1"/>
  <c r="E28" i="4" s="1"/>
  <c r="F35" i="4" s="1"/>
  <c r="E10" i="4"/>
  <c r="E11" i="4" s="1"/>
  <c r="E31" i="4" s="1"/>
  <c r="G9" i="2"/>
  <c r="G10" i="2" s="1"/>
  <c r="M13" i="2"/>
  <c r="M11" i="2"/>
  <c r="M12" i="2" s="1"/>
  <c r="E30" i="4" l="1"/>
  <c r="E35" i="4"/>
  <c r="E12" i="4" s="1"/>
  <c r="M14" i="2"/>
  <c r="M15" i="2" s="1"/>
  <c r="M21" i="2"/>
  <c r="M22" i="2" s="1"/>
  <c r="F36" i="4" l="1"/>
  <c r="M23" i="2"/>
  <c r="M24" i="2" s="1"/>
  <c r="M25" i="2" s="1"/>
  <c r="E36" i="4" l="1"/>
  <c r="E13" i="4" s="1"/>
  <c r="M26" i="2"/>
  <c r="F37" i="4" l="1"/>
  <c r="M27" i="2"/>
  <c r="M28" i="2" s="1"/>
  <c r="E37" i="4" l="1"/>
  <c r="E14" i="4" s="1"/>
  <c r="M29" i="2"/>
  <c r="F38" i="4" l="1"/>
  <c r="E38" i="4" s="1"/>
  <c r="E15" i="4" s="1"/>
  <c r="M30" i="2"/>
  <c r="M31" i="2" s="1"/>
  <c r="F39" i="4" l="1"/>
  <c r="E39" i="4" s="1"/>
  <c r="F40" i="4" s="1"/>
  <c r="E40" i="4" s="1"/>
  <c r="E16" i="4" s="1"/>
  <c r="M32" i="2"/>
  <c r="M33" i="2" s="1"/>
  <c r="F41" i="4" l="1"/>
  <c r="M34" i="2"/>
  <c r="M35" i="2" s="1"/>
  <c r="E41" i="4" l="1"/>
  <c r="F42" i="4" s="1"/>
  <c r="M36" i="2"/>
  <c r="M37" i="2" s="1"/>
  <c r="E42" i="4" l="1"/>
  <c r="F43" i="4" s="1"/>
  <c r="E43" i="4" s="1"/>
  <c r="M38" i="2"/>
  <c r="M39" i="2" s="1"/>
  <c r="F44" i="4" l="1"/>
  <c r="M40" i="2"/>
  <c r="M41" i="2" s="1"/>
  <c r="M42" i="2" s="1"/>
  <c r="M43" i="2" s="1"/>
  <c r="M44" i="2" s="1"/>
  <c r="E44" i="4" l="1"/>
  <c r="F45" i="4" s="1"/>
  <c r="E45" i="4" s="1"/>
  <c r="F46" i="4" s="1"/>
  <c r="E46" i="4" s="1"/>
  <c r="F47" i="4" s="1"/>
  <c r="E47" i="4" s="1"/>
  <c r="F48" i="4" s="1"/>
  <c r="F49" i="4" l="1"/>
  <c r="E49" i="4" s="1"/>
  <c r="F50" i="4" s="1"/>
  <c r="E50" i="4" s="1"/>
  <c r="F51" i="4" s="1"/>
  <c r="E51" i="4" s="1"/>
  <c r="F52" i="4" s="1"/>
  <c r="E52" i="4" s="1"/>
  <c r="F53" i="4" s="1"/>
  <c r="E53" i="4" l="1"/>
  <c r="F54" i="4" l="1"/>
  <c r="E54" i="4" s="1"/>
  <c r="F55" i="4" s="1"/>
  <c r="E55" i="4" s="1"/>
  <c r="F56" i="4" s="1"/>
  <c r="E56" i="4" s="1"/>
  <c r="F57" i="4" s="1"/>
  <c r="E57" i="4" s="1"/>
  <c r="F58" i="4" s="1"/>
  <c r="E58" i="4" s="1"/>
  <c r="F59" i="4" s="1"/>
  <c r="E59" i="4" s="1"/>
  <c r="F60" i="4" s="1"/>
  <c r="E60" i="4" l="1"/>
  <c r="F61" i="4" s="1"/>
  <c r="E61" i="4" l="1"/>
  <c r="F62" i="4" s="1"/>
  <c r="E62" i="4" l="1"/>
  <c r="F63" i="4" s="1"/>
  <c r="E63" i="4" l="1"/>
  <c r="F64" i="4" s="1"/>
  <c r="E64" i="4" s="1"/>
</calcChain>
</file>

<file path=xl/sharedStrings.xml><?xml version="1.0" encoding="utf-8"?>
<sst xmlns="http://schemas.openxmlformats.org/spreadsheetml/2006/main" count="48" uniqueCount="21">
  <si>
    <t>Source</t>
  </si>
  <si>
    <t>Quote</t>
  </si>
  <si>
    <t>Maturity</t>
  </si>
  <si>
    <t>Futures</t>
  </si>
  <si>
    <t>Swap</t>
  </si>
  <si>
    <t>Deposit</t>
  </si>
  <si>
    <t>P(t0,ti)</t>
  </si>
  <si>
    <t>t0</t>
  </si>
  <si>
    <t>Ti</t>
  </si>
  <si>
    <t>𝜏(ti,ti+1)</t>
  </si>
  <si>
    <t>Maturité_Annuel</t>
  </si>
  <si>
    <t xml:space="preserve">𝜏(t0,ti) </t>
  </si>
  <si>
    <t>dans le calcul du swap on dois prendre en compte que si t0 est supérieure à une date de payement on ne prend pas en compte son flux et donc pour une matu donnée on essaie de compté uniquement les flux restant à considéré.</t>
  </si>
  <si>
    <t>𝜏(ti,ti+1) ( avec les instruments)</t>
  </si>
  <si>
    <t>spot date</t>
  </si>
  <si>
    <t>Futures (3 month)</t>
  </si>
  <si>
    <t>start date</t>
  </si>
  <si>
    <t>Interpolated Zero coupon</t>
  </si>
  <si>
    <t>Interpolated swap rate</t>
  </si>
  <si>
    <t>sum for swap calculation</t>
  </si>
  <si>
    <t>Time_To_Ma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</si>
</sst>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14" fontId="0" fillId="2" borderId="0" xfId="0" applyNumberFormat="1" applyFill="1"/>
    <xf numFmtId="0" fontId="0" fillId="0" borderId="1" xfId="0" applyBorder="1"/>
    <xf numFmtId="14" fontId="0" fillId="0" borderId="0" xfId="0" applyNumberFormat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0" fontId="0" fillId="3" borderId="0" xfId="0" applyFill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wrapText="1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8" borderId="9" xfId="0" applyFill="1" applyBorder="1"/>
    <xf numFmtId="0" fontId="0" fillId="8" borderId="0" xfId="0" applyFill="1"/>
    <xf numFmtId="14" fontId="0" fillId="8" borderId="0" xfId="0" applyNumberFormat="1" applyFill="1"/>
    <xf numFmtId="0" fontId="0" fillId="8" borderId="11" xfId="0" applyFill="1" applyBorder="1"/>
    <xf numFmtId="0" fontId="0" fillId="8" borderId="12" xfId="0" applyFill="1" applyBorder="1"/>
    <xf numFmtId="14" fontId="0" fillId="8" borderId="12" xfId="0" applyNumberFormat="1" applyFill="1" applyBorder="1"/>
    <xf numFmtId="0" fontId="0" fillId="9" borderId="9" xfId="0" applyFill="1" applyBorder="1"/>
    <xf numFmtId="0" fontId="0" fillId="9" borderId="0" xfId="0" applyFill="1"/>
    <xf numFmtId="14" fontId="0" fillId="9" borderId="0" xfId="0" applyNumberFormat="1" applyFill="1"/>
    <xf numFmtId="0" fontId="0" fillId="9" borderId="11" xfId="0" applyFill="1" applyBorder="1"/>
    <xf numFmtId="0" fontId="0" fillId="9" borderId="12" xfId="0" applyFill="1" applyBorder="1"/>
    <xf numFmtId="14" fontId="0" fillId="9" borderId="12" xfId="0" applyNumberFormat="1" applyFill="1" applyBorder="1"/>
    <xf numFmtId="164" fontId="0" fillId="8" borderId="10" xfId="0" applyNumberFormat="1" applyFill="1" applyBorder="1"/>
    <xf numFmtId="164" fontId="0" fillId="2" borderId="10" xfId="0" applyNumberFormat="1" applyFill="1" applyBorder="1"/>
    <xf numFmtId="164" fontId="0" fillId="8" borderId="13" xfId="0" applyNumberFormat="1" applyFill="1" applyBorder="1"/>
    <xf numFmtId="2" fontId="0" fillId="0" borderId="0" xfId="0" applyNumberFormat="1"/>
    <xf numFmtId="164" fontId="0" fillId="0" borderId="0" xfId="0" applyNumberFormat="1"/>
    <xf numFmtId="164" fontId="0" fillId="9" borderId="10" xfId="0" applyNumberFormat="1" applyFill="1" applyBorder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0" borderId="14" xfId="0" applyBorder="1"/>
    <xf numFmtId="0" fontId="0" fillId="0" borderId="15" xfId="0" applyBorder="1"/>
    <xf numFmtId="0" fontId="0" fillId="7" borderId="16" xfId="0" applyFill="1" applyBorder="1"/>
    <xf numFmtId="164" fontId="0" fillId="7" borderId="17" xfId="0" applyNumberFormat="1" applyFill="1" applyBorder="1"/>
    <xf numFmtId="0" fontId="0" fillId="8" borderId="16" xfId="0" applyFill="1" applyBorder="1"/>
    <xf numFmtId="164" fontId="0" fillId="8" borderId="17" xfId="0" applyNumberFormat="1" applyFill="1" applyBorder="1"/>
    <xf numFmtId="0" fontId="0" fillId="9" borderId="16" xfId="0" applyFill="1" applyBorder="1"/>
    <xf numFmtId="164" fontId="0" fillId="9" borderId="17" xfId="0" applyNumberFormat="1" applyFill="1" applyBorder="1"/>
    <xf numFmtId="0" fontId="0" fillId="9" borderId="18" xfId="0" applyFill="1" applyBorder="1"/>
    <xf numFmtId="0" fontId="0" fillId="9" borderId="19" xfId="0" applyFill="1" applyBorder="1"/>
    <xf numFmtId="14" fontId="0" fillId="9" borderId="19" xfId="0" applyNumberFormat="1" applyFill="1" applyBorder="1"/>
    <xf numFmtId="0" fontId="0" fillId="0" borderId="20" xfId="0" applyBorder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Aide!$E$2</c:f>
              <c:strCache>
                <c:ptCount val="1"/>
                <c:pt idx="0">
                  <c:v>P(t0,ti)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Aide!$C$3:$C$20</c:f>
              <c:numCache>
                <c:formatCode>m/d/yyyy</c:formatCode>
                <c:ptCount val="18"/>
                <c:pt idx="0">
                  <c:v>45258</c:v>
                </c:pt>
                <c:pt idx="1">
                  <c:v>45288</c:v>
                </c:pt>
                <c:pt idx="2">
                  <c:v>45348</c:v>
                </c:pt>
                <c:pt idx="3">
                  <c:v>45379</c:v>
                </c:pt>
                <c:pt idx="4">
                  <c:v>45469</c:v>
                </c:pt>
                <c:pt idx="5">
                  <c:v>45560</c:v>
                </c:pt>
                <c:pt idx="6">
                  <c:v>45653</c:v>
                </c:pt>
                <c:pt idx="7">
                  <c:v>45744</c:v>
                </c:pt>
                <c:pt idx="8">
                  <c:v>45834</c:v>
                </c:pt>
                <c:pt idx="9">
                  <c:v>45989</c:v>
                </c:pt>
                <c:pt idx="10">
                  <c:v>46352</c:v>
                </c:pt>
                <c:pt idx="11">
                  <c:v>46717</c:v>
                </c:pt>
                <c:pt idx="12">
                  <c:v>47082</c:v>
                </c:pt>
                <c:pt idx="13">
                  <c:v>47815</c:v>
                </c:pt>
                <c:pt idx="14">
                  <c:v>48912</c:v>
                </c:pt>
                <c:pt idx="15">
                  <c:v>50736</c:v>
                </c:pt>
                <c:pt idx="16">
                  <c:v>52562</c:v>
                </c:pt>
                <c:pt idx="17">
                  <c:v>56580</c:v>
                </c:pt>
              </c:numCache>
            </c:numRef>
          </c:cat>
          <c:val>
            <c:numRef>
              <c:f>Aide!$E$3:$E$20</c:f>
              <c:numCache>
                <c:formatCode>0.0000</c:formatCode>
                <c:ptCount val="18"/>
                <c:pt idx="0">
                  <c:v>0.99999583335069442</c:v>
                </c:pt>
                <c:pt idx="1">
                  <c:v>0.99981919936144881</c:v>
                </c:pt>
                <c:pt idx="2">
                  <c:v>0.99931796548855412</c:v>
                </c:pt>
                <c:pt idx="3">
                  <c:v>0.99878148658636468</c:v>
                </c:pt>
                <c:pt idx="4">
                  <c:v>0.99798310010627977</c:v>
                </c:pt>
                <c:pt idx="5">
                  <c:v>0.99715130972208654</c:v>
                </c:pt>
                <c:pt idx="6">
                  <c:v>0.99625053319831969</c:v>
                </c:pt>
                <c:pt idx="7">
                  <c:v>0.99534476945811279</c:v>
                </c:pt>
                <c:pt idx="8">
                  <c:v>0.99440008937320823</c:v>
                </c:pt>
                <c:pt idx="9">
                  <c:v>0.99271930688784049</c:v>
                </c:pt>
                <c:pt idx="10">
                  <c:v>0.98702404480620387</c:v>
                </c:pt>
                <c:pt idx="11">
                  <c:v>0.97755076559453735</c:v>
                </c:pt>
                <c:pt idx="12">
                  <c:v>0.96261418238555552</c:v>
                </c:pt>
                <c:pt idx="13">
                  <c:v>0.91949428524153776</c:v>
                </c:pt>
                <c:pt idx="14">
                  <c:v>0.83995625913118688</c:v>
                </c:pt>
                <c:pt idx="15">
                  <c:v>0.735429553617726</c:v>
                </c:pt>
                <c:pt idx="16">
                  <c:v>0.60040610346829892</c:v>
                </c:pt>
                <c:pt idx="17">
                  <c:v>0.42565924061078747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A-48D5-9BAC-1BE8F88E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99183"/>
        <c:axId val="1856397935"/>
      </c:lineChart>
      <c:dateAx>
        <c:axId val="1856399183"/>
        <c:scaling>
          <c:orientation val="minMax"/>
          <c:max val="48910"/>
          <c:min val="45258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397935"/>
        <c:crosses val="autoZero"/>
        <c:auto val="0"/>
        <c:lblOffset val="100"/>
        <c:baseTimeUnit val="months"/>
        <c:majorUnit val="6"/>
        <c:majorTimeUnit val="months"/>
      </c:dateAx>
      <c:valAx>
        <c:axId val="18563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39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320488</xdr:colOff>
      <xdr:row>1</xdr:row>
      <xdr:rowOff>135405</xdr:rowOff>
    </xdr:from>
    <xdr:to>
      <xdr:col>8</xdr:col>
      <xdr:colOff>488738</xdr:colOff>
      <xdr:row>6</xdr:row>
      <xdr:rowOff>75124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D1A3A-FF27-04B4-1A41-2AD7DB66E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5812" y="314699"/>
          <a:ext cx="3149015" cy="836190"/>
        </a:xfrm>
        <a:prstGeom prst="rect">
          <a:avLst/>
        </a:prstGeom>
      </xdr:spPr>
    </xdr:pic>
    <xdr:clientData/>
  </xdr:twoCellAnchor>
  <xdr:twoCellAnchor editAs="oneCell">
    <xdr:from>
      <xdr:col>28</xdr:col>
      <xdr:colOff>383221</xdr:colOff>
      <xdr:row>12</xdr:row>
      <xdr:rowOff>34873</xdr:rowOff>
    </xdr:from>
    <xdr:to>
      <xdr:col>39</xdr:col>
      <xdr:colOff>307362</xdr:colOff>
      <xdr:row>33</xdr:row>
      <xdr:rowOff>125468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640CF3-93E5-B1EA-8CC3-C9B8377BA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27630" y="2130373"/>
          <a:ext cx="6591641" cy="3738381"/>
        </a:xfrm>
        <a:prstGeom prst="rect">
          <a:avLst/>
        </a:prstGeom>
      </xdr:spPr>
    </xdr:pic>
    <xdr:clientData/>
  </xdr:twoCellAnchor>
  <xdr:twoCellAnchor editAs="oneCell">
    <xdr:from>
      <xdr:col>16</xdr:col>
      <xdr:colOff>154302</xdr:colOff>
      <xdr:row>11</xdr:row>
      <xdr:rowOff>172026</xdr:rowOff>
    </xdr:from>
    <xdr:to>
      <xdr:col>27</xdr:col>
      <xdr:colOff>402308</xdr:colOff>
      <xdr:row>37</xdr:row>
      <xdr:rowOff>125505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9E5E32-3110-29D6-54BB-26E20437A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1855" y="2153226"/>
          <a:ext cx="6953606" cy="4624091"/>
        </a:xfrm>
        <a:prstGeom prst="rect">
          <a:avLst/>
        </a:prstGeom>
      </xdr:spPr>
    </xdr:pic>
    <xdr:clientData/>
  </xdr:twoCellAnchor>
  <xdr:twoCellAnchor editAs="oneCell">
    <xdr:from>
      <xdr:col>16</xdr:col>
      <xdr:colOff>184623</xdr:colOff>
      <xdr:row>36</xdr:row>
      <xdr:rowOff>157697</xdr:rowOff>
    </xdr:from>
    <xdr:to>
      <xdr:col>27</xdr:col>
      <xdr:colOff>507392</xdr:colOff>
      <xdr:row>58</xdr:row>
      <xdr:rowOff>107099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8BB0EE-43AE-8D83-5CFD-433881A7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55396" y="6426879"/>
          <a:ext cx="6990269" cy="3753052"/>
        </a:xfrm>
        <a:prstGeom prst="rect">
          <a:avLst/>
        </a:prstGeom>
      </xdr:spPr>
    </xdr:pic>
    <xdr:clientData/>
  </xdr:twoCellAnchor>
  <xdr:twoCellAnchor editAs="oneCell">
    <xdr:from>
      <xdr:col>5</xdr:col>
      <xdr:colOff>441886</xdr:colOff>
      <xdr:row>8</xdr:row>
      <xdr:rowOff>129614</xdr:rowOff>
    </xdr:from>
    <xdr:to>
      <xdr:col>8</xdr:col>
      <xdr:colOff>316940</xdr:colOff>
      <xdr:row>15</xdr:row>
      <xdr:rowOff>31288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4F3233-E93E-923C-7E51-F4B60410C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88915" y="1575173"/>
          <a:ext cx="2852644" cy="1159908"/>
        </a:xfrm>
        <a:prstGeom prst="rect">
          <a:avLst/>
        </a:prstGeom>
      </xdr:spPr>
    </xdr:pic>
    <xdr:clientData/>
  </xdr:twoCellAnchor>
  <xdr:twoCellAnchor>
    <xdr:from>
      <xdr:col>12</xdr:col>
      <xdr:colOff>464297</xdr:colOff>
      <xdr:row>1</xdr:row>
      <xdr:rowOff>97678</xdr:rowOff>
    </xdr:from>
    <xdr:to>
      <xdr:col>27</xdr:col>
      <xdr:colOff>358589</xdr:colOff>
      <xdr:row>7</xdr:row>
      <xdr:rowOff>44823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F428423-B9FD-E1BC-7B89-644F5AF7347C}"/>
            </a:ext>
          </a:extLst>
        </xdr:cNvPr>
        <xdr:cNvSpPr txBox="1"/>
      </xdr:nvSpPr>
      <xdr:spPr>
        <a:xfrm>
          <a:off x="10112562" y="288178"/>
          <a:ext cx="8971056" cy="1022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Points d'attention</a:t>
          </a:r>
        </a:p>
        <a:p>
          <a:r>
            <a:rPr lang="fr-FR" sz="1100"/>
            <a:t>1. Les taux sont en %</a:t>
          </a:r>
        </a:p>
        <a:p>
          <a:r>
            <a:rPr lang="fr-FR" sz="1100"/>
            <a:t>2. Erreur</a:t>
          </a:r>
          <a:r>
            <a:rPr lang="fr-FR" sz="1100" baseline="0"/>
            <a:t> dans la formule du taux forward simple des slides du 27 novembre. --&gt; La formule du 17 octobre et 8 novembre est correcte.</a:t>
          </a:r>
        </a:p>
        <a:p>
          <a:r>
            <a:rPr lang="fr-FR" sz="1100" baseline="0"/>
            <a:t>3. Le bootsptrapping de la courbe est à terminer</a:t>
          </a:r>
          <a:endParaRPr lang="fr-FR" sz="1100"/>
        </a:p>
      </xdr:txBody>
    </xdr:sp>
    <xdr:clientData/>
  </xdr:twoCellAnchor>
  <xdr:twoCellAnchor>
    <xdr:from>
      <xdr:col>5</xdr:col>
      <xdr:colOff>476250</xdr:colOff>
      <xdr:row>16</xdr:row>
      <xdr:rowOff>153146</xdr:rowOff>
    </xdr:from>
    <xdr:to>
      <xdr:col>11</xdr:col>
      <xdr:colOff>255307</xdr:colOff>
      <xdr:row>32</xdr:row>
      <xdr:rowOff>10084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2FC4CB-0BF3-880A-8E00-6C9D406D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A02D-7384-4F8C-BD3E-CE4E9AD33B0E}">
  <dimension ref="B2:D20"/>
  <sheetViews>
    <sheetView showGridLines="0" workbookViewId="0">
      <selection activeCell="B2" sqref="B2:D20"/>
    </sheetView>
  </sheetViews>
  <sheetFormatPr baseColWidth="10" defaultColWidth="8.88671875" defaultRowHeight="14.4" x14ac:dyDescent="0.3"/>
  <cols>
    <col min="2" max="3" width="8.77734375" style="1"/>
    <col min="4" max="4" width="10.44140625" style="5" customWidth="1"/>
  </cols>
  <sheetData>
    <row r="2" spans="2:4" x14ac:dyDescent="0.3">
      <c r="B2" s="4" t="s">
        <v>0</v>
      </c>
      <c r="C2" s="4" t="s">
        <v>1</v>
      </c>
      <c r="D2" s="6" t="s">
        <v>2</v>
      </c>
    </row>
    <row r="3" spans="2:4" x14ac:dyDescent="0.3">
      <c r="B3" s="62" t="s">
        <v>5</v>
      </c>
      <c r="C3" s="2">
        <v>0.15</v>
      </c>
      <c r="D3" s="3">
        <v>45258</v>
      </c>
    </row>
    <row r="4" spans="2:4" x14ac:dyDescent="0.3">
      <c r="B4" s="62"/>
      <c r="C4" s="2">
        <v>0.21</v>
      </c>
      <c r="D4" s="3">
        <v>45288</v>
      </c>
    </row>
    <row r="5" spans="2:4" x14ac:dyDescent="0.3">
      <c r="B5" s="62"/>
      <c r="C5" s="2">
        <v>0.27</v>
      </c>
      <c r="D5" s="3">
        <v>45348</v>
      </c>
    </row>
    <row r="6" spans="2:4" x14ac:dyDescent="0.3">
      <c r="B6" s="62"/>
      <c r="C6" s="2">
        <v>0.36</v>
      </c>
      <c r="D6" s="3">
        <v>45379</v>
      </c>
    </row>
    <row r="7" spans="2:4" x14ac:dyDescent="0.3">
      <c r="B7" s="62" t="s">
        <v>3</v>
      </c>
      <c r="C7" s="2">
        <v>99.68</v>
      </c>
      <c r="D7" s="3">
        <v>45469</v>
      </c>
    </row>
    <row r="8" spans="2:4" x14ac:dyDescent="0.3">
      <c r="B8" s="62"/>
      <c r="C8" s="2">
        <v>99.67</v>
      </c>
      <c r="D8" s="3">
        <v>45560</v>
      </c>
    </row>
    <row r="9" spans="2:4" x14ac:dyDescent="0.3">
      <c r="B9" s="62"/>
      <c r="C9" s="2">
        <v>99.65</v>
      </c>
      <c r="D9" s="3">
        <v>45653</v>
      </c>
    </row>
    <row r="10" spans="2:4" x14ac:dyDescent="0.3">
      <c r="B10" s="62"/>
      <c r="C10" s="2">
        <v>99.64</v>
      </c>
      <c r="D10" s="3">
        <v>45744</v>
      </c>
    </row>
    <row r="11" spans="2:4" x14ac:dyDescent="0.3">
      <c r="B11" s="62"/>
      <c r="C11" s="2">
        <v>99.62</v>
      </c>
      <c r="D11" s="3">
        <v>45834</v>
      </c>
    </row>
    <row r="12" spans="2:4" x14ac:dyDescent="0.3">
      <c r="B12" s="62" t="s">
        <v>4</v>
      </c>
      <c r="C12" s="2">
        <v>0.36</v>
      </c>
      <c r="D12" s="3">
        <v>45989</v>
      </c>
    </row>
    <row r="13" spans="2:4" x14ac:dyDescent="0.3">
      <c r="B13" s="62"/>
      <c r="C13" s="2">
        <v>0.43</v>
      </c>
      <c r="D13" s="3">
        <v>46352</v>
      </c>
    </row>
    <row r="14" spans="2:4" x14ac:dyDescent="0.3">
      <c r="B14" s="62"/>
      <c r="C14" s="2">
        <v>0.56000000000000005</v>
      </c>
      <c r="D14" s="3">
        <v>46717</v>
      </c>
    </row>
    <row r="15" spans="2:4" x14ac:dyDescent="0.3">
      <c r="B15" s="62"/>
      <c r="C15" s="2">
        <v>0.75</v>
      </c>
      <c r="D15" s="3">
        <v>47082</v>
      </c>
    </row>
    <row r="16" spans="2:4" x14ac:dyDescent="0.3">
      <c r="B16" s="62"/>
      <c r="C16" s="2">
        <v>1.17</v>
      </c>
      <c r="D16" s="3">
        <v>47815</v>
      </c>
    </row>
    <row r="17" spans="2:4" x14ac:dyDescent="0.3">
      <c r="B17" s="62"/>
      <c r="C17" s="2">
        <v>1.68</v>
      </c>
      <c r="D17" s="3">
        <v>48912</v>
      </c>
    </row>
    <row r="18" spans="2:4" x14ac:dyDescent="0.3">
      <c r="B18" s="62"/>
      <c r="C18" s="2">
        <v>2.19</v>
      </c>
      <c r="D18" s="3">
        <v>50736</v>
      </c>
    </row>
    <row r="19" spans="2:4" x14ac:dyDescent="0.3">
      <c r="B19" s="62"/>
      <c r="C19" s="2">
        <v>2.4</v>
      </c>
      <c r="D19" s="3">
        <v>52562</v>
      </c>
    </row>
    <row r="20" spans="2:4" x14ac:dyDescent="0.3">
      <c r="B20" s="62"/>
      <c r="C20" s="2">
        <v>2.58</v>
      </c>
      <c r="D20" s="3">
        <v>56580</v>
      </c>
    </row>
  </sheetData>
  <mergeCells count="3">
    <mergeCell ref="B7:B11"/>
    <mergeCell ref="B12:B20"/>
    <mergeCell ref="B3:B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22EB-5321-4653-A326-82299365A547}">
  <dimension ref="A1:AB710"/>
  <sheetViews>
    <sheetView workbookViewId="0">
      <selection activeCell="M10" sqref="M10"/>
    </sheetView>
  </sheetViews>
  <sheetFormatPr baseColWidth="10" defaultColWidth="8.88671875" defaultRowHeight="14.4" x14ac:dyDescent="0.3"/>
  <cols>
    <col min="2" max="2" width="10.5546875" bestFit="1" customWidth="1"/>
    <col min="4" max="4" width="10.5546875" bestFit="1" customWidth="1"/>
    <col min="5" max="5" width="15.33203125" bestFit="1" customWidth="1"/>
    <col min="6" max="6" width="27.6640625" bestFit="1" customWidth="1"/>
    <col min="7" max="7" width="17.6640625" bestFit="1" customWidth="1"/>
    <col min="8" max="9" width="10.5546875" bestFit="1" customWidth="1"/>
    <col min="10" max="10" width="11.6640625" bestFit="1" customWidth="1"/>
    <col min="11" max="12" width="10.5546875" customWidth="1"/>
    <col min="13" max="13" width="12.6640625" bestFit="1" customWidth="1"/>
    <col min="21" max="21" width="10.5546875" bestFit="1" customWidth="1"/>
    <col min="26" max="26" width="10.5546875" bestFit="1" customWidth="1"/>
    <col min="28" max="28" width="10.5546875" bestFit="1" customWidth="1"/>
  </cols>
  <sheetData>
    <row r="1" spans="1:28" ht="18" x14ac:dyDescent="0.35">
      <c r="A1" s="4" t="s">
        <v>8</v>
      </c>
      <c r="B1" s="4" t="s">
        <v>0</v>
      </c>
      <c r="C1" s="4" t="s">
        <v>1</v>
      </c>
      <c r="D1" s="6" t="s">
        <v>2</v>
      </c>
      <c r="E1" s="6" t="s">
        <v>10</v>
      </c>
      <c r="F1" s="6" t="s">
        <v>13</v>
      </c>
      <c r="G1" s="6" t="s">
        <v>6</v>
      </c>
      <c r="H1" s="7" t="s">
        <v>7</v>
      </c>
      <c r="J1" s="20">
        <v>45257</v>
      </c>
      <c r="K1" s="17" t="s">
        <v>9</v>
      </c>
      <c r="L1" s="18" t="s">
        <v>11</v>
      </c>
      <c r="M1" s="19" t="s">
        <v>6</v>
      </c>
    </row>
    <row r="2" spans="1:28" x14ac:dyDescent="0.3">
      <c r="A2" s="9">
        <v>1</v>
      </c>
      <c r="B2" s="64" t="s">
        <v>5</v>
      </c>
      <c r="C2" s="2">
        <v>0.15</v>
      </c>
      <c r="D2" s="3">
        <v>45258</v>
      </c>
      <c r="E2" s="2">
        <f t="shared" ref="E2:E19" si="0">(D2-$H$2)/365</f>
        <v>2.7397260273972603E-3</v>
      </c>
      <c r="F2" s="9">
        <f>(D2-$H$2)/360</f>
        <v>2.7777777777777779E-3</v>
      </c>
      <c r="G2" s="9">
        <f>1/(1+E2*C2)</f>
        <v>0.99958920991373401</v>
      </c>
      <c r="H2" s="8">
        <v>45257</v>
      </c>
      <c r="J2" s="11">
        <v>45258</v>
      </c>
      <c r="K2">
        <f>(J2-J1)/360</f>
        <v>2.7777777777777779E-3</v>
      </c>
      <c r="L2">
        <f>(J2-$H$2)/360</f>
        <v>2.7777777777777779E-3</v>
      </c>
      <c r="M2" s="16">
        <f>1/(1+L2*C2)</f>
        <v>0.9995835068721366</v>
      </c>
      <c r="AB2" s="10"/>
    </row>
    <row r="3" spans="1:28" x14ac:dyDescent="0.3">
      <c r="A3" s="9">
        <v>2</v>
      </c>
      <c r="B3" s="65"/>
      <c r="C3" s="2">
        <v>0.21</v>
      </c>
      <c r="D3" s="3">
        <v>45288</v>
      </c>
      <c r="E3" s="2">
        <f t="shared" si="0"/>
        <v>8.4931506849315067E-2</v>
      </c>
      <c r="F3" s="9">
        <f>(D3-D2)/360</f>
        <v>8.3333333333333329E-2</v>
      </c>
      <c r="G3" s="9">
        <f t="shared" ref="G3:G4" si="1">1/(1+E3*C3)</f>
        <v>0.98247691852170871</v>
      </c>
      <c r="J3" s="11">
        <v>45288</v>
      </c>
      <c r="K3">
        <f>(J3-J2)/360</f>
        <v>8.3333333333333329E-2</v>
      </c>
      <c r="L3">
        <f t="shared" ref="L3" si="2">(J3-$H$2)/360</f>
        <v>8.611111111111111E-2</v>
      </c>
      <c r="M3" s="16">
        <f>1/(1+L3*C3)</f>
        <v>0.98223786526970625</v>
      </c>
      <c r="AB3" s="10"/>
    </row>
    <row r="4" spans="1:28" x14ac:dyDescent="0.3">
      <c r="A4" s="9">
        <v>3</v>
      </c>
      <c r="B4" s="65"/>
      <c r="C4" s="2">
        <v>0.27</v>
      </c>
      <c r="D4" s="3">
        <v>45348</v>
      </c>
      <c r="E4" s="2">
        <f t="shared" si="0"/>
        <v>0.24931506849315069</v>
      </c>
      <c r="F4" s="9">
        <f t="shared" ref="F4:F19" si="3">(D4-D3)/360</f>
        <v>0.16666666666666666</v>
      </c>
      <c r="G4" s="9">
        <f t="shared" si="1"/>
        <v>0.93693046179120565</v>
      </c>
      <c r="J4" s="11">
        <v>45348</v>
      </c>
      <c r="K4">
        <f>(J4-J3)/360</f>
        <v>0.16666666666666666</v>
      </c>
      <c r="L4">
        <f t="shared" ref="L4:L45" si="4">(J4-$H$2)/360</f>
        <v>0.25277777777777777</v>
      </c>
      <c r="M4" s="16">
        <f>1/(1+L4*C4)</f>
        <v>0.9361104610344021</v>
      </c>
      <c r="AB4" s="10"/>
    </row>
    <row r="5" spans="1:28" x14ac:dyDescent="0.3">
      <c r="A5" s="9">
        <v>4</v>
      </c>
      <c r="B5" s="66"/>
      <c r="C5" s="2">
        <v>0.36</v>
      </c>
      <c r="D5" s="3">
        <v>45379</v>
      </c>
      <c r="E5" s="2">
        <f t="shared" si="0"/>
        <v>0.33424657534246577</v>
      </c>
      <c r="F5" s="9">
        <f t="shared" si="3"/>
        <v>8.611111111111111E-2</v>
      </c>
      <c r="G5" s="9">
        <f>1/(1+E5*C5)</f>
        <v>0.89259512863151713</v>
      </c>
      <c r="J5" s="11">
        <v>45379</v>
      </c>
      <c r="K5">
        <f>(J5-J4)/360</f>
        <v>8.611111111111111E-2</v>
      </c>
      <c r="L5">
        <f t="shared" si="4"/>
        <v>0.33888888888888891</v>
      </c>
      <c r="M5" s="16">
        <f>1/(1+L5*C5)</f>
        <v>0.89126559714795017</v>
      </c>
      <c r="AB5" s="10"/>
    </row>
    <row r="6" spans="1:28" x14ac:dyDescent="0.3">
      <c r="A6" s="9">
        <v>5</v>
      </c>
      <c r="B6" s="64" t="s">
        <v>3</v>
      </c>
      <c r="C6" s="2">
        <v>99.68</v>
      </c>
      <c r="D6" s="3">
        <v>45469</v>
      </c>
      <c r="E6" s="2">
        <f t="shared" si="0"/>
        <v>0.58082191780821912</v>
      </c>
      <c r="F6" s="9">
        <f t="shared" si="3"/>
        <v>0.25</v>
      </c>
      <c r="G6" s="9">
        <f>G5*((1-C6/100)*F6+1)</f>
        <v>0.89330920473442221</v>
      </c>
      <c r="J6" s="14">
        <v>45469</v>
      </c>
      <c r="K6">
        <f>(J6-J5)/360</f>
        <v>0.25</v>
      </c>
      <c r="L6">
        <f t="shared" si="4"/>
        <v>0.58888888888888891</v>
      </c>
      <c r="M6" s="15">
        <f>M5*(1+(1-(C6/100))*K6)</f>
        <v>0.89197860962566844</v>
      </c>
      <c r="O6" s="10"/>
      <c r="AB6" s="10"/>
    </row>
    <row r="7" spans="1:28" x14ac:dyDescent="0.3">
      <c r="A7" s="9">
        <v>6</v>
      </c>
      <c r="B7" s="65"/>
      <c r="C7" s="2">
        <v>99.67</v>
      </c>
      <c r="D7" s="3">
        <v>45560</v>
      </c>
      <c r="E7" s="2">
        <f t="shared" si="0"/>
        <v>0.83013698630136989</v>
      </c>
      <c r="F7" s="9">
        <f t="shared" si="3"/>
        <v>0.25277777777777777</v>
      </c>
      <c r="G7" s="9">
        <f>G6*((1-C7/100)*F7+1)</f>
        <v>0.89405437349603822</v>
      </c>
      <c r="J7" s="14">
        <v>45560</v>
      </c>
      <c r="K7">
        <f t="shared" ref="K7:K45" si="5">(J7-J6)/360</f>
        <v>0.25277777777777777</v>
      </c>
      <c r="L7">
        <f t="shared" si="4"/>
        <v>0.84166666666666667</v>
      </c>
      <c r="M7" s="15">
        <f>M6*(1+(1-(C7/100))*K7)</f>
        <v>0.8927226684491979</v>
      </c>
      <c r="AB7" s="10"/>
    </row>
    <row r="8" spans="1:28" x14ac:dyDescent="0.3">
      <c r="A8" s="9">
        <v>7</v>
      </c>
      <c r="B8" s="65"/>
      <c r="C8" s="2">
        <v>99.65</v>
      </c>
      <c r="D8" s="3">
        <v>45653</v>
      </c>
      <c r="E8" s="2">
        <f t="shared" si="0"/>
        <v>1.0849315068493151</v>
      </c>
      <c r="F8" s="9">
        <f t="shared" si="3"/>
        <v>0.25833333333333336</v>
      </c>
      <c r="G8" s="9">
        <f>G7*((1-C8/100)*F8+1)</f>
        <v>0.89486274765874096</v>
      </c>
      <c r="J8" s="10">
        <v>45593</v>
      </c>
      <c r="K8">
        <f t="shared" si="5"/>
        <v>9.166666666666666E-2</v>
      </c>
      <c r="L8">
        <f t="shared" si="4"/>
        <v>0.93333333333333335</v>
      </c>
      <c r="M8">
        <f>M7+(J8-J7)*(M10-M7)/(J10-J7)</f>
        <v>0.89348205139451964</v>
      </c>
      <c r="AB8" s="10"/>
    </row>
    <row r="9" spans="1:28" x14ac:dyDescent="0.3">
      <c r="A9" s="9">
        <v>8</v>
      </c>
      <c r="B9" s="65"/>
      <c r="C9" s="2">
        <v>99.64</v>
      </c>
      <c r="D9" s="3">
        <v>45744</v>
      </c>
      <c r="E9" s="2">
        <f t="shared" si="0"/>
        <v>1.3342465753424657</v>
      </c>
      <c r="F9" s="9">
        <f t="shared" si="3"/>
        <v>0.25277777777777777</v>
      </c>
      <c r="G9" s="9">
        <f>G8*((1-C9/100)*F9+1)</f>
        <v>0.89567707275911035</v>
      </c>
      <c r="J9" s="10">
        <v>45624</v>
      </c>
      <c r="K9">
        <f t="shared" si="5"/>
        <v>8.611111111111111E-2</v>
      </c>
      <c r="L9">
        <f t="shared" si="4"/>
        <v>1.0194444444444444</v>
      </c>
      <c r="M9">
        <f>M8+(J9-J8)*(M10-M8)/(J10-J8)</f>
        <v>0.89419541113103396</v>
      </c>
      <c r="AB9" s="10"/>
    </row>
    <row r="10" spans="1:28" x14ac:dyDescent="0.3">
      <c r="A10" s="9">
        <v>9</v>
      </c>
      <c r="B10" s="66"/>
      <c r="C10" s="2">
        <v>99.62</v>
      </c>
      <c r="D10" s="3">
        <v>45834</v>
      </c>
      <c r="E10" s="2">
        <f t="shared" si="0"/>
        <v>1.5808219178082192</v>
      </c>
      <c r="F10" s="9">
        <f t="shared" si="3"/>
        <v>0.25</v>
      </c>
      <c r="G10" s="9">
        <f>G9*((1-C10/100)*F10+1)</f>
        <v>0.89652796597823148</v>
      </c>
      <c r="J10" s="14">
        <v>45653</v>
      </c>
      <c r="K10">
        <f t="shared" si="5"/>
        <v>8.0555555555555561E-2</v>
      </c>
      <c r="L10">
        <f t="shared" si="4"/>
        <v>1.1000000000000001</v>
      </c>
      <c r="M10" s="15">
        <f>G7*((1-C8/100)*F8+1)</f>
        <v>0.89486274765874096</v>
      </c>
      <c r="AB10" s="10"/>
    </row>
    <row r="11" spans="1:28" x14ac:dyDescent="0.3">
      <c r="A11" s="9">
        <v>10</v>
      </c>
      <c r="B11" s="64" t="s">
        <v>4</v>
      </c>
      <c r="C11" s="22">
        <v>0.36</v>
      </c>
      <c r="D11" s="23">
        <v>45989</v>
      </c>
      <c r="E11" s="2">
        <f t="shared" si="0"/>
        <v>2.0054794520547947</v>
      </c>
      <c r="F11" s="24">
        <f t="shared" si="3"/>
        <v>0.43055555555555558</v>
      </c>
      <c r="G11" s="25"/>
      <c r="J11" s="10">
        <v>45685</v>
      </c>
      <c r="K11">
        <f t="shared" si="5"/>
        <v>8.8888888888888892E-2</v>
      </c>
      <c r="L11">
        <f t="shared" si="4"/>
        <v>1.1888888888888889</v>
      </c>
      <c r="M11">
        <f>M10+(J11-J10)*(M13-M10)/(J13-J10)</f>
        <v>0.89514910373799172</v>
      </c>
      <c r="AB11" s="10"/>
    </row>
    <row r="12" spans="1:28" x14ac:dyDescent="0.3">
      <c r="A12" s="9">
        <v>11</v>
      </c>
      <c r="B12" s="65"/>
      <c r="C12" s="2">
        <v>0.43</v>
      </c>
      <c r="D12" s="3">
        <v>46352</v>
      </c>
      <c r="E12" s="2">
        <f t="shared" si="0"/>
        <v>3</v>
      </c>
      <c r="F12" s="24">
        <f t="shared" si="3"/>
        <v>1.0083333333333333</v>
      </c>
      <c r="G12" s="25"/>
      <c r="J12" s="10">
        <v>45716</v>
      </c>
      <c r="K12">
        <f t="shared" si="5"/>
        <v>8.611111111111111E-2</v>
      </c>
      <c r="L12">
        <f t="shared" si="4"/>
        <v>1.2749999999999999</v>
      </c>
      <c r="M12">
        <f>M11+(J12-J11)*(M13-M11)/(J13-J11)</f>
        <v>0.89542651118976591</v>
      </c>
      <c r="AB12" s="10"/>
    </row>
    <row r="13" spans="1:28" x14ac:dyDescent="0.3">
      <c r="A13" s="9">
        <v>12</v>
      </c>
      <c r="B13" s="65"/>
      <c r="C13" s="2">
        <v>0.56000000000000005</v>
      </c>
      <c r="D13" s="3">
        <v>46717</v>
      </c>
      <c r="E13" s="2">
        <f t="shared" si="0"/>
        <v>4</v>
      </c>
      <c r="F13" s="24">
        <f t="shared" si="3"/>
        <v>1.0138888888888888</v>
      </c>
      <c r="G13" s="25"/>
      <c r="J13" s="14">
        <v>45744</v>
      </c>
      <c r="K13">
        <f t="shared" si="5"/>
        <v>7.7777777777777779E-2</v>
      </c>
      <c r="L13">
        <f t="shared" si="4"/>
        <v>1.3527777777777779</v>
      </c>
      <c r="M13" s="15">
        <f>G8*((1-C9/100)*F9+1)</f>
        <v>0.89567707275911035</v>
      </c>
      <c r="AB13" s="10"/>
    </row>
    <row r="14" spans="1:28" x14ac:dyDescent="0.3">
      <c r="A14" s="9">
        <v>13</v>
      </c>
      <c r="B14" s="65"/>
      <c r="C14" s="2">
        <v>0.75</v>
      </c>
      <c r="D14" s="3">
        <v>47082</v>
      </c>
      <c r="E14" s="2">
        <f t="shared" si="0"/>
        <v>5</v>
      </c>
      <c r="F14" s="24">
        <f t="shared" si="3"/>
        <v>1.0138888888888888</v>
      </c>
      <c r="G14" s="25"/>
      <c r="J14" s="10">
        <v>45775</v>
      </c>
      <c r="K14">
        <f t="shared" si="5"/>
        <v>8.611111111111111E-2</v>
      </c>
      <c r="L14">
        <f t="shared" si="4"/>
        <v>1.4388888888888889</v>
      </c>
      <c r="M14">
        <f>M13+(J14-J13)*(M16-M13)/(J16-J13)</f>
        <v>0.89597015820125203</v>
      </c>
      <c r="AB14" s="10"/>
    </row>
    <row r="15" spans="1:28" x14ac:dyDescent="0.3">
      <c r="A15" s="9">
        <v>14</v>
      </c>
      <c r="B15" s="65"/>
      <c r="C15" s="2">
        <v>1.17</v>
      </c>
      <c r="D15" s="3">
        <v>47815</v>
      </c>
      <c r="E15" s="2">
        <f t="shared" si="0"/>
        <v>7.0082191780821921</v>
      </c>
      <c r="F15" s="24">
        <f t="shared" si="3"/>
        <v>2.036111111111111</v>
      </c>
      <c r="G15" s="25"/>
      <c r="J15" s="10">
        <v>45805</v>
      </c>
      <c r="K15">
        <f t="shared" si="5"/>
        <v>8.3333333333333329E-2</v>
      </c>
      <c r="L15">
        <f t="shared" si="4"/>
        <v>1.5222222222222221</v>
      </c>
      <c r="M15">
        <f>M14+(J15-J14)*(M16-M14)/(J16-J14)</f>
        <v>0.89625378927429245</v>
      </c>
      <c r="AB15" s="10"/>
    </row>
    <row r="16" spans="1:28" x14ac:dyDescent="0.3">
      <c r="A16" s="9">
        <v>15</v>
      </c>
      <c r="B16" s="65"/>
      <c r="C16" s="2">
        <v>1.68</v>
      </c>
      <c r="D16" s="3">
        <v>48912</v>
      </c>
      <c r="E16" s="2">
        <f t="shared" si="0"/>
        <v>10.013698630136986</v>
      </c>
      <c r="F16" s="24">
        <f t="shared" si="3"/>
        <v>3.0472222222222221</v>
      </c>
      <c r="G16" s="25"/>
      <c r="J16" s="14">
        <v>45834</v>
      </c>
      <c r="K16">
        <f t="shared" si="5"/>
        <v>8.0555555555555561E-2</v>
      </c>
      <c r="L16">
        <f t="shared" si="4"/>
        <v>1.6027777777777779</v>
      </c>
      <c r="M16" s="15">
        <f>G9*((1-C10/100)*F10+1)</f>
        <v>0.89652796597823148</v>
      </c>
      <c r="AB16" s="10"/>
    </row>
    <row r="17" spans="1:28" x14ac:dyDescent="0.3">
      <c r="A17" s="9">
        <v>16</v>
      </c>
      <c r="B17" s="65"/>
      <c r="C17" s="2">
        <v>2.19</v>
      </c>
      <c r="D17" s="3">
        <v>50736</v>
      </c>
      <c r="E17" s="2">
        <f t="shared" si="0"/>
        <v>15.010958904109589</v>
      </c>
      <c r="F17" s="24">
        <f t="shared" si="3"/>
        <v>5.0666666666666664</v>
      </c>
      <c r="G17" s="25"/>
      <c r="J17" s="12">
        <v>45989</v>
      </c>
      <c r="K17">
        <f t="shared" si="5"/>
        <v>0.43055555555555558</v>
      </c>
      <c r="L17">
        <f t="shared" si="4"/>
        <v>2.0333333333333332</v>
      </c>
      <c r="M17" s="13">
        <f>(1-C11*(M9+M2))/(1+C11)</f>
        <v>0.2339996981756314</v>
      </c>
      <c r="AB17" s="10"/>
    </row>
    <row r="18" spans="1:28" x14ac:dyDescent="0.3">
      <c r="A18" s="9">
        <v>17</v>
      </c>
      <c r="B18" s="65"/>
      <c r="C18" s="2">
        <v>2.4</v>
      </c>
      <c r="D18" s="3">
        <v>52562</v>
      </c>
      <c r="E18" s="2">
        <f t="shared" si="0"/>
        <v>20.013698630136986</v>
      </c>
      <c r="F18" s="24">
        <f t="shared" si="3"/>
        <v>5.072222222222222</v>
      </c>
      <c r="G18" s="25"/>
      <c r="J18" s="12">
        <v>46352</v>
      </c>
      <c r="K18">
        <f t="shared" si="5"/>
        <v>1.0083333333333333</v>
      </c>
      <c r="L18">
        <f t="shared" si="4"/>
        <v>3.0416666666666665</v>
      </c>
      <c r="M18" s="13">
        <f>(1-C12*(M9+M2+M17))/(1+C12)</f>
        <v>5.9479157372807838E-2</v>
      </c>
      <c r="AB18" s="10"/>
    </row>
    <row r="19" spans="1:28" x14ac:dyDescent="0.3">
      <c r="A19" s="9">
        <v>18</v>
      </c>
      <c r="B19" s="66"/>
      <c r="C19" s="2">
        <v>2.58</v>
      </c>
      <c r="D19" s="3">
        <v>56580</v>
      </c>
      <c r="E19" s="2">
        <f t="shared" si="0"/>
        <v>31.021917808219179</v>
      </c>
      <c r="F19" s="24">
        <f t="shared" si="3"/>
        <v>11.161111111111111</v>
      </c>
      <c r="G19" s="26"/>
      <c r="J19" s="12">
        <v>46717</v>
      </c>
      <c r="K19">
        <f t="shared" si="5"/>
        <v>1.0138888888888888</v>
      </c>
      <c r="L19">
        <f t="shared" si="4"/>
        <v>4.0555555555555554</v>
      </c>
      <c r="M19" s="13">
        <f>(1-C13*(M9+M2+M17+M18))/(1+C13)</f>
        <v>-0.1441438161467318</v>
      </c>
      <c r="AB19" s="10"/>
    </row>
    <row r="20" spans="1:28" x14ac:dyDescent="0.3">
      <c r="J20" s="12">
        <v>47082</v>
      </c>
      <c r="K20">
        <f t="shared" si="5"/>
        <v>1.0138888888888888</v>
      </c>
      <c r="L20">
        <f t="shared" si="4"/>
        <v>5.0694444444444446</v>
      </c>
      <c r="M20" s="13">
        <f>(1-C14*(M9+M2+M17+M19+M18))/(1+C14)</f>
        <v>-0.30419169603066198</v>
      </c>
      <c r="AB20" s="10"/>
    </row>
    <row r="21" spans="1:28" x14ac:dyDescent="0.3">
      <c r="D21" s="5"/>
      <c r="J21" s="10">
        <v>47450</v>
      </c>
      <c r="K21">
        <f t="shared" si="5"/>
        <v>1.0222222222222221</v>
      </c>
      <c r="L21">
        <f t="shared" si="4"/>
        <v>6.0916666666666668</v>
      </c>
      <c r="M21">
        <f>M19+(J21-J19)*(M20-M19)/(J20-J19)</f>
        <v>-0.46555503794103537</v>
      </c>
      <c r="AB21" s="10"/>
    </row>
    <row r="22" spans="1:28" x14ac:dyDescent="0.3">
      <c r="D22" s="5"/>
      <c r="J22" s="12">
        <v>47815</v>
      </c>
      <c r="K22">
        <f t="shared" si="5"/>
        <v>1.0138888888888888</v>
      </c>
      <c r="L22">
        <f t="shared" si="4"/>
        <v>7.1055555555555552</v>
      </c>
      <c r="M22">
        <f>(1-C15*(M21+M20+M19+M18+M17+M9+M2))/(1+C15)</f>
        <v>-0.22573255825659977</v>
      </c>
      <c r="AB22" s="10"/>
    </row>
    <row r="23" spans="1:28" x14ac:dyDescent="0.3">
      <c r="D23" s="5"/>
      <c r="J23" s="10">
        <v>48180</v>
      </c>
      <c r="K23">
        <f t="shared" si="5"/>
        <v>1.0138888888888888</v>
      </c>
      <c r="L23">
        <f t="shared" si="4"/>
        <v>8.1194444444444436</v>
      </c>
      <c r="M23">
        <f>M21+(J23-J21)*(M22-M21)/(J22-J21)</f>
        <v>1.4089921427835828E-2</v>
      </c>
      <c r="AB23" s="10"/>
    </row>
    <row r="24" spans="1:28" x14ac:dyDescent="0.3">
      <c r="D24" s="5"/>
      <c r="J24" s="10">
        <v>48546</v>
      </c>
      <c r="K24">
        <f t="shared" si="5"/>
        <v>1.0166666666666666</v>
      </c>
      <c r="L24">
        <f t="shared" si="4"/>
        <v>9.1361111111111111</v>
      </c>
      <c r="M24">
        <f>M22+(J24-J22)*(M23-M22)/(J23-J22)</f>
        <v>0.25456944900181783</v>
      </c>
      <c r="AB24" s="10"/>
    </row>
    <row r="25" spans="1:28" x14ac:dyDescent="0.3">
      <c r="D25" s="5"/>
      <c r="J25" s="12">
        <v>48912</v>
      </c>
      <c r="K25">
        <f t="shared" si="5"/>
        <v>1.0166666666666666</v>
      </c>
      <c r="L25">
        <f t="shared" si="4"/>
        <v>10.152777777777779</v>
      </c>
      <c r="M25" s="13">
        <f>(1-C16*(M24+M23+M22+M21+M20+M19+M18+M17+M9+M2))/(1+C16)</f>
        <v>-0.45200521635017687</v>
      </c>
      <c r="AB25" s="10"/>
    </row>
    <row r="26" spans="1:28" x14ac:dyDescent="0.3">
      <c r="J26" s="10">
        <v>49276</v>
      </c>
      <c r="K26">
        <f t="shared" si="5"/>
        <v>1.0111111111111111</v>
      </c>
      <c r="L26">
        <f t="shared" si="4"/>
        <v>11.16388888888889</v>
      </c>
      <c r="M26">
        <f>M24+(J26-J24)*(M25-M24)/(J25-J24)</f>
        <v>-1.1547188179570786</v>
      </c>
      <c r="AB26" s="10"/>
    </row>
    <row r="27" spans="1:28" x14ac:dyDescent="0.3">
      <c r="J27" s="10">
        <v>49641</v>
      </c>
      <c r="K27">
        <f t="shared" si="5"/>
        <v>1.0138888888888888</v>
      </c>
      <c r="L27">
        <f t="shared" si="4"/>
        <v>12.177777777777777</v>
      </c>
      <c r="M27">
        <f>M25+(J27-J25)*(M26-M25)/(J26-J25)</f>
        <v>-1.8593629514365269</v>
      </c>
      <c r="AB27" s="10"/>
    </row>
    <row r="28" spans="1:28" x14ac:dyDescent="0.3">
      <c r="J28" s="10">
        <v>50007</v>
      </c>
      <c r="K28">
        <f t="shared" si="5"/>
        <v>1.0166666666666666</v>
      </c>
      <c r="L28">
        <f t="shared" si="4"/>
        <v>13.194444444444445</v>
      </c>
      <c r="M28">
        <f>M26+(J28-J26)*(M27-M26)/(J27-J26)</f>
        <v>-2.5659376167885215</v>
      </c>
      <c r="AB28" s="10"/>
    </row>
    <row r="29" spans="1:28" x14ac:dyDescent="0.3">
      <c r="J29" s="12">
        <v>50736</v>
      </c>
      <c r="K29">
        <f t="shared" si="5"/>
        <v>2.0249999999999999</v>
      </c>
      <c r="L29">
        <f t="shared" si="4"/>
        <v>15.219444444444445</v>
      </c>
      <c r="M29" s="13">
        <f>(1-C17*(SUM(M17:M28)+M9+M2)/(1+C17))</f>
        <v>4.2374451227486185</v>
      </c>
      <c r="AB29" s="10"/>
    </row>
    <row r="30" spans="1:28" x14ac:dyDescent="0.3">
      <c r="J30" s="10">
        <v>51102</v>
      </c>
      <c r="K30">
        <f t="shared" si="5"/>
        <v>1.0166666666666666</v>
      </c>
      <c r="L30">
        <f t="shared" si="4"/>
        <v>16.236111111111111</v>
      </c>
      <c r="M30">
        <f>M28+(J30-J28)*(M29-M28)/(J29-J28)</f>
        <v>7.6531352224339306</v>
      </c>
      <c r="AB30" s="10"/>
    </row>
    <row r="31" spans="1:28" x14ac:dyDescent="0.3">
      <c r="J31" s="10">
        <v>51468</v>
      </c>
      <c r="K31">
        <f t="shared" si="5"/>
        <v>1.0166666666666666</v>
      </c>
      <c r="L31">
        <f t="shared" si="4"/>
        <v>17.252777777777776</v>
      </c>
      <c r="M31">
        <f>M29+(J31-J29)*(M30-M29)/(J30-J29)</f>
        <v>11.068825322119242</v>
      </c>
      <c r="AB31" s="10"/>
    </row>
    <row r="32" spans="1:28" x14ac:dyDescent="0.3">
      <c r="J32" s="10">
        <v>51833</v>
      </c>
      <c r="K32">
        <f t="shared" si="5"/>
        <v>1.0138888888888888</v>
      </c>
      <c r="L32">
        <f t="shared" si="4"/>
        <v>18.266666666666666</v>
      </c>
      <c r="M32">
        <f>M30+(J32-J30)*(M31-M30)/(J31-J30)</f>
        <v>14.475182935193391</v>
      </c>
      <c r="AB32" s="10"/>
    </row>
    <row r="33" spans="10:28" x14ac:dyDescent="0.3">
      <c r="J33" s="10">
        <v>52198</v>
      </c>
      <c r="K33">
        <f t="shared" si="5"/>
        <v>1.0138888888888888</v>
      </c>
      <c r="L33">
        <f t="shared" si="4"/>
        <v>19.280555555555555</v>
      </c>
      <c r="M33">
        <f>M31+(J33-J31)*(M32-M31)/(J32-J31)</f>
        <v>17.881540548267541</v>
      </c>
      <c r="AB33" s="10"/>
    </row>
    <row r="34" spans="10:28" x14ac:dyDescent="0.3">
      <c r="J34" s="12">
        <v>52562</v>
      </c>
      <c r="K34">
        <f t="shared" si="5"/>
        <v>1.0111111111111111</v>
      </c>
      <c r="L34">
        <f t="shared" si="4"/>
        <v>20.291666666666668</v>
      </c>
      <c r="M34" s="13">
        <f>(1-C18*(SUM(M17:M33)+M9+M2)/(1+C18))</f>
        <v>-34.717928412119996</v>
      </c>
      <c r="AB34" s="10"/>
    </row>
    <row r="35" spans="10:28" x14ac:dyDescent="0.3">
      <c r="J35" s="10">
        <v>52929</v>
      </c>
      <c r="K35">
        <f t="shared" si="5"/>
        <v>1.0194444444444444</v>
      </c>
      <c r="L35">
        <f t="shared" si="4"/>
        <v>21.31111111111111</v>
      </c>
      <c r="M35">
        <f t="shared" ref="M35:M44" si="6">M33+(J35-J33)*(M34-M33)/(J34-J33)</f>
        <v>-87.750909479323923</v>
      </c>
      <c r="AB35" s="10"/>
    </row>
    <row r="36" spans="10:28" x14ac:dyDescent="0.3">
      <c r="J36" s="10">
        <v>53294</v>
      </c>
      <c r="K36">
        <f t="shared" si="5"/>
        <v>1.0138888888888888</v>
      </c>
      <c r="L36">
        <f t="shared" si="4"/>
        <v>22.324999999999999</v>
      </c>
      <c r="M36">
        <f t="shared" si="6"/>
        <v>-140.49488247531693</v>
      </c>
      <c r="AB36" s="10"/>
    </row>
    <row r="37" spans="10:28" x14ac:dyDescent="0.3">
      <c r="J37" s="10">
        <v>53659</v>
      </c>
      <c r="K37">
        <f t="shared" si="5"/>
        <v>1.0138888888888888</v>
      </c>
      <c r="L37">
        <f t="shared" si="4"/>
        <v>23.338888888888889</v>
      </c>
      <c r="M37">
        <f t="shared" si="6"/>
        <v>-193.23885547130993</v>
      </c>
      <c r="AB37" s="10"/>
    </row>
    <row r="38" spans="10:28" x14ac:dyDescent="0.3">
      <c r="J38" s="10">
        <v>54024</v>
      </c>
      <c r="K38">
        <f t="shared" si="5"/>
        <v>1.0138888888888888</v>
      </c>
      <c r="L38">
        <f t="shared" si="4"/>
        <v>24.352777777777778</v>
      </c>
      <c r="M38">
        <f t="shared" si="6"/>
        <v>-245.98282846730294</v>
      </c>
      <c r="AB38" s="10"/>
    </row>
    <row r="39" spans="10:28" x14ac:dyDescent="0.3">
      <c r="J39" s="10">
        <v>54390</v>
      </c>
      <c r="K39">
        <f t="shared" si="5"/>
        <v>1.0166666666666666</v>
      </c>
      <c r="L39">
        <f t="shared" si="4"/>
        <v>25.369444444444444</v>
      </c>
      <c r="M39">
        <f t="shared" si="6"/>
        <v>-298.87130549890139</v>
      </c>
      <c r="AB39" s="10"/>
    </row>
    <row r="40" spans="10:28" x14ac:dyDescent="0.3">
      <c r="J40" s="10">
        <v>54755</v>
      </c>
      <c r="K40">
        <f t="shared" si="5"/>
        <v>1.0138888888888888</v>
      </c>
      <c r="L40">
        <f t="shared" si="4"/>
        <v>26.383333333333333</v>
      </c>
      <c r="M40">
        <f t="shared" si="6"/>
        <v>-351.61527849489437</v>
      </c>
      <c r="AB40" s="10"/>
    </row>
    <row r="41" spans="10:28" x14ac:dyDescent="0.3">
      <c r="J41" s="10">
        <v>55120</v>
      </c>
      <c r="K41">
        <f t="shared" si="5"/>
        <v>1.0138888888888888</v>
      </c>
      <c r="L41">
        <f t="shared" si="4"/>
        <v>27.397222222222222</v>
      </c>
      <c r="M41">
        <f t="shared" si="6"/>
        <v>-404.35925149088735</v>
      </c>
      <c r="AB41" s="10"/>
    </row>
    <row r="42" spans="10:28" x14ac:dyDescent="0.3">
      <c r="J42" s="10">
        <v>55485</v>
      </c>
      <c r="K42">
        <f t="shared" si="5"/>
        <v>1.0138888888888888</v>
      </c>
      <c r="L42">
        <f t="shared" si="4"/>
        <v>28.411111111111111</v>
      </c>
      <c r="M42">
        <f t="shared" si="6"/>
        <v>-457.10322448688032</v>
      </c>
      <c r="AB42" s="10"/>
    </row>
    <row r="43" spans="10:28" x14ac:dyDescent="0.3">
      <c r="J43" s="10">
        <v>55851</v>
      </c>
      <c r="K43">
        <f t="shared" si="5"/>
        <v>1.0166666666666666</v>
      </c>
      <c r="L43">
        <f t="shared" si="4"/>
        <v>29.427777777777777</v>
      </c>
      <c r="M43">
        <f t="shared" si="6"/>
        <v>-509.99170151847875</v>
      </c>
      <c r="AB43" s="10"/>
    </row>
    <row r="44" spans="10:28" x14ac:dyDescent="0.3">
      <c r="J44" s="10">
        <v>56216</v>
      </c>
      <c r="K44">
        <f t="shared" si="5"/>
        <v>1.0138888888888888</v>
      </c>
      <c r="L44">
        <f t="shared" si="4"/>
        <v>30.441666666666666</v>
      </c>
      <c r="M44">
        <f t="shared" si="6"/>
        <v>-562.73567451447173</v>
      </c>
      <c r="AB44" s="10"/>
    </row>
    <row r="45" spans="10:28" x14ac:dyDescent="0.3">
      <c r="J45" s="12">
        <v>56580</v>
      </c>
      <c r="K45">
        <f t="shared" si="5"/>
        <v>1.0111111111111111</v>
      </c>
      <c r="L45">
        <f t="shared" si="4"/>
        <v>31.452777777777779</v>
      </c>
      <c r="M45" s="13">
        <f>(1-C19*(SUM(M17:M44)+M9+M2)/(1+C19))</f>
        <v>2333.277798785813</v>
      </c>
      <c r="AB45" s="10"/>
    </row>
    <row r="46" spans="10:28" x14ac:dyDescent="0.3">
      <c r="AB46" s="10"/>
    </row>
    <row r="47" spans="10:28" x14ac:dyDescent="0.3">
      <c r="AB47" s="10"/>
    </row>
    <row r="48" spans="10:28" x14ac:dyDescent="0.3">
      <c r="AB48" s="10"/>
    </row>
    <row r="49" spans="10:28" x14ac:dyDescent="0.3">
      <c r="AB49" s="10"/>
    </row>
    <row r="50" spans="10:28" x14ac:dyDescent="0.3">
      <c r="AB50" s="10"/>
    </row>
    <row r="51" spans="10:28" x14ac:dyDescent="0.3">
      <c r="J51" s="10"/>
      <c r="AB51" s="10"/>
    </row>
    <row r="52" spans="10:28" x14ac:dyDescent="0.3">
      <c r="AB52" s="10"/>
    </row>
    <row r="53" spans="10:28" x14ac:dyDescent="0.3">
      <c r="J53" s="10"/>
      <c r="AB53" s="10"/>
    </row>
    <row r="54" spans="10:28" x14ac:dyDescent="0.3">
      <c r="J54" s="10"/>
      <c r="AB54" s="10"/>
    </row>
    <row r="55" spans="10:28" x14ac:dyDescent="0.3">
      <c r="J55" s="10"/>
      <c r="AB55" s="10"/>
    </row>
    <row r="56" spans="10:28" x14ac:dyDescent="0.3">
      <c r="J56" s="10"/>
      <c r="AB56" s="10"/>
    </row>
    <row r="57" spans="10:28" x14ac:dyDescent="0.3">
      <c r="J57" s="10"/>
      <c r="AB57" s="10"/>
    </row>
    <row r="58" spans="10:28" x14ac:dyDescent="0.3">
      <c r="J58" s="10"/>
      <c r="AB58" s="10"/>
    </row>
    <row r="59" spans="10:28" x14ac:dyDescent="0.3">
      <c r="J59" s="10"/>
      <c r="AB59" s="10"/>
    </row>
    <row r="60" spans="10:28" x14ac:dyDescent="0.3">
      <c r="J60" s="10"/>
      <c r="AB60" s="10"/>
    </row>
    <row r="61" spans="10:28" x14ac:dyDescent="0.3">
      <c r="J61" s="10"/>
      <c r="AB61" s="10"/>
    </row>
    <row r="62" spans="10:28" x14ac:dyDescent="0.3">
      <c r="J62" s="10"/>
      <c r="AB62" s="10"/>
    </row>
    <row r="63" spans="10:28" x14ac:dyDescent="0.3">
      <c r="J63" s="10"/>
      <c r="AB63" s="10"/>
    </row>
    <row r="64" spans="10:28" x14ac:dyDescent="0.3">
      <c r="AB64" s="10"/>
    </row>
    <row r="65" spans="10:28" x14ac:dyDescent="0.3">
      <c r="J65" s="10"/>
      <c r="AB65" s="10"/>
    </row>
    <row r="66" spans="10:28" x14ac:dyDescent="0.3">
      <c r="J66" s="10"/>
      <c r="AB66" s="10"/>
    </row>
    <row r="67" spans="10:28" x14ac:dyDescent="0.3">
      <c r="J67" s="10"/>
      <c r="AB67" s="10"/>
    </row>
    <row r="68" spans="10:28" x14ac:dyDescent="0.3">
      <c r="J68" s="10"/>
      <c r="AB68" s="10"/>
    </row>
    <row r="69" spans="10:28" x14ac:dyDescent="0.3">
      <c r="J69" s="10"/>
      <c r="AB69" s="10"/>
    </row>
    <row r="70" spans="10:28" x14ac:dyDescent="0.3">
      <c r="J70" s="10"/>
      <c r="AB70" s="10"/>
    </row>
    <row r="71" spans="10:28" x14ac:dyDescent="0.3">
      <c r="J71" s="10"/>
      <c r="AB71" s="10"/>
    </row>
    <row r="72" spans="10:28" x14ac:dyDescent="0.3">
      <c r="J72" s="10"/>
      <c r="AB72" s="10"/>
    </row>
    <row r="73" spans="10:28" x14ac:dyDescent="0.3">
      <c r="J73" s="10"/>
      <c r="AB73" s="10"/>
    </row>
    <row r="74" spans="10:28" x14ac:dyDescent="0.3">
      <c r="J74" s="10"/>
      <c r="AB74" s="10"/>
    </row>
    <row r="75" spans="10:28" x14ac:dyDescent="0.3">
      <c r="J75" s="10"/>
      <c r="AB75" s="10"/>
    </row>
    <row r="76" spans="10:28" x14ac:dyDescent="0.3">
      <c r="AB76" s="10"/>
    </row>
    <row r="77" spans="10:28" x14ac:dyDescent="0.3">
      <c r="AB77" s="10"/>
    </row>
    <row r="78" spans="10:28" x14ac:dyDescent="0.3">
      <c r="AB78" s="10"/>
    </row>
    <row r="79" spans="10:28" x14ac:dyDescent="0.3">
      <c r="AB79" s="10"/>
    </row>
    <row r="80" spans="10:28" x14ac:dyDescent="0.3">
      <c r="AB80" s="10"/>
    </row>
    <row r="81" spans="10:28" x14ac:dyDescent="0.3">
      <c r="J81" s="10"/>
      <c r="AB81" s="10"/>
    </row>
    <row r="82" spans="10:28" x14ac:dyDescent="0.3">
      <c r="J82" s="10"/>
      <c r="AB82" s="10"/>
    </row>
    <row r="83" spans="10:28" x14ac:dyDescent="0.3">
      <c r="J83" s="10"/>
      <c r="AB83" s="10"/>
    </row>
    <row r="84" spans="10:28" x14ac:dyDescent="0.3">
      <c r="J84" s="10"/>
      <c r="AB84" s="10"/>
    </row>
    <row r="85" spans="10:28" x14ac:dyDescent="0.3">
      <c r="J85" s="10"/>
      <c r="AB85" s="10"/>
    </row>
    <row r="86" spans="10:28" x14ac:dyDescent="0.3">
      <c r="J86" s="10"/>
      <c r="AB86" s="10"/>
    </row>
    <row r="87" spans="10:28" x14ac:dyDescent="0.3">
      <c r="J87" s="10"/>
      <c r="AB87" s="10"/>
    </row>
    <row r="88" spans="10:28" x14ac:dyDescent="0.3">
      <c r="AB88" s="10"/>
    </row>
    <row r="89" spans="10:28" x14ac:dyDescent="0.3">
      <c r="J89" s="10"/>
      <c r="AB89" s="10"/>
    </row>
    <row r="90" spans="10:28" x14ac:dyDescent="0.3">
      <c r="J90" s="10"/>
      <c r="AB90" s="10"/>
    </row>
    <row r="91" spans="10:28" x14ac:dyDescent="0.3">
      <c r="J91" s="10"/>
      <c r="AB91" s="10"/>
    </row>
    <row r="92" spans="10:28" x14ac:dyDescent="0.3">
      <c r="J92" s="10"/>
      <c r="AB92" s="10"/>
    </row>
    <row r="93" spans="10:28" x14ac:dyDescent="0.3">
      <c r="J93" s="10"/>
      <c r="AB93" s="10"/>
    </row>
    <row r="94" spans="10:28" x14ac:dyDescent="0.3">
      <c r="J94" s="10"/>
      <c r="AB94" s="10"/>
    </row>
    <row r="95" spans="10:28" x14ac:dyDescent="0.3">
      <c r="J95" s="10"/>
      <c r="AB95" s="10"/>
    </row>
    <row r="96" spans="10:28" x14ac:dyDescent="0.3">
      <c r="J96" s="10"/>
      <c r="AB96" s="10"/>
    </row>
    <row r="97" spans="10:28" x14ac:dyDescent="0.3">
      <c r="J97" s="10"/>
      <c r="AB97" s="10"/>
    </row>
    <row r="98" spans="10:28" x14ac:dyDescent="0.3">
      <c r="J98" s="10"/>
      <c r="AB98" s="10"/>
    </row>
    <row r="99" spans="10:28" x14ac:dyDescent="0.3">
      <c r="J99" s="10"/>
      <c r="AB99" s="10"/>
    </row>
    <row r="100" spans="10:28" x14ac:dyDescent="0.3">
      <c r="AB100" s="10"/>
    </row>
    <row r="101" spans="10:28" x14ac:dyDescent="0.3">
      <c r="J101" s="10"/>
      <c r="AB101" s="10"/>
    </row>
    <row r="102" spans="10:28" x14ac:dyDescent="0.3">
      <c r="J102" s="10"/>
      <c r="AB102" s="10"/>
    </row>
    <row r="103" spans="10:28" x14ac:dyDescent="0.3">
      <c r="J103" s="10"/>
      <c r="AB103" s="10"/>
    </row>
    <row r="104" spans="10:28" x14ac:dyDescent="0.3">
      <c r="J104" s="10"/>
      <c r="AB104" s="10"/>
    </row>
    <row r="105" spans="10:28" x14ac:dyDescent="0.3">
      <c r="J105" s="10"/>
      <c r="AB105" s="10"/>
    </row>
    <row r="106" spans="10:28" x14ac:dyDescent="0.3">
      <c r="J106" s="10"/>
      <c r="AB106" s="10"/>
    </row>
    <row r="107" spans="10:28" x14ac:dyDescent="0.3">
      <c r="J107" s="10"/>
      <c r="AB107" s="10"/>
    </row>
    <row r="108" spans="10:28" x14ac:dyDescent="0.3">
      <c r="J108" s="10"/>
      <c r="AB108" s="10"/>
    </row>
    <row r="109" spans="10:28" x14ac:dyDescent="0.3">
      <c r="J109" s="10"/>
      <c r="AB109" s="10"/>
    </row>
    <row r="110" spans="10:28" x14ac:dyDescent="0.3">
      <c r="J110" s="10"/>
      <c r="AB110" s="10"/>
    </row>
    <row r="111" spans="10:28" x14ac:dyDescent="0.3">
      <c r="J111" s="10"/>
      <c r="AB111" s="10"/>
    </row>
    <row r="112" spans="10:28" x14ac:dyDescent="0.3">
      <c r="J112" s="10"/>
      <c r="AB112" s="10"/>
    </row>
    <row r="113" spans="10:28" x14ac:dyDescent="0.3">
      <c r="J113" s="10"/>
      <c r="AB113" s="10"/>
    </row>
    <row r="114" spans="10:28" x14ac:dyDescent="0.3">
      <c r="J114" s="10"/>
      <c r="AB114" s="10"/>
    </row>
    <row r="115" spans="10:28" x14ac:dyDescent="0.3">
      <c r="J115" s="10"/>
      <c r="AB115" s="10"/>
    </row>
    <row r="116" spans="10:28" x14ac:dyDescent="0.3">
      <c r="J116" s="10"/>
      <c r="AB116" s="10"/>
    </row>
    <row r="117" spans="10:28" x14ac:dyDescent="0.3">
      <c r="J117" s="10"/>
      <c r="AB117" s="10"/>
    </row>
    <row r="118" spans="10:28" x14ac:dyDescent="0.3">
      <c r="J118" s="10"/>
      <c r="AB118" s="10"/>
    </row>
    <row r="119" spans="10:28" x14ac:dyDescent="0.3">
      <c r="J119" s="10"/>
      <c r="AB119" s="10"/>
    </row>
    <row r="120" spans="10:28" x14ac:dyDescent="0.3">
      <c r="J120" s="10"/>
      <c r="AB120" s="10"/>
    </row>
    <row r="121" spans="10:28" x14ac:dyDescent="0.3">
      <c r="J121" s="10"/>
      <c r="AB121" s="10"/>
    </row>
    <row r="122" spans="10:28" x14ac:dyDescent="0.3">
      <c r="J122" s="10"/>
      <c r="AB122" s="10"/>
    </row>
    <row r="123" spans="10:28" x14ac:dyDescent="0.3">
      <c r="J123" s="10"/>
      <c r="AB123" s="10"/>
    </row>
    <row r="124" spans="10:28" x14ac:dyDescent="0.3">
      <c r="AB124" s="10"/>
    </row>
    <row r="125" spans="10:28" x14ac:dyDescent="0.3">
      <c r="AB125" s="10"/>
    </row>
    <row r="126" spans="10:28" x14ac:dyDescent="0.3">
      <c r="J126" s="10"/>
      <c r="AB126" s="10"/>
    </row>
    <row r="127" spans="10:28" x14ac:dyDescent="0.3">
      <c r="J127" s="10"/>
      <c r="AB127" s="10"/>
    </row>
    <row r="128" spans="10:28" x14ac:dyDescent="0.3">
      <c r="J128" s="10"/>
      <c r="AB128" s="10"/>
    </row>
    <row r="129" spans="10:28" x14ac:dyDescent="0.3">
      <c r="J129" s="10"/>
      <c r="AB129" s="10"/>
    </row>
    <row r="130" spans="10:28" x14ac:dyDescent="0.3">
      <c r="J130" s="10"/>
      <c r="AB130" s="10"/>
    </row>
    <row r="131" spans="10:28" x14ac:dyDescent="0.3">
      <c r="J131" s="10"/>
      <c r="AB131" s="10"/>
    </row>
    <row r="132" spans="10:28" x14ac:dyDescent="0.3">
      <c r="J132" s="10"/>
      <c r="AB132" s="10"/>
    </row>
    <row r="133" spans="10:28" x14ac:dyDescent="0.3">
      <c r="J133" s="10"/>
      <c r="AB133" s="10"/>
    </row>
    <row r="134" spans="10:28" x14ac:dyDescent="0.3">
      <c r="J134" s="10"/>
      <c r="AB134" s="10"/>
    </row>
    <row r="135" spans="10:28" x14ac:dyDescent="0.3">
      <c r="J135" s="10"/>
      <c r="AB135" s="10"/>
    </row>
    <row r="136" spans="10:28" x14ac:dyDescent="0.3">
      <c r="AB136" s="10"/>
    </row>
    <row r="137" spans="10:28" x14ac:dyDescent="0.3">
      <c r="J137" s="10"/>
      <c r="AB137" s="10"/>
    </row>
    <row r="138" spans="10:28" x14ac:dyDescent="0.3">
      <c r="J138" s="10"/>
      <c r="AB138" s="10"/>
    </row>
    <row r="139" spans="10:28" x14ac:dyDescent="0.3">
      <c r="J139" s="10"/>
      <c r="AB139" s="10"/>
    </row>
    <row r="140" spans="10:28" x14ac:dyDescent="0.3">
      <c r="J140" s="10"/>
      <c r="AB140" s="10"/>
    </row>
    <row r="141" spans="10:28" x14ac:dyDescent="0.3">
      <c r="J141" s="10"/>
      <c r="AB141" s="10"/>
    </row>
    <row r="142" spans="10:28" x14ac:dyDescent="0.3">
      <c r="J142" s="10"/>
      <c r="AB142" s="10"/>
    </row>
    <row r="143" spans="10:28" x14ac:dyDescent="0.3">
      <c r="J143" s="10"/>
      <c r="AB143" s="10"/>
    </row>
    <row r="144" spans="10:28" x14ac:dyDescent="0.3">
      <c r="J144" s="10"/>
      <c r="AB144" s="10"/>
    </row>
    <row r="145" spans="10:28" x14ac:dyDescent="0.3">
      <c r="J145" s="10"/>
      <c r="AB145" s="10"/>
    </row>
    <row r="146" spans="10:28" x14ac:dyDescent="0.3">
      <c r="J146" s="10"/>
      <c r="AB146" s="10"/>
    </row>
    <row r="147" spans="10:28" x14ac:dyDescent="0.3">
      <c r="J147" s="10"/>
      <c r="AB147" s="10"/>
    </row>
    <row r="148" spans="10:28" x14ac:dyDescent="0.3">
      <c r="J148" s="10"/>
      <c r="AB148" s="10"/>
    </row>
    <row r="149" spans="10:28" x14ac:dyDescent="0.3">
      <c r="J149" s="10"/>
      <c r="AB149" s="10"/>
    </row>
    <row r="150" spans="10:28" x14ac:dyDescent="0.3">
      <c r="J150" s="10"/>
      <c r="AB150" s="10"/>
    </row>
    <row r="151" spans="10:28" x14ac:dyDescent="0.3">
      <c r="J151" s="10"/>
      <c r="AB151" s="10"/>
    </row>
    <row r="152" spans="10:28" x14ac:dyDescent="0.3">
      <c r="J152" s="10"/>
      <c r="AB152" s="10"/>
    </row>
    <row r="153" spans="10:28" x14ac:dyDescent="0.3">
      <c r="J153" s="10"/>
      <c r="AB153" s="10"/>
    </row>
    <row r="154" spans="10:28" x14ac:dyDescent="0.3">
      <c r="J154" s="10"/>
      <c r="AB154" s="10"/>
    </row>
    <row r="155" spans="10:28" x14ac:dyDescent="0.3">
      <c r="J155" s="10"/>
      <c r="AB155" s="10"/>
    </row>
    <row r="156" spans="10:28" x14ac:dyDescent="0.3">
      <c r="J156" s="10"/>
      <c r="AB156" s="10"/>
    </row>
    <row r="157" spans="10:28" x14ac:dyDescent="0.3">
      <c r="J157" s="10"/>
      <c r="AB157" s="10"/>
    </row>
    <row r="158" spans="10:28" x14ac:dyDescent="0.3">
      <c r="J158" s="10"/>
      <c r="AB158" s="10"/>
    </row>
    <row r="159" spans="10:28" x14ac:dyDescent="0.3">
      <c r="J159" s="10"/>
      <c r="AB159" s="10"/>
    </row>
    <row r="160" spans="10:28" x14ac:dyDescent="0.3">
      <c r="J160" s="10"/>
      <c r="AB160" s="10"/>
    </row>
    <row r="161" spans="10:28" x14ac:dyDescent="0.3">
      <c r="J161" s="10"/>
      <c r="AB161" s="10"/>
    </row>
    <row r="162" spans="10:28" x14ac:dyDescent="0.3">
      <c r="J162" s="10"/>
      <c r="AB162" s="10"/>
    </row>
    <row r="163" spans="10:28" x14ac:dyDescent="0.3">
      <c r="J163" s="10"/>
      <c r="AB163" s="10"/>
    </row>
    <row r="164" spans="10:28" x14ac:dyDescent="0.3">
      <c r="J164" s="10"/>
      <c r="AB164" s="10"/>
    </row>
    <row r="165" spans="10:28" x14ac:dyDescent="0.3">
      <c r="J165" s="10"/>
      <c r="AB165" s="10"/>
    </row>
    <row r="166" spans="10:28" x14ac:dyDescent="0.3">
      <c r="J166" s="10"/>
      <c r="AB166" s="10"/>
    </row>
    <row r="167" spans="10:28" x14ac:dyDescent="0.3">
      <c r="J167" s="10"/>
      <c r="AB167" s="10"/>
    </row>
    <row r="168" spans="10:28" x14ac:dyDescent="0.3">
      <c r="J168" s="10"/>
      <c r="AB168" s="10"/>
    </row>
    <row r="169" spans="10:28" x14ac:dyDescent="0.3">
      <c r="J169" s="10"/>
      <c r="AB169" s="10"/>
    </row>
    <row r="170" spans="10:28" x14ac:dyDescent="0.3">
      <c r="J170" s="10"/>
      <c r="AB170" s="10"/>
    </row>
    <row r="171" spans="10:28" x14ac:dyDescent="0.3">
      <c r="J171" s="10"/>
      <c r="AB171" s="10"/>
    </row>
    <row r="172" spans="10:28" x14ac:dyDescent="0.3">
      <c r="J172" s="10"/>
      <c r="AB172" s="10"/>
    </row>
    <row r="173" spans="10:28" x14ac:dyDescent="0.3">
      <c r="J173" s="10"/>
      <c r="AB173" s="10"/>
    </row>
    <row r="174" spans="10:28" x14ac:dyDescent="0.3">
      <c r="J174" s="10"/>
      <c r="AB174" s="10"/>
    </row>
    <row r="175" spans="10:28" x14ac:dyDescent="0.3">
      <c r="J175" s="10"/>
      <c r="AB175" s="10"/>
    </row>
    <row r="176" spans="10:28" x14ac:dyDescent="0.3">
      <c r="J176" s="10"/>
      <c r="AB176" s="10"/>
    </row>
    <row r="177" spans="10:28" x14ac:dyDescent="0.3">
      <c r="J177" s="10"/>
      <c r="AB177" s="10"/>
    </row>
    <row r="178" spans="10:28" x14ac:dyDescent="0.3">
      <c r="J178" s="10"/>
      <c r="AB178" s="10"/>
    </row>
    <row r="179" spans="10:28" x14ac:dyDescent="0.3">
      <c r="J179" s="10"/>
      <c r="AB179" s="10"/>
    </row>
    <row r="180" spans="10:28" x14ac:dyDescent="0.3">
      <c r="J180" s="10"/>
      <c r="AB180" s="10"/>
    </row>
    <row r="181" spans="10:28" x14ac:dyDescent="0.3">
      <c r="J181" s="10"/>
      <c r="AB181" s="10"/>
    </row>
    <row r="182" spans="10:28" x14ac:dyDescent="0.3">
      <c r="J182" s="10"/>
      <c r="AB182" s="10"/>
    </row>
    <row r="183" spans="10:28" x14ac:dyDescent="0.3">
      <c r="J183" s="10"/>
      <c r="AB183" s="10"/>
    </row>
    <row r="184" spans="10:28" x14ac:dyDescent="0.3">
      <c r="J184" s="10"/>
      <c r="AB184" s="10"/>
    </row>
    <row r="185" spans="10:28" x14ac:dyDescent="0.3">
      <c r="J185" s="10"/>
      <c r="AB185" s="10"/>
    </row>
    <row r="186" spans="10:28" x14ac:dyDescent="0.3">
      <c r="J186" s="10"/>
      <c r="AB186" s="10"/>
    </row>
    <row r="187" spans="10:28" x14ac:dyDescent="0.3">
      <c r="J187" s="10"/>
      <c r="AB187" s="10"/>
    </row>
    <row r="188" spans="10:28" x14ac:dyDescent="0.3">
      <c r="J188" s="10"/>
      <c r="AB188" s="10"/>
    </row>
    <row r="189" spans="10:28" x14ac:dyDescent="0.3">
      <c r="J189" s="10"/>
      <c r="AB189" s="10"/>
    </row>
    <row r="190" spans="10:28" x14ac:dyDescent="0.3">
      <c r="J190" s="10"/>
      <c r="AB190" s="10"/>
    </row>
    <row r="191" spans="10:28" x14ac:dyDescent="0.3">
      <c r="J191" s="10"/>
      <c r="AB191" s="10"/>
    </row>
    <row r="192" spans="10:28" x14ac:dyDescent="0.3">
      <c r="J192" s="10"/>
      <c r="AB192" s="10"/>
    </row>
    <row r="193" spans="10:28" x14ac:dyDescent="0.3">
      <c r="J193" s="10"/>
      <c r="AB193" s="10"/>
    </row>
    <row r="194" spans="10:28" x14ac:dyDescent="0.3">
      <c r="J194" s="10"/>
      <c r="AB194" s="10"/>
    </row>
    <row r="195" spans="10:28" x14ac:dyDescent="0.3">
      <c r="J195" s="10"/>
      <c r="AB195" s="10"/>
    </row>
    <row r="196" spans="10:28" x14ac:dyDescent="0.3">
      <c r="J196" s="10"/>
      <c r="AB196" s="10"/>
    </row>
    <row r="197" spans="10:28" x14ac:dyDescent="0.3">
      <c r="J197" s="10"/>
      <c r="AB197" s="10"/>
    </row>
    <row r="198" spans="10:28" x14ac:dyDescent="0.3">
      <c r="J198" s="10"/>
      <c r="AB198" s="10"/>
    </row>
    <row r="199" spans="10:28" x14ac:dyDescent="0.3">
      <c r="J199" s="10"/>
      <c r="AB199" s="10"/>
    </row>
    <row r="200" spans="10:28" x14ac:dyDescent="0.3">
      <c r="J200" s="10"/>
      <c r="AB200" s="10"/>
    </row>
    <row r="201" spans="10:28" x14ac:dyDescent="0.3">
      <c r="J201" s="10"/>
      <c r="AB201" s="10"/>
    </row>
    <row r="202" spans="10:28" x14ac:dyDescent="0.3">
      <c r="J202" s="10"/>
      <c r="AB202" s="10"/>
    </row>
    <row r="203" spans="10:28" x14ac:dyDescent="0.3">
      <c r="J203" s="10"/>
      <c r="AB203" s="10"/>
    </row>
    <row r="204" spans="10:28" x14ac:dyDescent="0.3">
      <c r="J204" s="10"/>
      <c r="AB204" s="10"/>
    </row>
    <row r="205" spans="10:28" x14ac:dyDescent="0.3">
      <c r="J205" s="10"/>
      <c r="AB205" s="10"/>
    </row>
    <row r="206" spans="10:28" x14ac:dyDescent="0.3">
      <c r="J206" s="10"/>
      <c r="AB206" s="10"/>
    </row>
    <row r="207" spans="10:28" x14ac:dyDescent="0.3">
      <c r="J207" s="10"/>
      <c r="AB207" s="10"/>
    </row>
    <row r="208" spans="10:28" x14ac:dyDescent="0.3">
      <c r="J208" s="10"/>
      <c r="AB208" s="10"/>
    </row>
    <row r="209" spans="10:28" x14ac:dyDescent="0.3">
      <c r="J209" s="10"/>
      <c r="AB209" s="10"/>
    </row>
    <row r="210" spans="10:28" x14ac:dyDescent="0.3">
      <c r="J210" s="10"/>
      <c r="AB210" s="10"/>
    </row>
    <row r="211" spans="10:28" x14ac:dyDescent="0.3">
      <c r="J211" s="10"/>
      <c r="AB211" s="10"/>
    </row>
    <row r="212" spans="10:28" x14ac:dyDescent="0.3">
      <c r="J212" s="10"/>
      <c r="AB212" s="10"/>
    </row>
    <row r="213" spans="10:28" x14ac:dyDescent="0.3">
      <c r="J213" s="10"/>
      <c r="AB213" s="10"/>
    </row>
    <row r="214" spans="10:28" x14ac:dyDescent="0.3">
      <c r="J214" s="10"/>
      <c r="AB214" s="10"/>
    </row>
    <row r="215" spans="10:28" x14ac:dyDescent="0.3">
      <c r="J215" s="10"/>
      <c r="AB215" s="10"/>
    </row>
    <row r="216" spans="10:28" x14ac:dyDescent="0.3">
      <c r="J216" s="10"/>
      <c r="AB216" s="10"/>
    </row>
    <row r="217" spans="10:28" x14ac:dyDescent="0.3">
      <c r="J217" s="10"/>
      <c r="AB217" s="10"/>
    </row>
    <row r="218" spans="10:28" x14ac:dyDescent="0.3">
      <c r="J218" s="10"/>
      <c r="AB218" s="10"/>
    </row>
    <row r="219" spans="10:28" x14ac:dyDescent="0.3">
      <c r="J219" s="10"/>
      <c r="AB219" s="10"/>
    </row>
    <row r="220" spans="10:28" x14ac:dyDescent="0.3">
      <c r="J220" s="10"/>
      <c r="AB220" s="10"/>
    </row>
    <row r="221" spans="10:28" x14ac:dyDescent="0.3">
      <c r="J221" s="10"/>
      <c r="AB221" s="10"/>
    </row>
    <row r="222" spans="10:28" x14ac:dyDescent="0.3">
      <c r="J222" s="10"/>
      <c r="AB222" s="10"/>
    </row>
    <row r="223" spans="10:28" x14ac:dyDescent="0.3">
      <c r="J223" s="10"/>
      <c r="AB223" s="10"/>
    </row>
    <row r="224" spans="10:28" x14ac:dyDescent="0.3">
      <c r="J224" s="10"/>
      <c r="AB224" s="10"/>
    </row>
    <row r="225" spans="10:28" x14ac:dyDescent="0.3">
      <c r="J225" s="10"/>
      <c r="AB225" s="10"/>
    </row>
    <row r="226" spans="10:28" x14ac:dyDescent="0.3">
      <c r="J226" s="10"/>
      <c r="AB226" s="10"/>
    </row>
    <row r="227" spans="10:28" x14ac:dyDescent="0.3">
      <c r="J227" s="10"/>
      <c r="AB227" s="10"/>
    </row>
    <row r="228" spans="10:28" x14ac:dyDescent="0.3">
      <c r="J228" s="10"/>
      <c r="AB228" s="10"/>
    </row>
    <row r="229" spans="10:28" x14ac:dyDescent="0.3">
      <c r="J229" s="10"/>
      <c r="AB229" s="10"/>
    </row>
    <row r="230" spans="10:28" x14ac:dyDescent="0.3">
      <c r="J230" s="10"/>
      <c r="AB230" s="10"/>
    </row>
    <row r="231" spans="10:28" x14ac:dyDescent="0.3">
      <c r="J231" s="10"/>
      <c r="AB231" s="10"/>
    </row>
    <row r="232" spans="10:28" x14ac:dyDescent="0.3">
      <c r="J232" s="10"/>
      <c r="AB232" s="10"/>
    </row>
    <row r="233" spans="10:28" x14ac:dyDescent="0.3">
      <c r="J233" s="10"/>
      <c r="AB233" s="10"/>
    </row>
    <row r="234" spans="10:28" x14ac:dyDescent="0.3">
      <c r="J234" s="10"/>
      <c r="AB234" s="10"/>
    </row>
    <row r="235" spans="10:28" x14ac:dyDescent="0.3">
      <c r="J235" s="10"/>
      <c r="AB235" s="10"/>
    </row>
    <row r="236" spans="10:28" x14ac:dyDescent="0.3">
      <c r="J236" s="10"/>
      <c r="AB236" s="10"/>
    </row>
    <row r="237" spans="10:28" x14ac:dyDescent="0.3">
      <c r="J237" s="10"/>
      <c r="AB237" s="10"/>
    </row>
    <row r="238" spans="10:28" x14ac:dyDescent="0.3">
      <c r="J238" s="10"/>
      <c r="AB238" s="10"/>
    </row>
    <row r="239" spans="10:28" x14ac:dyDescent="0.3">
      <c r="J239" s="10"/>
      <c r="AB239" s="10"/>
    </row>
    <row r="240" spans="10:28" x14ac:dyDescent="0.3">
      <c r="J240" s="10"/>
      <c r="AB240" s="10"/>
    </row>
    <row r="241" spans="10:28" x14ac:dyDescent="0.3">
      <c r="J241" s="10"/>
      <c r="AB241" s="10"/>
    </row>
    <row r="242" spans="10:28" x14ac:dyDescent="0.3">
      <c r="J242" s="10"/>
      <c r="AB242" s="10"/>
    </row>
    <row r="243" spans="10:28" x14ac:dyDescent="0.3">
      <c r="J243" s="10"/>
      <c r="AB243" s="10"/>
    </row>
    <row r="244" spans="10:28" x14ac:dyDescent="0.3">
      <c r="J244" s="10"/>
      <c r="AB244" s="10"/>
    </row>
    <row r="245" spans="10:28" x14ac:dyDescent="0.3">
      <c r="J245" s="10"/>
      <c r="AB245" s="10"/>
    </row>
    <row r="246" spans="10:28" x14ac:dyDescent="0.3">
      <c r="J246" s="10"/>
      <c r="AB246" s="10"/>
    </row>
    <row r="247" spans="10:28" x14ac:dyDescent="0.3">
      <c r="J247" s="10"/>
      <c r="AB247" s="10"/>
    </row>
    <row r="248" spans="10:28" x14ac:dyDescent="0.3">
      <c r="J248" s="10"/>
      <c r="AB248" s="10"/>
    </row>
    <row r="249" spans="10:28" x14ac:dyDescent="0.3">
      <c r="J249" s="10"/>
      <c r="AB249" s="10"/>
    </row>
    <row r="250" spans="10:28" x14ac:dyDescent="0.3">
      <c r="J250" s="10"/>
      <c r="AB250" s="10"/>
    </row>
    <row r="251" spans="10:28" x14ac:dyDescent="0.3">
      <c r="J251" s="10"/>
      <c r="AB251" s="10"/>
    </row>
    <row r="252" spans="10:28" x14ac:dyDescent="0.3">
      <c r="J252" s="10"/>
      <c r="AB252" s="10"/>
    </row>
    <row r="253" spans="10:28" x14ac:dyDescent="0.3">
      <c r="J253" s="10"/>
      <c r="AB253" s="10"/>
    </row>
    <row r="254" spans="10:28" x14ac:dyDescent="0.3">
      <c r="J254" s="10"/>
      <c r="AB254" s="10"/>
    </row>
    <row r="255" spans="10:28" x14ac:dyDescent="0.3">
      <c r="J255" s="10"/>
      <c r="AB255" s="10"/>
    </row>
    <row r="256" spans="10:28" x14ac:dyDescent="0.3">
      <c r="J256" s="10"/>
      <c r="AB256" s="10"/>
    </row>
    <row r="257" spans="10:28" x14ac:dyDescent="0.3">
      <c r="J257" s="10"/>
      <c r="AB257" s="10"/>
    </row>
    <row r="258" spans="10:28" x14ac:dyDescent="0.3">
      <c r="J258" s="10"/>
      <c r="AB258" s="10"/>
    </row>
    <row r="259" spans="10:28" x14ac:dyDescent="0.3">
      <c r="J259" s="10"/>
      <c r="AB259" s="10"/>
    </row>
    <row r="260" spans="10:28" x14ac:dyDescent="0.3">
      <c r="J260" s="10"/>
      <c r="AB260" s="10"/>
    </row>
    <row r="261" spans="10:28" x14ac:dyDescent="0.3">
      <c r="J261" s="10"/>
      <c r="AB261" s="10"/>
    </row>
    <row r="262" spans="10:28" x14ac:dyDescent="0.3">
      <c r="J262" s="10"/>
      <c r="AB262" s="10"/>
    </row>
    <row r="263" spans="10:28" x14ac:dyDescent="0.3">
      <c r="J263" s="10"/>
      <c r="AB263" s="10"/>
    </row>
    <row r="264" spans="10:28" x14ac:dyDescent="0.3">
      <c r="J264" s="10"/>
      <c r="AB264" s="10"/>
    </row>
    <row r="265" spans="10:28" x14ac:dyDescent="0.3">
      <c r="J265" s="10"/>
      <c r="AB265" s="10"/>
    </row>
    <row r="266" spans="10:28" x14ac:dyDescent="0.3">
      <c r="J266" s="10"/>
      <c r="AB266" s="10"/>
    </row>
    <row r="267" spans="10:28" x14ac:dyDescent="0.3">
      <c r="J267" s="10"/>
      <c r="AB267" s="10"/>
    </row>
    <row r="268" spans="10:28" x14ac:dyDescent="0.3">
      <c r="J268" s="10"/>
      <c r="AB268" s="10"/>
    </row>
    <row r="269" spans="10:28" x14ac:dyDescent="0.3">
      <c r="J269" s="10"/>
      <c r="AB269" s="10"/>
    </row>
    <row r="270" spans="10:28" x14ac:dyDescent="0.3">
      <c r="J270" s="10"/>
      <c r="AB270" s="10"/>
    </row>
    <row r="271" spans="10:28" x14ac:dyDescent="0.3">
      <c r="J271" s="10"/>
      <c r="AB271" s="10"/>
    </row>
    <row r="272" spans="10:28" x14ac:dyDescent="0.3">
      <c r="J272" s="10"/>
      <c r="AB272" s="10"/>
    </row>
    <row r="273" spans="10:28" x14ac:dyDescent="0.3">
      <c r="J273" s="10"/>
      <c r="AB273" s="10"/>
    </row>
    <row r="274" spans="10:28" x14ac:dyDescent="0.3">
      <c r="J274" s="10"/>
      <c r="AB274" s="10"/>
    </row>
    <row r="275" spans="10:28" x14ac:dyDescent="0.3">
      <c r="J275" s="10"/>
      <c r="AB275" s="10"/>
    </row>
    <row r="276" spans="10:28" x14ac:dyDescent="0.3">
      <c r="J276" s="10"/>
      <c r="AB276" s="10"/>
    </row>
    <row r="277" spans="10:28" x14ac:dyDescent="0.3">
      <c r="J277" s="10"/>
      <c r="AB277" s="10"/>
    </row>
    <row r="278" spans="10:28" x14ac:dyDescent="0.3">
      <c r="J278" s="10"/>
      <c r="AB278" s="10"/>
    </row>
    <row r="279" spans="10:28" x14ac:dyDescent="0.3">
      <c r="J279" s="10"/>
      <c r="AB279" s="10"/>
    </row>
    <row r="280" spans="10:28" x14ac:dyDescent="0.3">
      <c r="J280" s="10"/>
      <c r="AB280" s="10"/>
    </row>
    <row r="281" spans="10:28" x14ac:dyDescent="0.3">
      <c r="J281" s="10"/>
      <c r="AB281" s="10"/>
    </row>
    <row r="282" spans="10:28" x14ac:dyDescent="0.3">
      <c r="J282" s="10"/>
      <c r="AB282" s="10"/>
    </row>
    <row r="283" spans="10:28" x14ac:dyDescent="0.3">
      <c r="J283" s="10"/>
      <c r="AB283" s="10"/>
    </row>
    <row r="284" spans="10:28" x14ac:dyDescent="0.3">
      <c r="J284" s="10"/>
      <c r="AB284" s="10"/>
    </row>
    <row r="285" spans="10:28" x14ac:dyDescent="0.3">
      <c r="J285" s="10"/>
      <c r="AB285" s="10"/>
    </row>
    <row r="286" spans="10:28" x14ac:dyDescent="0.3">
      <c r="J286" s="10"/>
      <c r="AB286" s="10"/>
    </row>
    <row r="287" spans="10:28" x14ac:dyDescent="0.3">
      <c r="J287" s="10"/>
      <c r="AB287" s="10"/>
    </row>
    <row r="288" spans="10:28" x14ac:dyDescent="0.3">
      <c r="J288" s="10"/>
      <c r="AB288" s="10"/>
    </row>
    <row r="289" spans="10:28" x14ac:dyDescent="0.3">
      <c r="J289" s="10"/>
      <c r="AB289" s="10"/>
    </row>
    <row r="290" spans="10:28" x14ac:dyDescent="0.3">
      <c r="J290" s="10"/>
      <c r="AB290" s="10"/>
    </row>
    <row r="291" spans="10:28" x14ac:dyDescent="0.3">
      <c r="J291" s="10"/>
      <c r="AB291" s="10"/>
    </row>
    <row r="292" spans="10:28" x14ac:dyDescent="0.3">
      <c r="J292" s="10"/>
      <c r="AB292" s="10"/>
    </row>
    <row r="293" spans="10:28" x14ac:dyDescent="0.3">
      <c r="J293" s="10"/>
      <c r="AB293" s="10"/>
    </row>
    <row r="294" spans="10:28" x14ac:dyDescent="0.3">
      <c r="J294" s="10"/>
      <c r="AB294" s="10"/>
    </row>
    <row r="295" spans="10:28" x14ac:dyDescent="0.3">
      <c r="J295" s="10"/>
      <c r="AB295" s="10"/>
    </row>
    <row r="296" spans="10:28" x14ac:dyDescent="0.3">
      <c r="J296" s="10"/>
      <c r="AB296" s="10"/>
    </row>
    <row r="297" spans="10:28" x14ac:dyDescent="0.3">
      <c r="J297" s="10"/>
      <c r="AB297" s="10"/>
    </row>
    <row r="298" spans="10:28" x14ac:dyDescent="0.3">
      <c r="J298" s="10"/>
      <c r="AB298" s="10"/>
    </row>
    <row r="299" spans="10:28" x14ac:dyDescent="0.3">
      <c r="J299" s="10"/>
      <c r="AB299" s="10"/>
    </row>
    <row r="300" spans="10:28" x14ac:dyDescent="0.3">
      <c r="J300" s="10"/>
      <c r="AB300" s="10"/>
    </row>
    <row r="301" spans="10:28" x14ac:dyDescent="0.3">
      <c r="J301" s="10"/>
      <c r="AB301" s="10"/>
    </row>
    <row r="302" spans="10:28" x14ac:dyDescent="0.3">
      <c r="J302" s="10"/>
      <c r="AB302" s="10"/>
    </row>
    <row r="303" spans="10:28" x14ac:dyDescent="0.3">
      <c r="J303" s="10"/>
      <c r="AB303" s="10"/>
    </row>
    <row r="304" spans="10:28" x14ac:dyDescent="0.3">
      <c r="J304" s="10"/>
      <c r="AB304" s="10"/>
    </row>
    <row r="305" spans="10:28" x14ac:dyDescent="0.3">
      <c r="J305" s="10"/>
      <c r="AB305" s="10"/>
    </row>
    <row r="306" spans="10:28" x14ac:dyDescent="0.3">
      <c r="J306" s="10"/>
      <c r="AB306" s="10"/>
    </row>
    <row r="307" spans="10:28" x14ac:dyDescent="0.3">
      <c r="J307" s="10"/>
      <c r="AB307" s="10"/>
    </row>
    <row r="308" spans="10:28" x14ac:dyDescent="0.3">
      <c r="J308" s="10"/>
      <c r="AB308" s="10"/>
    </row>
    <row r="309" spans="10:28" x14ac:dyDescent="0.3">
      <c r="J309" s="10"/>
      <c r="AB309" s="10"/>
    </row>
    <row r="310" spans="10:28" x14ac:dyDescent="0.3">
      <c r="J310" s="10"/>
      <c r="AB310" s="10"/>
    </row>
    <row r="311" spans="10:28" x14ac:dyDescent="0.3">
      <c r="J311" s="10"/>
      <c r="AB311" s="10"/>
    </row>
    <row r="312" spans="10:28" x14ac:dyDescent="0.3">
      <c r="J312" s="10"/>
      <c r="AB312" s="10"/>
    </row>
    <row r="313" spans="10:28" x14ac:dyDescent="0.3">
      <c r="J313" s="10"/>
      <c r="AB313" s="10"/>
    </row>
    <row r="314" spans="10:28" x14ac:dyDescent="0.3">
      <c r="J314" s="10"/>
      <c r="AB314" s="10"/>
    </row>
    <row r="315" spans="10:28" x14ac:dyDescent="0.3">
      <c r="J315" s="10"/>
      <c r="AB315" s="10"/>
    </row>
    <row r="316" spans="10:28" x14ac:dyDescent="0.3">
      <c r="J316" s="10"/>
      <c r="AB316" s="10"/>
    </row>
    <row r="317" spans="10:28" x14ac:dyDescent="0.3">
      <c r="AB317" s="10"/>
    </row>
    <row r="318" spans="10:28" x14ac:dyDescent="0.3">
      <c r="AB318" s="10"/>
    </row>
    <row r="319" spans="10:28" x14ac:dyDescent="0.3">
      <c r="AB319" s="10"/>
    </row>
    <row r="320" spans="10:28" x14ac:dyDescent="0.3">
      <c r="AB320" s="10"/>
    </row>
    <row r="321" spans="28:28" x14ac:dyDescent="0.3">
      <c r="AB321" s="10"/>
    </row>
    <row r="322" spans="28:28" x14ac:dyDescent="0.3">
      <c r="AB322" s="10"/>
    </row>
    <row r="323" spans="28:28" x14ac:dyDescent="0.3">
      <c r="AB323" s="10"/>
    </row>
    <row r="324" spans="28:28" x14ac:dyDescent="0.3">
      <c r="AB324" s="10"/>
    </row>
    <row r="325" spans="28:28" x14ac:dyDescent="0.3">
      <c r="AB325" s="10"/>
    </row>
    <row r="326" spans="28:28" x14ac:dyDescent="0.3">
      <c r="AB326" s="10"/>
    </row>
    <row r="327" spans="28:28" x14ac:dyDescent="0.3">
      <c r="AB327" s="10"/>
    </row>
    <row r="328" spans="28:28" x14ac:dyDescent="0.3">
      <c r="AB328" s="10"/>
    </row>
    <row r="329" spans="28:28" x14ac:dyDescent="0.3">
      <c r="AB329" s="10"/>
    </row>
    <row r="330" spans="28:28" x14ac:dyDescent="0.3">
      <c r="AB330" s="10"/>
    </row>
    <row r="331" spans="28:28" x14ac:dyDescent="0.3">
      <c r="AB331" s="10"/>
    </row>
    <row r="332" spans="28:28" x14ac:dyDescent="0.3">
      <c r="AB332" s="10"/>
    </row>
    <row r="333" spans="28:28" x14ac:dyDescent="0.3">
      <c r="AB333" s="10"/>
    </row>
    <row r="334" spans="28:28" x14ac:dyDescent="0.3">
      <c r="AB334" s="10"/>
    </row>
    <row r="335" spans="28:28" x14ac:dyDescent="0.3">
      <c r="AB335" s="10"/>
    </row>
    <row r="336" spans="28:28" x14ac:dyDescent="0.3">
      <c r="AB336" s="10"/>
    </row>
    <row r="337" spans="19:28" x14ac:dyDescent="0.3">
      <c r="AB337" s="10"/>
    </row>
    <row r="338" spans="19:28" x14ac:dyDescent="0.3">
      <c r="S338" s="63"/>
      <c r="T338" s="1"/>
      <c r="U338" s="5"/>
      <c r="V338" s="1"/>
      <c r="Z338" s="10"/>
      <c r="AB338" s="10"/>
    </row>
    <row r="339" spans="19:28" x14ac:dyDescent="0.3">
      <c r="S339" s="63"/>
      <c r="T339" s="1"/>
      <c r="U339" s="5"/>
      <c r="V339" s="1"/>
      <c r="AB339" s="10"/>
    </row>
    <row r="340" spans="19:28" x14ac:dyDescent="0.3">
      <c r="S340" s="63"/>
      <c r="T340" s="1"/>
      <c r="U340" s="5"/>
      <c r="V340" s="1"/>
      <c r="AB340" s="10"/>
    </row>
    <row r="341" spans="19:28" x14ac:dyDescent="0.3">
      <c r="S341" s="63"/>
      <c r="T341" s="1"/>
      <c r="U341" s="5"/>
      <c r="V341" s="1"/>
      <c r="AB341" s="10"/>
    </row>
    <row r="342" spans="19:28" x14ac:dyDescent="0.3">
      <c r="S342" s="63"/>
      <c r="T342" s="1"/>
      <c r="U342" s="5"/>
      <c r="V342" s="1"/>
      <c r="AB342" s="10"/>
    </row>
    <row r="343" spans="19:28" x14ac:dyDescent="0.3">
      <c r="S343" s="63"/>
      <c r="T343" s="1"/>
      <c r="U343" s="5"/>
      <c r="V343" s="1"/>
      <c r="AB343" s="10"/>
    </row>
    <row r="344" spans="19:28" x14ac:dyDescent="0.3">
      <c r="S344" s="63"/>
      <c r="T344" s="1"/>
      <c r="U344" s="5"/>
      <c r="V344" s="1"/>
      <c r="AB344" s="10"/>
    </row>
    <row r="345" spans="19:28" x14ac:dyDescent="0.3">
      <c r="S345" s="63"/>
      <c r="T345" s="1"/>
      <c r="U345" s="5"/>
      <c r="V345" s="1"/>
      <c r="AB345" s="10"/>
    </row>
    <row r="346" spans="19:28" x14ac:dyDescent="0.3">
      <c r="S346" s="63"/>
      <c r="T346" s="1"/>
      <c r="U346" s="5"/>
      <c r="V346" s="1"/>
      <c r="AB346" s="10"/>
    </row>
    <row r="347" spans="19:28" x14ac:dyDescent="0.3">
      <c r="S347" s="63"/>
      <c r="T347" s="1"/>
      <c r="U347" s="5"/>
      <c r="V347" s="1"/>
      <c r="AB347" s="10"/>
    </row>
    <row r="348" spans="19:28" x14ac:dyDescent="0.3">
      <c r="S348" s="63"/>
      <c r="T348" s="1"/>
      <c r="U348" s="5"/>
      <c r="V348" s="1"/>
      <c r="AB348" s="10"/>
    </row>
    <row r="349" spans="19:28" x14ac:dyDescent="0.3">
      <c r="S349" s="63"/>
      <c r="T349" s="1"/>
      <c r="U349" s="5"/>
      <c r="V349" s="1"/>
      <c r="AB349" s="10"/>
    </row>
    <row r="350" spans="19:28" x14ac:dyDescent="0.3">
      <c r="S350" s="63"/>
      <c r="T350" s="1"/>
      <c r="U350" s="5"/>
      <c r="V350" s="1"/>
      <c r="AB350" s="10"/>
    </row>
    <row r="351" spans="19:28" x14ac:dyDescent="0.3">
      <c r="S351" s="63"/>
      <c r="T351" s="1"/>
      <c r="U351" s="5"/>
      <c r="V351" s="1"/>
      <c r="AB351" s="10"/>
    </row>
    <row r="352" spans="19:28" x14ac:dyDescent="0.3">
      <c r="S352" s="63"/>
      <c r="T352" s="1"/>
      <c r="U352" s="5"/>
      <c r="V352" s="1"/>
      <c r="AB352" s="10"/>
    </row>
    <row r="353" spans="19:28" x14ac:dyDescent="0.3">
      <c r="S353" s="63"/>
      <c r="T353" s="1"/>
      <c r="U353" s="5"/>
      <c r="V353" s="1"/>
      <c r="AB353" s="10"/>
    </row>
    <row r="354" spans="19:28" x14ac:dyDescent="0.3">
      <c r="S354" s="63"/>
      <c r="T354" s="1"/>
      <c r="U354" s="5"/>
      <c r="V354" s="1"/>
      <c r="AB354" s="10"/>
    </row>
    <row r="355" spans="19:28" x14ac:dyDescent="0.3">
      <c r="S355" s="63"/>
      <c r="T355" s="1"/>
      <c r="U355" s="5"/>
      <c r="V355" s="1"/>
      <c r="AB355" s="10"/>
    </row>
    <row r="356" spans="19:28" x14ac:dyDescent="0.3">
      <c r="AB356" s="10"/>
    </row>
    <row r="357" spans="19:28" x14ac:dyDescent="0.3">
      <c r="U357" s="5"/>
      <c r="AB357" s="10"/>
    </row>
    <row r="358" spans="19:28" x14ac:dyDescent="0.3">
      <c r="U358" s="5"/>
      <c r="AB358" s="10"/>
    </row>
    <row r="359" spans="19:28" x14ac:dyDescent="0.3">
      <c r="U359" s="5"/>
      <c r="AB359" s="10"/>
    </row>
    <row r="360" spans="19:28" x14ac:dyDescent="0.3">
      <c r="U360" s="5"/>
      <c r="AB360" s="10"/>
    </row>
    <row r="361" spans="19:28" x14ac:dyDescent="0.3">
      <c r="U361" s="5"/>
      <c r="AB361" s="10"/>
    </row>
    <row r="362" spans="19:28" x14ac:dyDescent="0.3">
      <c r="AB362" s="10"/>
    </row>
    <row r="363" spans="19:28" x14ac:dyDescent="0.3">
      <c r="AB363" s="10"/>
    </row>
    <row r="364" spans="19:28" x14ac:dyDescent="0.3">
      <c r="AB364" s="10"/>
    </row>
    <row r="365" spans="19:28" x14ac:dyDescent="0.3">
      <c r="AB365" s="10"/>
    </row>
    <row r="366" spans="19:28" x14ac:dyDescent="0.3">
      <c r="AB366" s="10"/>
    </row>
    <row r="367" spans="19:28" x14ac:dyDescent="0.3">
      <c r="AB367" s="10"/>
    </row>
    <row r="368" spans="19:28" x14ac:dyDescent="0.3">
      <c r="AB368" s="10"/>
    </row>
    <row r="369" spans="10:28" x14ac:dyDescent="0.3">
      <c r="AB369" s="10"/>
    </row>
    <row r="370" spans="10:28" x14ac:dyDescent="0.3">
      <c r="AB370" s="10"/>
    </row>
    <row r="371" spans="10:28" x14ac:dyDescent="0.3">
      <c r="AB371" s="10"/>
    </row>
    <row r="372" spans="10:28" x14ac:dyDescent="0.3">
      <c r="AB372" s="10"/>
    </row>
    <row r="373" spans="10:28" x14ac:dyDescent="0.3">
      <c r="AB373" s="10"/>
    </row>
    <row r="374" spans="10:28" x14ac:dyDescent="0.3">
      <c r="AB374" s="10"/>
    </row>
    <row r="375" spans="10:28" x14ac:dyDescent="0.3">
      <c r="AB375" s="10"/>
    </row>
    <row r="376" spans="10:28" x14ac:dyDescent="0.3">
      <c r="J376" s="10"/>
      <c r="K376" s="10"/>
      <c r="L376" s="10"/>
      <c r="AB376" s="10"/>
    </row>
    <row r="377" spans="10:28" x14ac:dyDescent="0.3">
      <c r="J377" s="10"/>
      <c r="K377" s="10"/>
      <c r="L377" s="10"/>
      <c r="AB377" s="10"/>
    </row>
    <row r="378" spans="10:28" x14ac:dyDescent="0.3">
      <c r="AB378" s="10"/>
    </row>
    <row r="379" spans="10:28" x14ac:dyDescent="0.3">
      <c r="AB379" s="10"/>
    </row>
    <row r="380" spans="10:28" x14ac:dyDescent="0.3">
      <c r="AB380" s="10"/>
    </row>
    <row r="381" spans="10:28" x14ac:dyDescent="0.3">
      <c r="AB381" s="10"/>
    </row>
    <row r="382" spans="10:28" x14ac:dyDescent="0.3">
      <c r="AB382" s="10"/>
    </row>
    <row r="383" spans="10:28" x14ac:dyDescent="0.3">
      <c r="AB383" s="10"/>
    </row>
    <row r="384" spans="10:28" x14ac:dyDescent="0.3">
      <c r="AB384" s="10"/>
    </row>
    <row r="385" spans="28:28" x14ac:dyDescent="0.3">
      <c r="AB385" s="10"/>
    </row>
    <row r="386" spans="28:28" x14ac:dyDescent="0.3">
      <c r="AB386" s="10"/>
    </row>
    <row r="387" spans="28:28" x14ac:dyDescent="0.3">
      <c r="AB387" s="10"/>
    </row>
    <row r="388" spans="28:28" x14ac:dyDescent="0.3">
      <c r="AB388" s="10"/>
    </row>
    <row r="389" spans="28:28" x14ac:dyDescent="0.3">
      <c r="AB389" s="10"/>
    </row>
    <row r="390" spans="28:28" x14ac:dyDescent="0.3">
      <c r="AB390" s="10"/>
    </row>
    <row r="391" spans="28:28" x14ac:dyDescent="0.3">
      <c r="AB391" s="10"/>
    </row>
    <row r="392" spans="28:28" x14ac:dyDescent="0.3">
      <c r="AB392" s="10"/>
    </row>
    <row r="393" spans="28:28" x14ac:dyDescent="0.3">
      <c r="AB393" s="10"/>
    </row>
    <row r="394" spans="28:28" x14ac:dyDescent="0.3">
      <c r="AB394" s="10"/>
    </row>
    <row r="395" spans="28:28" x14ac:dyDescent="0.3">
      <c r="AB395" s="10"/>
    </row>
    <row r="396" spans="28:28" x14ac:dyDescent="0.3">
      <c r="AB396" s="10"/>
    </row>
    <row r="397" spans="28:28" x14ac:dyDescent="0.3">
      <c r="AB397" s="10"/>
    </row>
    <row r="398" spans="28:28" x14ac:dyDescent="0.3">
      <c r="AB398" s="10"/>
    </row>
    <row r="399" spans="28:28" x14ac:dyDescent="0.3">
      <c r="AB399" s="10"/>
    </row>
    <row r="400" spans="28:28" x14ac:dyDescent="0.3">
      <c r="AB400" s="10"/>
    </row>
    <row r="401" spans="28:28" x14ac:dyDescent="0.3">
      <c r="AB401" s="10"/>
    </row>
    <row r="402" spans="28:28" x14ac:dyDescent="0.3">
      <c r="AB402" s="10"/>
    </row>
    <row r="403" spans="28:28" x14ac:dyDescent="0.3">
      <c r="AB403" s="10"/>
    </row>
    <row r="404" spans="28:28" x14ac:dyDescent="0.3">
      <c r="AB404" s="10"/>
    </row>
    <row r="405" spans="28:28" x14ac:dyDescent="0.3">
      <c r="AB405" s="10"/>
    </row>
    <row r="406" spans="28:28" x14ac:dyDescent="0.3">
      <c r="AB406" s="10"/>
    </row>
    <row r="407" spans="28:28" x14ac:dyDescent="0.3">
      <c r="AB407" s="10"/>
    </row>
    <row r="408" spans="28:28" x14ac:dyDescent="0.3">
      <c r="AB408" s="10"/>
    </row>
    <row r="409" spans="28:28" x14ac:dyDescent="0.3">
      <c r="AB409" s="10"/>
    </row>
    <row r="410" spans="28:28" x14ac:dyDescent="0.3">
      <c r="AB410" s="10"/>
    </row>
    <row r="411" spans="28:28" x14ac:dyDescent="0.3">
      <c r="AB411" s="10"/>
    </row>
    <row r="412" spans="28:28" x14ac:dyDescent="0.3">
      <c r="AB412" s="10"/>
    </row>
    <row r="413" spans="28:28" x14ac:dyDescent="0.3">
      <c r="AB413" s="10"/>
    </row>
    <row r="414" spans="28:28" x14ac:dyDescent="0.3">
      <c r="AB414" s="10"/>
    </row>
    <row r="415" spans="28:28" x14ac:dyDescent="0.3">
      <c r="AB415" s="10"/>
    </row>
    <row r="416" spans="28:28" x14ac:dyDescent="0.3">
      <c r="AB416" s="10"/>
    </row>
    <row r="417" spans="28:28" x14ac:dyDescent="0.3">
      <c r="AB417" s="10"/>
    </row>
    <row r="418" spans="28:28" x14ac:dyDescent="0.3">
      <c r="AB418" s="10"/>
    </row>
    <row r="419" spans="28:28" x14ac:dyDescent="0.3">
      <c r="AB419" s="10"/>
    </row>
    <row r="420" spans="28:28" x14ac:dyDescent="0.3">
      <c r="AB420" s="10"/>
    </row>
    <row r="421" spans="28:28" x14ac:dyDescent="0.3">
      <c r="AB421" s="10"/>
    </row>
    <row r="422" spans="28:28" x14ac:dyDescent="0.3">
      <c r="AB422" s="10"/>
    </row>
    <row r="423" spans="28:28" x14ac:dyDescent="0.3">
      <c r="AB423" s="10"/>
    </row>
    <row r="424" spans="28:28" x14ac:dyDescent="0.3">
      <c r="AB424" s="10"/>
    </row>
    <row r="425" spans="28:28" x14ac:dyDescent="0.3">
      <c r="AB425" s="10"/>
    </row>
    <row r="426" spans="28:28" x14ac:dyDescent="0.3">
      <c r="AB426" s="10"/>
    </row>
    <row r="427" spans="28:28" x14ac:dyDescent="0.3">
      <c r="AB427" s="10"/>
    </row>
    <row r="428" spans="28:28" x14ac:dyDescent="0.3">
      <c r="AB428" s="10"/>
    </row>
    <row r="429" spans="28:28" x14ac:dyDescent="0.3">
      <c r="AB429" s="10"/>
    </row>
    <row r="430" spans="28:28" x14ac:dyDescent="0.3">
      <c r="AB430" s="10"/>
    </row>
    <row r="431" spans="28:28" x14ac:dyDescent="0.3">
      <c r="AB431" s="10"/>
    </row>
    <row r="432" spans="28:28" x14ac:dyDescent="0.3">
      <c r="AB432" s="10"/>
    </row>
    <row r="433" spans="28:28" x14ac:dyDescent="0.3">
      <c r="AB433" s="10"/>
    </row>
    <row r="434" spans="28:28" x14ac:dyDescent="0.3">
      <c r="AB434" s="10"/>
    </row>
    <row r="435" spans="28:28" x14ac:dyDescent="0.3">
      <c r="AB435" s="10"/>
    </row>
    <row r="436" spans="28:28" x14ac:dyDescent="0.3">
      <c r="AB436" s="10"/>
    </row>
    <row r="437" spans="28:28" x14ac:dyDescent="0.3">
      <c r="AB437" s="10"/>
    </row>
    <row r="438" spans="28:28" x14ac:dyDescent="0.3">
      <c r="AB438" s="10"/>
    </row>
    <row r="439" spans="28:28" x14ac:dyDescent="0.3">
      <c r="AB439" s="10"/>
    </row>
    <row r="440" spans="28:28" x14ac:dyDescent="0.3">
      <c r="AB440" s="10"/>
    </row>
    <row r="441" spans="28:28" x14ac:dyDescent="0.3">
      <c r="AB441" s="10"/>
    </row>
    <row r="442" spans="28:28" x14ac:dyDescent="0.3">
      <c r="AB442" s="10"/>
    </row>
    <row r="443" spans="28:28" x14ac:dyDescent="0.3">
      <c r="AB443" s="10"/>
    </row>
    <row r="444" spans="28:28" x14ac:dyDescent="0.3">
      <c r="AB444" s="10"/>
    </row>
    <row r="445" spans="28:28" x14ac:dyDescent="0.3">
      <c r="AB445" s="10"/>
    </row>
    <row r="446" spans="28:28" x14ac:dyDescent="0.3">
      <c r="AB446" s="10"/>
    </row>
    <row r="447" spans="28:28" x14ac:dyDescent="0.3">
      <c r="AB447" s="10"/>
    </row>
    <row r="448" spans="28:28" x14ac:dyDescent="0.3">
      <c r="AB448" s="10"/>
    </row>
    <row r="449" spans="28:28" x14ac:dyDescent="0.3">
      <c r="AB449" s="10"/>
    </row>
    <row r="450" spans="28:28" x14ac:dyDescent="0.3">
      <c r="AB450" s="10"/>
    </row>
    <row r="451" spans="28:28" x14ac:dyDescent="0.3">
      <c r="AB451" s="10"/>
    </row>
    <row r="452" spans="28:28" x14ac:dyDescent="0.3">
      <c r="AB452" s="10"/>
    </row>
    <row r="453" spans="28:28" x14ac:dyDescent="0.3">
      <c r="AB453" s="10"/>
    </row>
    <row r="454" spans="28:28" x14ac:dyDescent="0.3">
      <c r="AB454" s="10"/>
    </row>
    <row r="455" spans="28:28" x14ac:dyDescent="0.3">
      <c r="AB455" s="10"/>
    </row>
    <row r="456" spans="28:28" x14ac:dyDescent="0.3">
      <c r="AB456" s="10"/>
    </row>
    <row r="457" spans="28:28" x14ac:dyDescent="0.3">
      <c r="AB457" s="10"/>
    </row>
    <row r="458" spans="28:28" x14ac:dyDescent="0.3">
      <c r="AB458" s="10"/>
    </row>
    <row r="459" spans="28:28" x14ac:dyDescent="0.3">
      <c r="AB459" s="10"/>
    </row>
    <row r="460" spans="28:28" x14ac:dyDescent="0.3">
      <c r="AB460" s="10"/>
    </row>
    <row r="461" spans="28:28" x14ac:dyDescent="0.3">
      <c r="AB461" s="10"/>
    </row>
    <row r="462" spans="28:28" x14ac:dyDescent="0.3">
      <c r="AB462" s="10"/>
    </row>
    <row r="463" spans="28:28" x14ac:dyDescent="0.3">
      <c r="AB463" s="10"/>
    </row>
    <row r="464" spans="28:28" x14ac:dyDescent="0.3">
      <c r="AB464" s="10"/>
    </row>
    <row r="465" spans="28:28" x14ac:dyDescent="0.3">
      <c r="AB465" s="10"/>
    </row>
    <row r="466" spans="28:28" x14ac:dyDescent="0.3">
      <c r="AB466" s="10"/>
    </row>
    <row r="467" spans="28:28" x14ac:dyDescent="0.3">
      <c r="AB467" s="10"/>
    </row>
    <row r="468" spans="28:28" x14ac:dyDescent="0.3">
      <c r="AB468" s="10"/>
    </row>
    <row r="469" spans="28:28" x14ac:dyDescent="0.3">
      <c r="AB469" s="10"/>
    </row>
    <row r="470" spans="28:28" x14ac:dyDescent="0.3">
      <c r="AB470" s="10"/>
    </row>
    <row r="471" spans="28:28" x14ac:dyDescent="0.3">
      <c r="AB471" s="10"/>
    </row>
    <row r="472" spans="28:28" x14ac:dyDescent="0.3">
      <c r="AB472" s="10"/>
    </row>
    <row r="473" spans="28:28" x14ac:dyDescent="0.3">
      <c r="AB473" s="10"/>
    </row>
    <row r="474" spans="28:28" x14ac:dyDescent="0.3">
      <c r="AB474" s="10"/>
    </row>
    <row r="475" spans="28:28" x14ac:dyDescent="0.3">
      <c r="AB475" s="10"/>
    </row>
    <row r="476" spans="28:28" x14ac:dyDescent="0.3">
      <c r="AB476" s="10"/>
    </row>
    <row r="477" spans="28:28" x14ac:dyDescent="0.3">
      <c r="AB477" s="10"/>
    </row>
    <row r="478" spans="28:28" x14ac:dyDescent="0.3">
      <c r="AB478" s="10"/>
    </row>
    <row r="479" spans="28:28" x14ac:dyDescent="0.3">
      <c r="AB479" s="10"/>
    </row>
    <row r="480" spans="28:28" x14ac:dyDescent="0.3">
      <c r="AB480" s="10"/>
    </row>
    <row r="481" spans="28:28" x14ac:dyDescent="0.3">
      <c r="AB481" s="10"/>
    </row>
    <row r="482" spans="28:28" x14ac:dyDescent="0.3">
      <c r="AB482" s="10"/>
    </row>
    <row r="483" spans="28:28" x14ac:dyDescent="0.3">
      <c r="AB483" s="10"/>
    </row>
    <row r="484" spans="28:28" x14ac:dyDescent="0.3">
      <c r="AB484" s="10"/>
    </row>
    <row r="485" spans="28:28" x14ac:dyDescent="0.3">
      <c r="AB485" s="10"/>
    </row>
    <row r="486" spans="28:28" x14ac:dyDescent="0.3">
      <c r="AB486" s="10"/>
    </row>
    <row r="487" spans="28:28" x14ac:dyDescent="0.3">
      <c r="AB487" s="10"/>
    </row>
    <row r="488" spans="28:28" x14ac:dyDescent="0.3">
      <c r="AB488" s="10"/>
    </row>
    <row r="489" spans="28:28" x14ac:dyDescent="0.3">
      <c r="AB489" s="10"/>
    </row>
    <row r="490" spans="28:28" x14ac:dyDescent="0.3">
      <c r="AB490" s="10"/>
    </row>
    <row r="491" spans="28:28" x14ac:dyDescent="0.3">
      <c r="AB491" s="10"/>
    </row>
    <row r="492" spans="28:28" x14ac:dyDescent="0.3">
      <c r="AB492" s="10"/>
    </row>
    <row r="493" spans="28:28" x14ac:dyDescent="0.3">
      <c r="AB493" s="10"/>
    </row>
    <row r="494" spans="28:28" x14ac:dyDescent="0.3">
      <c r="AB494" s="10"/>
    </row>
    <row r="495" spans="28:28" x14ac:dyDescent="0.3">
      <c r="AB495" s="10"/>
    </row>
    <row r="496" spans="28:28" x14ac:dyDescent="0.3">
      <c r="AB496" s="10"/>
    </row>
    <row r="497" spans="28:28" x14ac:dyDescent="0.3">
      <c r="AB497" s="10"/>
    </row>
    <row r="498" spans="28:28" x14ac:dyDescent="0.3">
      <c r="AB498" s="10"/>
    </row>
    <row r="499" spans="28:28" x14ac:dyDescent="0.3">
      <c r="AB499" s="10"/>
    </row>
    <row r="500" spans="28:28" x14ac:dyDescent="0.3">
      <c r="AB500" s="10"/>
    </row>
    <row r="501" spans="28:28" x14ac:dyDescent="0.3">
      <c r="AB501" s="10"/>
    </row>
    <row r="502" spans="28:28" x14ac:dyDescent="0.3">
      <c r="AB502" s="10"/>
    </row>
    <row r="503" spans="28:28" x14ac:dyDescent="0.3">
      <c r="AB503" s="10"/>
    </row>
    <row r="504" spans="28:28" x14ac:dyDescent="0.3">
      <c r="AB504" s="10"/>
    </row>
    <row r="505" spans="28:28" x14ac:dyDescent="0.3">
      <c r="AB505" s="10"/>
    </row>
    <row r="506" spans="28:28" x14ac:dyDescent="0.3">
      <c r="AB506" s="10"/>
    </row>
    <row r="507" spans="28:28" x14ac:dyDescent="0.3">
      <c r="AB507" s="10"/>
    </row>
    <row r="508" spans="28:28" x14ac:dyDescent="0.3">
      <c r="AB508" s="10"/>
    </row>
    <row r="509" spans="28:28" x14ac:dyDescent="0.3">
      <c r="AB509" s="10"/>
    </row>
    <row r="510" spans="28:28" x14ac:dyDescent="0.3">
      <c r="AB510" s="10"/>
    </row>
    <row r="511" spans="28:28" x14ac:dyDescent="0.3">
      <c r="AB511" s="10"/>
    </row>
    <row r="512" spans="28:28" x14ac:dyDescent="0.3">
      <c r="AB512" s="10"/>
    </row>
    <row r="513" spans="28:28" x14ac:dyDescent="0.3">
      <c r="AB513" s="10"/>
    </row>
    <row r="514" spans="28:28" x14ac:dyDescent="0.3">
      <c r="AB514" s="10"/>
    </row>
    <row r="515" spans="28:28" x14ac:dyDescent="0.3">
      <c r="AB515" s="10"/>
    </row>
    <row r="516" spans="28:28" x14ac:dyDescent="0.3">
      <c r="AB516" s="10"/>
    </row>
    <row r="517" spans="28:28" x14ac:dyDescent="0.3">
      <c r="AB517" s="10"/>
    </row>
    <row r="518" spans="28:28" x14ac:dyDescent="0.3">
      <c r="AB518" s="10"/>
    </row>
    <row r="519" spans="28:28" x14ac:dyDescent="0.3">
      <c r="AB519" s="10"/>
    </row>
    <row r="520" spans="28:28" x14ac:dyDescent="0.3">
      <c r="AB520" s="10"/>
    </row>
    <row r="521" spans="28:28" x14ac:dyDescent="0.3">
      <c r="AB521" s="10"/>
    </row>
    <row r="522" spans="28:28" x14ac:dyDescent="0.3">
      <c r="AB522" s="10"/>
    </row>
    <row r="523" spans="28:28" x14ac:dyDescent="0.3">
      <c r="AB523" s="10"/>
    </row>
    <row r="524" spans="28:28" x14ac:dyDescent="0.3">
      <c r="AB524" s="10"/>
    </row>
    <row r="525" spans="28:28" x14ac:dyDescent="0.3">
      <c r="AB525" s="10"/>
    </row>
    <row r="526" spans="28:28" x14ac:dyDescent="0.3">
      <c r="AB526" s="10"/>
    </row>
    <row r="527" spans="28:28" x14ac:dyDescent="0.3">
      <c r="AB527" s="10"/>
    </row>
    <row r="528" spans="28:28" x14ac:dyDescent="0.3">
      <c r="AB528" s="10"/>
    </row>
    <row r="529" spans="28:28" x14ac:dyDescent="0.3">
      <c r="AB529" s="10"/>
    </row>
    <row r="530" spans="28:28" x14ac:dyDescent="0.3">
      <c r="AB530" s="10"/>
    </row>
    <row r="531" spans="28:28" x14ac:dyDescent="0.3">
      <c r="AB531" s="10"/>
    </row>
    <row r="532" spans="28:28" x14ac:dyDescent="0.3">
      <c r="AB532" s="10"/>
    </row>
    <row r="533" spans="28:28" x14ac:dyDescent="0.3">
      <c r="AB533" s="10"/>
    </row>
    <row r="534" spans="28:28" x14ac:dyDescent="0.3">
      <c r="AB534" s="10"/>
    </row>
    <row r="535" spans="28:28" x14ac:dyDescent="0.3">
      <c r="AB535" s="10"/>
    </row>
    <row r="536" spans="28:28" x14ac:dyDescent="0.3">
      <c r="AB536" s="10"/>
    </row>
    <row r="537" spans="28:28" x14ac:dyDescent="0.3">
      <c r="AB537" s="10"/>
    </row>
    <row r="538" spans="28:28" x14ac:dyDescent="0.3">
      <c r="AB538" s="10"/>
    </row>
    <row r="539" spans="28:28" x14ac:dyDescent="0.3">
      <c r="AB539" s="10"/>
    </row>
    <row r="540" spans="28:28" x14ac:dyDescent="0.3">
      <c r="AB540" s="10"/>
    </row>
    <row r="541" spans="28:28" x14ac:dyDescent="0.3">
      <c r="AB541" s="10"/>
    </row>
    <row r="542" spans="28:28" x14ac:dyDescent="0.3">
      <c r="AB542" s="10"/>
    </row>
    <row r="543" spans="28:28" x14ac:dyDescent="0.3">
      <c r="AB543" s="10"/>
    </row>
    <row r="544" spans="28:28" x14ac:dyDescent="0.3">
      <c r="AB544" s="10"/>
    </row>
    <row r="545" spans="28:28" x14ac:dyDescent="0.3">
      <c r="AB545" s="10"/>
    </row>
    <row r="546" spans="28:28" x14ac:dyDescent="0.3">
      <c r="AB546" s="10"/>
    </row>
    <row r="547" spans="28:28" x14ac:dyDescent="0.3">
      <c r="AB547" s="10"/>
    </row>
    <row r="548" spans="28:28" x14ac:dyDescent="0.3">
      <c r="AB548" s="10"/>
    </row>
    <row r="549" spans="28:28" x14ac:dyDescent="0.3">
      <c r="AB549" s="10"/>
    </row>
    <row r="550" spans="28:28" x14ac:dyDescent="0.3">
      <c r="AB550" s="10"/>
    </row>
    <row r="551" spans="28:28" x14ac:dyDescent="0.3">
      <c r="AB551" s="10"/>
    </row>
    <row r="552" spans="28:28" x14ac:dyDescent="0.3">
      <c r="AB552" s="10"/>
    </row>
    <row r="553" spans="28:28" x14ac:dyDescent="0.3">
      <c r="AB553" s="10"/>
    </row>
    <row r="554" spans="28:28" x14ac:dyDescent="0.3">
      <c r="AB554" s="10"/>
    </row>
    <row r="555" spans="28:28" x14ac:dyDescent="0.3">
      <c r="AB555" s="10"/>
    </row>
    <row r="556" spans="28:28" x14ac:dyDescent="0.3">
      <c r="AB556" s="10"/>
    </row>
    <row r="557" spans="28:28" x14ac:dyDescent="0.3">
      <c r="AB557" s="10"/>
    </row>
    <row r="558" spans="28:28" x14ac:dyDescent="0.3">
      <c r="AB558" s="10"/>
    </row>
    <row r="559" spans="28:28" x14ac:dyDescent="0.3">
      <c r="AB559" s="10"/>
    </row>
    <row r="560" spans="28:28" x14ac:dyDescent="0.3">
      <c r="AB560" s="10"/>
    </row>
    <row r="561" spans="28:28" x14ac:dyDescent="0.3">
      <c r="AB561" s="10"/>
    </row>
    <row r="562" spans="28:28" x14ac:dyDescent="0.3">
      <c r="AB562" s="10"/>
    </row>
    <row r="563" spans="28:28" x14ac:dyDescent="0.3">
      <c r="AB563" s="10"/>
    </row>
    <row r="564" spans="28:28" x14ac:dyDescent="0.3">
      <c r="AB564" s="10"/>
    </row>
    <row r="565" spans="28:28" x14ac:dyDescent="0.3">
      <c r="AB565" s="10"/>
    </row>
    <row r="566" spans="28:28" x14ac:dyDescent="0.3">
      <c r="AB566" s="10"/>
    </row>
    <row r="567" spans="28:28" x14ac:dyDescent="0.3">
      <c r="AB567" s="10"/>
    </row>
    <row r="568" spans="28:28" x14ac:dyDescent="0.3">
      <c r="AB568" s="10"/>
    </row>
    <row r="569" spans="28:28" x14ac:dyDescent="0.3">
      <c r="AB569" s="10"/>
    </row>
    <row r="570" spans="28:28" x14ac:dyDescent="0.3">
      <c r="AB570" s="10"/>
    </row>
    <row r="571" spans="28:28" x14ac:dyDescent="0.3">
      <c r="AB571" s="10"/>
    </row>
    <row r="572" spans="28:28" x14ac:dyDescent="0.3">
      <c r="AB572" s="10"/>
    </row>
    <row r="573" spans="28:28" x14ac:dyDescent="0.3">
      <c r="AB573" s="10"/>
    </row>
    <row r="574" spans="28:28" x14ac:dyDescent="0.3">
      <c r="AB574" s="10"/>
    </row>
    <row r="575" spans="28:28" x14ac:dyDescent="0.3">
      <c r="AB575" s="10"/>
    </row>
    <row r="576" spans="28:28" x14ac:dyDescent="0.3">
      <c r="AB576" s="10"/>
    </row>
    <row r="577" spans="28:28" x14ac:dyDescent="0.3">
      <c r="AB577" s="10"/>
    </row>
    <row r="578" spans="28:28" x14ac:dyDescent="0.3">
      <c r="AB578" s="10"/>
    </row>
    <row r="579" spans="28:28" x14ac:dyDescent="0.3">
      <c r="AB579" s="10"/>
    </row>
    <row r="580" spans="28:28" x14ac:dyDescent="0.3">
      <c r="AB580" s="10"/>
    </row>
    <row r="581" spans="28:28" x14ac:dyDescent="0.3">
      <c r="AB581" s="10"/>
    </row>
    <row r="582" spans="28:28" x14ac:dyDescent="0.3">
      <c r="AB582" s="10"/>
    </row>
    <row r="583" spans="28:28" x14ac:dyDescent="0.3">
      <c r="AB583" s="10"/>
    </row>
    <row r="584" spans="28:28" x14ac:dyDescent="0.3">
      <c r="AB584" s="10"/>
    </row>
    <row r="585" spans="28:28" x14ac:dyDescent="0.3">
      <c r="AB585" s="10"/>
    </row>
    <row r="586" spans="28:28" x14ac:dyDescent="0.3">
      <c r="AB586" s="10"/>
    </row>
    <row r="587" spans="28:28" x14ac:dyDescent="0.3">
      <c r="AB587" s="10"/>
    </row>
    <row r="588" spans="28:28" x14ac:dyDescent="0.3">
      <c r="AB588" s="10"/>
    </row>
    <row r="589" spans="28:28" x14ac:dyDescent="0.3">
      <c r="AB589" s="10"/>
    </row>
    <row r="590" spans="28:28" x14ac:dyDescent="0.3">
      <c r="AB590" s="10"/>
    </row>
    <row r="591" spans="28:28" x14ac:dyDescent="0.3">
      <c r="AB591" s="10"/>
    </row>
    <row r="592" spans="28:28" x14ac:dyDescent="0.3">
      <c r="AB592" s="10"/>
    </row>
    <row r="593" spans="28:28" x14ac:dyDescent="0.3">
      <c r="AB593" s="10"/>
    </row>
    <row r="594" spans="28:28" x14ac:dyDescent="0.3">
      <c r="AB594" s="10"/>
    </row>
    <row r="595" spans="28:28" x14ac:dyDescent="0.3">
      <c r="AB595" s="10"/>
    </row>
    <row r="596" spans="28:28" x14ac:dyDescent="0.3">
      <c r="AB596" s="10"/>
    </row>
    <row r="597" spans="28:28" x14ac:dyDescent="0.3">
      <c r="AB597" s="10"/>
    </row>
    <row r="598" spans="28:28" x14ac:dyDescent="0.3">
      <c r="AB598" s="10"/>
    </row>
    <row r="599" spans="28:28" x14ac:dyDescent="0.3">
      <c r="AB599" s="10"/>
    </row>
    <row r="600" spans="28:28" x14ac:dyDescent="0.3">
      <c r="AB600" s="10"/>
    </row>
    <row r="601" spans="28:28" x14ac:dyDescent="0.3">
      <c r="AB601" s="10"/>
    </row>
    <row r="602" spans="28:28" x14ac:dyDescent="0.3">
      <c r="AB602" s="10"/>
    </row>
    <row r="603" spans="28:28" x14ac:dyDescent="0.3">
      <c r="AB603" s="10"/>
    </row>
    <row r="604" spans="28:28" x14ac:dyDescent="0.3">
      <c r="AB604" s="10"/>
    </row>
    <row r="605" spans="28:28" x14ac:dyDescent="0.3">
      <c r="AB605" s="10"/>
    </row>
    <row r="606" spans="28:28" x14ac:dyDescent="0.3">
      <c r="AB606" s="10"/>
    </row>
    <row r="607" spans="28:28" x14ac:dyDescent="0.3">
      <c r="AB607" s="10"/>
    </row>
    <row r="608" spans="28:28" x14ac:dyDescent="0.3">
      <c r="AB608" s="10"/>
    </row>
    <row r="609" spans="28:28" x14ac:dyDescent="0.3">
      <c r="AB609" s="10"/>
    </row>
    <row r="610" spans="28:28" x14ac:dyDescent="0.3">
      <c r="AB610" s="10"/>
    </row>
    <row r="611" spans="28:28" x14ac:dyDescent="0.3">
      <c r="AB611" s="10"/>
    </row>
    <row r="612" spans="28:28" x14ac:dyDescent="0.3">
      <c r="AB612" s="10"/>
    </row>
    <row r="613" spans="28:28" x14ac:dyDescent="0.3">
      <c r="AB613" s="10"/>
    </row>
    <row r="614" spans="28:28" x14ac:dyDescent="0.3">
      <c r="AB614" s="10"/>
    </row>
    <row r="615" spans="28:28" x14ac:dyDescent="0.3">
      <c r="AB615" s="10"/>
    </row>
    <row r="616" spans="28:28" x14ac:dyDescent="0.3">
      <c r="AB616" s="10"/>
    </row>
    <row r="617" spans="28:28" x14ac:dyDescent="0.3">
      <c r="AB617" s="10"/>
    </row>
    <row r="618" spans="28:28" x14ac:dyDescent="0.3">
      <c r="AB618" s="10"/>
    </row>
    <row r="619" spans="28:28" x14ac:dyDescent="0.3">
      <c r="AB619" s="10"/>
    </row>
    <row r="620" spans="28:28" x14ac:dyDescent="0.3">
      <c r="AB620" s="10"/>
    </row>
    <row r="621" spans="28:28" x14ac:dyDescent="0.3">
      <c r="AB621" s="10"/>
    </row>
    <row r="622" spans="28:28" x14ac:dyDescent="0.3">
      <c r="AB622" s="10"/>
    </row>
    <row r="623" spans="28:28" x14ac:dyDescent="0.3">
      <c r="AB623" s="10"/>
    </row>
    <row r="624" spans="28:28" x14ac:dyDescent="0.3">
      <c r="AB624" s="10"/>
    </row>
    <row r="625" spans="28:28" x14ac:dyDescent="0.3">
      <c r="AB625" s="10"/>
    </row>
    <row r="626" spans="28:28" x14ac:dyDescent="0.3">
      <c r="AB626" s="10"/>
    </row>
    <row r="627" spans="28:28" x14ac:dyDescent="0.3">
      <c r="AB627" s="10"/>
    </row>
    <row r="628" spans="28:28" x14ac:dyDescent="0.3">
      <c r="AB628" s="10"/>
    </row>
    <row r="629" spans="28:28" x14ac:dyDescent="0.3">
      <c r="AB629" s="10"/>
    </row>
    <row r="630" spans="28:28" x14ac:dyDescent="0.3">
      <c r="AB630" s="10"/>
    </row>
    <row r="631" spans="28:28" x14ac:dyDescent="0.3">
      <c r="AB631" s="10"/>
    </row>
    <row r="632" spans="28:28" x14ac:dyDescent="0.3">
      <c r="AB632" s="10"/>
    </row>
    <row r="633" spans="28:28" x14ac:dyDescent="0.3">
      <c r="AB633" s="10"/>
    </row>
    <row r="634" spans="28:28" x14ac:dyDescent="0.3">
      <c r="AB634" s="10"/>
    </row>
    <row r="635" spans="28:28" x14ac:dyDescent="0.3">
      <c r="AB635" s="10"/>
    </row>
    <row r="636" spans="28:28" x14ac:dyDescent="0.3">
      <c r="AB636" s="10"/>
    </row>
    <row r="637" spans="28:28" x14ac:dyDescent="0.3">
      <c r="AB637" s="10"/>
    </row>
    <row r="638" spans="28:28" x14ac:dyDescent="0.3">
      <c r="AB638" s="10"/>
    </row>
    <row r="639" spans="28:28" x14ac:dyDescent="0.3">
      <c r="AB639" s="10"/>
    </row>
    <row r="640" spans="28:28" x14ac:dyDescent="0.3">
      <c r="AB640" s="10"/>
    </row>
    <row r="641" spans="28:28" x14ac:dyDescent="0.3">
      <c r="AB641" s="10"/>
    </row>
    <row r="642" spans="28:28" x14ac:dyDescent="0.3">
      <c r="AB642" s="10"/>
    </row>
    <row r="643" spans="28:28" x14ac:dyDescent="0.3">
      <c r="AB643" s="10"/>
    </row>
    <row r="644" spans="28:28" x14ac:dyDescent="0.3">
      <c r="AB644" s="10"/>
    </row>
    <row r="645" spans="28:28" x14ac:dyDescent="0.3">
      <c r="AB645" s="10"/>
    </row>
    <row r="646" spans="28:28" x14ac:dyDescent="0.3">
      <c r="AB646" s="10"/>
    </row>
    <row r="647" spans="28:28" x14ac:dyDescent="0.3">
      <c r="AB647" s="10"/>
    </row>
    <row r="648" spans="28:28" x14ac:dyDescent="0.3">
      <c r="AB648" s="10"/>
    </row>
    <row r="649" spans="28:28" x14ac:dyDescent="0.3">
      <c r="AB649" s="10"/>
    </row>
    <row r="650" spans="28:28" x14ac:dyDescent="0.3">
      <c r="AB650" s="10"/>
    </row>
    <row r="651" spans="28:28" x14ac:dyDescent="0.3">
      <c r="AB651" s="10"/>
    </row>
    <row r="652" spans="28:28" x14ac:dyDescent="0.3">
      <c r="AB652" s="10"/>
    </row>
    <row r="653" spans="28:28" x14ac:dyDescent="0.3">
      <c r="AB653" s="10"/>
    </row>
    <row r="654" spans="28:28" x14ac:dyDescent="0.3">
      <c r="AB654" s="10"/>
    </row>
    <row r="655" spans="28:28" x14ac:dyDescent="0.3">
      <c r="AB655" s="10"/>
    </row>
    <row r="656" spans="28:28" x14ac:dyDescent="0.3">
      <c r="AB656" s="10"/>
    </row>
    <row r="657" spans="28:28" x14ac:dyDescent="0.3">
      <c r="AB657" s="10"/>
    </row>
    <row r="658" spans="28:28" x14ac:dyDescent="0.3">
      <c r="AB658" s="10"/>
    </row>
    <row r="659" spans="28:28" x14ac:dyDescent="0.3">
      <c r="AB659" s="10"/>
    </row>
    <row r="660" spans="28:28" x14ac:dyDescent="0.3">
      <c r="AB660" s="10"/>
    </row>
    <row r="661" spans="28:28" x14ac:dyDescent="0.3">
      <c r="AB661" s="10"/>
    </row>
    <row r="662" spans="28:28" x14ac:dyDescent="0.3">
      <c r="AB662" s="10"/>
    </row>
    <row r="663" spans="28:28" x14ac:dyDescent="0.3">
      <c r="AB663" s="10"/>
    </row>
    <row r="664" spans="28:28" x14ac:dyDescent="0.3">
      <c r="AB664" s="10"/>
    </row>
    <row r="665" spans="28:28" x14ac:dyDescent="0.3">
      <c r="AB665" s="10"/>
    </row>
    <row r="666" spans="28:28" x14ac:dyDescent="0.3">
      <c r="AB666" s="10"/>
    </row>
    <row r="667" spans="28:28" x14ac:dyDescent="0.3">
      <c r="AB667" s="10"/>
    </row>
    <row r="668" spans="28:28" x14ac:dyDescent="0.3">
      <c r="AB668" s="10"/>
    </row>
    <row r="669" spans="28:28" x14ac:dyDescent="0.3">
      <c r="AB669" s="10"/>
    </row>
    <row r="670" spans="28:28" x14ac:dyDescent="0.3">
      <c r="AB670" s="10"/>
    </row>
    <row r="671" spans="28:28" x14ac:dyDescent="0.3">
      <c r="AB671" s="10"/>
    </row>
    <row r="672" spans="28:28" x14ac:dyDescent="0.3">
      <c r="AB672" s="10"/>
    </row>
    <row r="673" spans="28:28" x14ac:dyDescent="0.3">
      <c r="AB673" s="10"/>
    </row>
    <row r="674" spans="28:28" x14ac:dyDescent="0.3">
      <c r="AB674" s="10"/>
    </row>
    <row r="675" spans="28:28" x14ac:dyDescent="0.3">
      <c r="AB675" s="10"/>
    </row>
    <row r="676" spans="28:28" x14ac:dyDescent="0.3">
      <c r="AB676" s="10"/>
    </row>
    <row r="677" spans="28:28" x14ac:dyDescent="0.3">
      <c r="AB677" s="10"/>
    </row>
    <row r="678" spans="28:28" x14ac:dyDescent="0.3">
      <c r="AB678" s="10"/>
    </row>
    <row r="679" spans="28:28" x14ac:dyDescent="0.3">
      <c r="AB679" s="10"/>
    </row>
    <row r="680" spans="28:28" x14ac:dyDescent="0.3">
      <c r="AB680" s="10"/>
    </row>
    <row r="681" spans="28:28" x14ac:dyDescent="0.3">
      <c r="AB681" s="10"/>
    </row>
    <row r="682" spans="28:28" x14ac:dyDescent="0.3">
      <c r="AB682" s="10"/>
    </row>
    <row r="683" spans="28:28" x14ac:dyDescent="0.3">
      <c r="AB683" s="10"/>
    </row>
    <row r="684" spans="28:28" x14ac:dyDescent="0.3">
      <c r="AB684" s="10"/>
    </row>
    <row r="685" spans="28:28" x14ac:dyDescent="0.3">
      <c r="AB685" s="10"/>
    </row>
    <row r="686" spans="28:28" x14ac:dyDescent="0.3">
      <c r="AB686" s="10"/>
    </row>
    <row r="687" spans="28:28" x14ac:dyDescent="0.3">
      <c r="AB687" s="10"/>
    </row>
    <row r="688" spans="28:28" x14ac:dyDescent="0.3">
      <c r="AB688" s="10"/>
    </row>
    <row r="689" spans="28:28" x14ac:dyDescent="0.3">
      <c r="AB689" s="10"/>
    </row>
    <row r="690" spans="28:28" x14ac:dyDescent="0.3">
      <c r="AB690" s="10"/>
    </row>
    <row r="691" spans="28:28" x14ac:dyDescent="0.3">
      <c r="AB691" s="10"/>
    </row>
    <row r="692" spans="28:28" x14ac:dyDescent="0.3">
      <c r="AB692" s="10"/>
    </row>
    <row r="693" spans="28:28" x14ac:dyDescent="0.3">
      <c r="AB693" s="10"/>
    </row>
    <row r="694" spans="28:28" x14ac:dyDescent="0.3">
      <c r="AB694" s="10"/>
    </row>
    <row r="695" spans="28:28" x14ac:dyDescent="0.3">
      <c r="AB695" s="10"/>
    </row>
    <row r="696" spans="28:28" x14ac:dyDescent="0.3">
      <c r="AB696" s="10"/>
    </row>
    <row r="697" spans="28:28" x14ac:dyDescent="0.3">
      <c r="AB697" s="10"/>
    </row>
    <row r="698" spans="28:28" x14ac:dyDescent="0.3">
      <c r="AB698" s="10"/>
    </row>
    <row r="699" spans="28:28" x14ac:dyDescent="0.3">
      <c r="AB699" s="10"/>
    </row>
    <row r="700" spans="28:28" x14ac:dyDescent="0.3">
      <c r="AB700" s="10"/>
    </row>
    <row r="701" spans="28:28" x14ac:dyDescent="0.3">
      <c r="AB701" s="10"/>
    </row>
    <row r="702" spans="28:28" x14ac:dyDescent="0.3">
      <c r="AB702" s="10"/>
    </row>
    <row r="703" spans="28:28" x14ac:dyDescent="0.3">
      <c r="AB703" s="10"/>
    </row>
    <row r="704" spans="28:28" x14ac:dyDescent="0.3">
      <c r="AB704" s="10"/>
    </row>
    <row r="705" spans="28:28" x14ac:dyDescent="0.3">
      <c r="AB705" s="10"/>
    </row>
    <row r="706" spans="28:28" x14ac:dyDescent="0.3">
      <c r="AB706" s="10"/>
    </row>
    <row r="707" spans="28:28" x14ac:dyDescent="0.3">
      <c r="AB707" s="10"/>
    </row>
    <row r="708" spans="28:28" x14ac:dyDescent="0.3">
      <c r="AB708" s="10"/>
    </row>
    <row r="709" spans="28:28" x14ac:dyDescent="0.3">
      <c r="AB709" s="10"/>
    </row>
    <row r="710" spans="28:28" x14ac:dyDescent="0.3">
      <c r="AB710" s="10"/>
    </row>
  </sheetData>
  <mergeCells count="6">
    <mergeCell ref="S347:S355"/>
    <mergeCell ref="B2:B5"/>
    <mergeCell ref="B6:B10"/>
    <mergeCell ref="B11:B19"/>
    <mergeCell ref="S338:S341"/>
    <mergeCell ref="S342:S3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B3B7-C425-4F15-B036-4C50F1F064FC}">
  <dimension ref="A1:G110"/>
  <sheetViews>
    <sheetView workbookViewId="0">
      <selection activeCell="F15" sqref="F15"/>
    </sheetView>
  </sheetViews>
  <sheetFormatPr baseColWidth="10" defaultColWidth="10.88671875" defaultRowHeight="14.4" x14ac:dyDescent="0.3"/>
  <cols>
    <col min="1" max="1" width="74.6640625" customWidth="1"/>
  </cols>
  <sheetData>
    <row r="1" spans="1:7" ht="75.599999999999994" customHeight="1" x14ac:dyDescent="0.35">
      <c r="A1" s="21" t="s">
        <v>12</v>
      </c>
      <c r="G1" s="10"/>
    </row>
    <row r="2" spans="1:7" x14ac:dyDescent="0.3">
      <c r="G2" s="10"/>
    </row>
    <row r="3" spans="1:7" x14ac:dyDescent="0.3">
      <c r="G3" s="10"/>
    </row>
    <row r="4" spans="1:7" x14ac:dyDescent="0.3">
      <c r="G4" s="10"/>
    </row>
    <row r="5" spans="1:7" x14ac:dyDescent="0.3">
      <c r="G5" s="10"/>
    </row>
    <row r="6" spans="1:7" x14ac:dyDescent="0.3">
      <c r="G6" s="10"/>
    </row>
    <row r="7" spans="1:7" x14ac:dyDescent="0.3">
      <c r="G7" s="10"/>
    </row>
    <row r="8" spans="1:7" x14ac:dyDescent="0.3">
      <c r="G8" s="10"/>
    </row>
    <row r="9" spans="1:7" x14ac:dyDescent="0.3">
      <c r="G9" s="10"/>
    </row>
    <row r="10" spans="1:7" x14ac:dyDescent="0.3">
      <c r="G10" s="10"/>
    </row>
    <row r="11" spans="1:7" x14ac:dyDescent="0.3">
      <c r="G11" s="10"/>
    </row>
    <row r="12" spans="1:7" x14ac:dyDescent="0.3">
      <c r="G12" s="10"/>
    </row>
    <row r="13" spans="1:7" x14ac:dyDescent="0.3">
      <c r="G13" s="10"/>
    </row>
    <row r="14" spans="1:7" x14ac:dyDescent="0.3">
      <c r="G14" s="10"/>
    </row>
    <row r="15" spans="1:7" x14ac:dyDescent="0.3">
      <c r="G15" s="10"/>
    </row>
    <row r="16" spans="1:7" x14ac:dyDescent="0.3">
      <c r="G16" s="10"/>
    </row>
    <row r="17" spans="7:7" x14ac:dyDescent="0.3">
      <c r="G17" s="10"/>
    </row>
    <row r="18" spans="7:7" x14ac:dyDescent="0.3">
      <c r="G18" s="10"/>
    </row>
    <row r="19" spans="7:7" x14ac:dyDescent="0.3">
      <c r="G19" s="10"/>
    </row>
    <row r="20" spans="7:7" x14ac:dyDescent="0.3">
      <c r="G20" s="10"/>
    </row>
    <row r="21" spans="7:7" x14ac:dyDescent="0.3">
      <c r="G21" s="10"/>
    </row>
    <row r="22" spans="7:7" x14ac:dyDescent="0.3">
      <c r="G22" s="10"/>
    </row>
    <row r="23" spans="7:7" x14ac:dyDescent="0.3">
      <c r="G23" s="10"/>
    </row>
    <row r="24" spans="7:7" x14ac:dyDescent="0.3">
      <c r="G24" s="10"/>
    </row>
    <row r="25" spans="7:7" x14ac:dyDescent="0.3">
      <c r="G25" s="10"/>
    </row>
    <row r="26" spans="7:7" x14ac:dyDescent="0.3">
      <c r="G26" s="10"/>
    </row>
    <row r="27" spans="7:7" x14ac:dyDescent="0.3">
      <c r="G27" s="10"/>
    </row>
    <row r="28" spans="7:7" x14ac:dyDescent="0.3">
      <c r="G28" s="10"/>
    </row>
    <row r="29" spans="7:7" x14ac:dyDescent="0.3">
      <c r="G29" s="10"/>
    </row>
    <row r="30" spans="7:7" x14ac:dyDescent="0.3">
      <c r="G30" s="10"/>
    </row>
    <row r="31" spans="7:7" x14ac:dyDescent="0.3">
      <c r="G31" s="10"/>
    </row>
    <row r="32" spans="7:7" x14ac:dyDescent="0.3">
      <c r="G32" s="10"/>
    </row>
    <row r="33" spans="7:7" x14ac:dyDescent="0.3">
      <c r="G33" s="10"/>
    </row>
    <row r="34" spans="7:7" x14ac:dyDescent="0.3">
      <c r="G34" s="10"/>
    </row>
    <row r="35" spans="7:7" x14ac:dyDescent="0.3">
      <c r="G35" s="10"/>
    </row>
    <row r="36" spans="7:7" x14ac:dyDescent="0.3">
      <c r="G36" s="10"/>
    </row>
    <row r="37" spans="7:7" x14ac:dyDescent="0.3">
      <c r="G37" s="10"/>
    </row>
    <row r="38" spans="7:7" x14ac:dyDescent="0.3">
      <c r="G38" s="10"/>
    </row>
    <row r="39" spans="7:7" x14ac:dyDescent="0.3">
      <c r="G39" s="10"/>
    </row>
    <row r="40" spans="7:7" x14ac:dyDescent="0.3">
      <c r="G40" s="10"/>
    </row>
    <row r="41" spans="7:7" x14ac:dyDescent="0.3">
      <c r="G41" s="10"/>
    </row>
    <row r="42" spans="7:7" x14ac:dyDescent="0.3">
      <c r="G42" s="10"/>
    </row>
    <row r="43" spans="7:7" x14ac:dyDescent="0.3">
      <c r="G43" s="10"/>
    </row>
    <row r="44" spans="7:7" x14ac:dyDescent="0.3">
      <c r="G44" s="10"/>
    </row>
    <row r="45" spans="7:7" x14ac:dyDescent="0.3">
      <c r="G45" s="10"/>
    </row>
    <row r="46" spans="7:7" x14ac:dyDescent="0.3">
      <c r="G46" s="10"/>
    </row>
    <row r="47" spans="7:7" x14ac:dyDescent="0.3">
      <c r="G47" s="10"/>
    </row>
    <row r="48" spans="7:7" x14ac:dyDescent="0.3">
      <c r="G48" s="10"/>
    </row>
    <row r="49" spans="7:7" x14ac:dyDescent="0.3">
      <c r="G49" s="10"/>
    </row>
    <row r="50" spans="7:7" x14ac:dyDescent="0.3">
      <c r="G50" s="10"/>
    </row>
    <row r="51" spans="7:7" x14ac:dyDescent="0.3">
      <c r="G51" s="10"/>
    </row>
    <row r="52" spans="7:7" x14ac:dyDescent="0.3">
      <c r="G52" s="10"/>
    </row>
    <row r="53" spans="7:7" x14ac:dyDescent="0.3">
      <c r="G53" s="10"/>
    </row>
    <row r="54" spans="7:7" x14ac:dyDescent="0.3">
      <c r="G54" s="10"/>
    </row>
    <row r="55" spans="7:7" x14ac:dyDescent="0.3">
      <c r="G55" s="10"/>
    </row>
    <row r="56" spans="7:7" x14ac:dyDescent="0.3">
      <c r="G56" s="10"/>
    </row>
    <row r="57" spans="7:7" x14ac:dyDescent="0.3">
      <c r="G57" s="10"/>
    </row>
    <row r="58" spans="7:7" x14ac:dyDescent="0.3">
      <c r="G58" s="10"/>
    </row>
    <row r="59" spans="7:7" x14ac:dyDescent="0.3">
      <c r="G59" s="10"/>
    </row>
    <row r="60" spans="7:7" x14ac:dyDescent="0.3">
      <c r="G60" s="10"/>
    </row>
    <row r="61" spans="7:7" x14ac:dyDescent="0.3">
      <c r="G61" s="10"/>
    </row>
    <row r="62" spans="7:7" x14ac:dyDescent="0.3">
      <c r="G62" s="10"/>
    </row>
    <row r="63" spans="7:7" x14ac:dyDescent="0.3">
      <c r="G63" s="10"/>
    </row>
    <row r="64" spans="7:7" x14ac:dyDescent="0.3">
      <c r="G64" s="10"/>
    </row>
    <row r="65" spans="7:7" x14ac:dyDescent="0.3">
      <c r="G65" s="10"/>
    </row>
    <row r="66" spans="7:7" x14ac:dyDescent="0.3">
      <c r="G66" s="10"/>
    </row>
    <row r="67" spans="7:7" x14ac:dyDescent="0.3">
      <c r="G67" s="10"/>
    </row>
    <row r="68" spans="7:7" x14ac:dyDescent="0.3">
      <c r="G68" s="10"/>
    </row>
    <row r="69" spans="7:7" x14ac:dyDescent="0.3">
      <c r="G69" s="10"/>
    </row>
    <row r="70" spans="7:7" x14ac:dyDescent="0.3">
      <c r="G70" s="10"/>
    </row>
    <row r="71" spans="7:7" x14ac:dyDescent="0.3">
      <c r="G71" s="10"/>
    </row>
    <row r="72" spans="7:7" x14ac:dyDescent="0.3">
      <c r="G72" s="10"/>
    </row>
    <row r="73" spans="7:7" x14ac:dyDescent="0.3">
      <c r="G73" s="10"/>
    </row>
    <row r="74" spans="7:7" x14ac:dyDescent="0.3">
      <c r="G74" s="10"/>
    </row>
    <row r="75" spans="7:7" x14ac:dyDescent="0.3">
      <c r="G75" s="10"/>
    </row>
    <row r="76" spans="7:7" x14ac:dyDescent="0.3">
      <c r="G76" s="10"/>
    </row>
    <row r="77" spans="7:7" x14ac:dyDescent="0.3">
      <c r="G77" s="10"/>
    </row>
    <row r="78" spans="7:7" x14ac:dyDescent="0.3">
      <c r="G78" s="10"/>
    </row>
    <row r="79" spans="7:7" x14ac:dyDescent="0.3">
      <c r="G79" s="10"/>
    </row>
    <row r="80" spans="7:7" x14ac:dyDescent="0.3">
      <c r="G80" s="10"/>
    </row>
    <row r="81" spans="7:7" x14ac:dyDescent="0.3">
      <c r="G81" s="10"/>
    </row>
    <row r="82" spans="7:7" x14ac:dyDescent="0.3">
      <c r="G82" s="10"/>
    </row>
    <row r="83" spans="7:7" x14ac:dyDescent="0.3">
      <c r="G83" s="10"/>
    </row>
    <row r="84" spans="7:7" x14ac:dyDescent="0.3">
      <c r="G84" s="10"/>
    </row>
    <row r="85" spans="7:7" x14ac:dyDescent="0.3">
      <c r="G85" s="10"/>
    </row>
    <row r="86" spans="7:7" x14ac:dyDescent="0.3">
      <c r="G86" s="10"/>
    </row>
    <row r="87" spans="7:7" x14ac:dyDescent="0.3">
      <c r="G87" s="10"/>
    </row>
    <row r="88" spans="7:7" x14ac:dyDescent="0.3">
      <c r="G88" s="10"/>
    </row>
    <row r="89" spans="7:7" x14ac:dyDescent="0.3">
      <c r="G89" s="10"/>
    </row>
    <row r="90" spans="7:7" x14ac:dyDescent="0.3">
      <c r="G90" s="10"/>
    </row>
    <row r="91" spans="7:7" x14ac:dyDescent="0.3">
      <c r="G91" s="10"/>
    </row>
    <row r="92" spans="7:7" x14ac:dyDescent="0.3">
      <c r="G92" s="10"/>
    </row>
    <row r="93" spans="7:7" x14ac:dyDescent="0.3">
      <c r="G93" s="10"/>
    </row>
    <row r="94" spans="7:7" x14ac:dyDescent="0.3">
      <c r="G94" s="10"/>
    </row>
    <row r="95" spans="7:7" x14ac:dyDescent="0.3">
      <c r="G95" s="10"/>
    </row>
    <row r="96" spans="7:7" x14ac:dyDescent="0.3">
      <c r="G96" s="10"/>
    </row>
    <row r="97" spans="7:7" x14ac:dyDescent="0.3">
      <c r="G97" s="10"/>
    </row>
    <row r="98" spans="7:7" x14ac:dyDescent="0.3">
      <c r="G98" s="10"/>
    </row>
    <row r="99" spans="7:7" x14ac:dyDescent="0.3">
      <c r="G99" s="10"/>
    </row>
    <row r="100" spans="7:7" x14ac:dyDescent="0.3">
      <c r="G100" s="10"/>
    </row>
    <row r="101" spans="7:7" x14ac:dyDescent="0.3">
      <c r="G101" s="10"/>
    </row>
    <row r="102" spans="7:7" x14ac:dyDescent="0.3">
      <c r="G102" s="10"/>
    </row>
    <row r="103" spans="7:7" x14ac:dyDescent="0.3">
      <c r="G103" s="10"/>
    </row>
    <row r="104" spans="7:7" x14ac:dyDescent="0.3">
      <c r="G104" s="10"/>
    </row>
    <row r="105" spans="7:7" x14ac:dyDescent="0.3">
      <c r="G105" s="10"/>
    </row>
    <row r="106" spans="7:7" x14ac:dyDescent="0.3">
      <c r="G106" s="10"/>
    </row>
    <row r="107" spans="7:7" x14ac:dyDescent="0.3">
      <c r="G107" s="10"/>
    </row>
    <row r="108" spans="7:7" x14ac:dyDescent="0.3">
      <c r="G108" s="10"/>
    </row>
    <row r="109" spans="7:7" x14ac:dyDescent="0.3">
      <c r="G109" s="10"/>
    </row>
    <row r="110" spans="7:7" x14ac:dyDescent="0.3">
      <c r="G110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1B19-9D56-4B4F-B581-C9109B5BA98B}">
  <dimension ref="A1:H64"/>
  <sheetViews>
    <sheetView topLeftCell="A24" zoomScale="85" zoomScaleNormal="85" workbookViewId="0">
      <selection activeCell="E39" sqref="E39"/>
    </sheetView>
  </sheetViews>
  <sheetFormatPr baseColWidth="10" defaultColWidth="8.88671875" defaultRowHeight="14.4" x14ac:dyDescent="0.3"/>
  <cols>
    <col min="1" max="1" width="16.21875" bestFit="1" customWidth="1"/>
    <col min="2" max="2" width="11.21875" bestFit="1" customWidth="1"/>
    <col min="3" max="4" width="11.77734375" bestFit="1" customWidth="1"/>
    <col min="5" max="5" width="7.109375" bestFit="1" customWidth="1"/>
    <col min="6" max="6" width="23.5546875" style="43" customWidth="1"/>
    <col min="8" max="8" width="10.44140625" bestFit="1" customWidth="1"/>
  </cols>
  <sheetData>
    <row r="1" spans="1:8" ht="15" thickBot="1" x14ac:dyDescent="0.35">
      <c r="B1" t="s">
        <v>14</v>
      </c>
      <c r="C1" s="10">
        <v>45257</v>
      </c>
      <c r="H1" s="10"/>
    </row>
    <row r="2" spans="1:8" x14ac:dyDescent="0.3">
      <c r="A2" s="49" t="s">
        <v>0</v>
      </c>
      <c r="B2" s="50" t="s">
        <v>1</v>
      </c>
      <c r="C2" s="50" t="s">
        <v>2</v>
      </c>
      <c r="D2" s="50" t="s">
        <v>16</v>
      </c>
      <c r="E2" s="60" t="s">
        <v>6</v>
      </c>
    </row>
    <row r="3" spans="1:8" x14ac:dyDescent="0.3">
      <c r="A3" s="51" t="s">
        <v>5</v>
      </c>
      <c r="B3" s="47">
        <v>0.15</v>
      </c>
      <c r="C3" s="48">
        <v>45258</v>
      </c>
      <c r="D3" s="48"/>
      <c r="E3" s="52">
        <f>1/(1+_xlfn.DAYS(C3,$C$1)/360*B3/100)</f>
        <v>0.99999583335069442</v>
      </c>
    </row>
    <row r="4" spans="1:8" x14ac:dyDescent="0.3">
      <c r="A4" s="51"/>
      <c r="B4" s="47">
        <v>0.21</v>
      </c>
      <c r="C4" s="48">
        <v>45288</v>
      </c>
      <c r="D4" s="48"/>
      <c r="E4" s="52">
        <f t="shared" ref="E4:E6" si="0">1/(1+_xlfn.DAYS(C4,$C$1)/360*B4/100)</f>
        <v>0.99981919936144881</v>
      </c>
    </row>
    <row r="5" spans="1:8" x14ac:dyDescent="0.3">
      <c r="A5" s="51"/>
      <c r="B5" s="47">
        <v>0.27</v>
      </c>
      <c r="C5" s="48">
        <v>45348</v>
      </c>
      <c r="D5" s="48"/>
      <c r="E5" s="52">
        <f t="shared" si="0"/>
        <v>0.99931796548855412</v>
      </c>
    </row>
    <row r="6" spans="1:8" x14ac:dyDescent="0.3">
      <c r="A6" s="51"/>
      <c r="B6" s="47">
        <v>0.36</v>
      </c>
      <c r="C6" s="48">
        <v>45379</v>
      </c>
      <c r="D6" s="48"/>
      <c r="E6" s="52">
        <f t="shared" si="0"/>
        <v>0.99878148658636468</v>
      </c>
    </row>
    <row r="7" spans="1:8" x14ac:dyDescent="0.3">
      <c r="A7" s="53" t="s">
        <v>15</v>
      </c>
      <c r="B7" s="29">
        <v>99.68</v>
      </c>
      <c r="C7" s="30">
        <v>45469</v>
      </c>
      <c r="D7" s="30">
        <v>45379</v>
      </c>
      <c r="E7" s="54">
        <f>E6/(1+_xlfn.DAYS(C7,D7)/360*(1-B7/100))</f>
        <v>0.99798310010627977</v>
      </c>
    </row>
    <row r="8" spans="1:8" x14ac:dyDescent="0.3">
      <c r="A8" s="53"/>
      <c r="B8" s="29">
        <v>99.67</v>
      </c>
      <c r="C8" s="30">
        <v>45560</v>
      </c>
      <c r="D8" s="30">
        <v>45469</v>
      </c>
      <c r="E8" s="54">
        <f t="shared" ref="E8:E11" si="1">E7/(1+_xlfn.DAYS(C8,D8)/360*(1-B8/100))</f>
        <v>0.99715130972208654</v>
      </c>
    </row>
    <row r="9" spans="1:8" x14ac:dyDescent="0.3">
      <c r="A9" s="53"/>
      <c r="B9" s="29">
        <v>99.65</v>
      </c>
      <c r="C9" s="30">
        <v>45653</v>
      </c>
      <c r="D9" s="30">
        <v>45560</v>
      </c>
      <c r="E9" s="54">
        <f t="shared" si="1"/>
        <v>0.99625053319831969</v>
      </c>
    </row>
    <row r="10" spans="1:8" x14ac:dyDescent="0.3">
      <c r="A10" s="53"/>
      <c r="B10" s="29">
        <v>99.64</v>
      </c>
      <c r="C10" s="30">
        <v>45744</v>
      </c>
      <c r="D10" s="30">
        <v>45653</v>
      </c>
      <c r="E10" s="54">
        <f t="shared" si="1"/>
        <v>0.99534476945811279</v>
      </c>
    </row>
    <row r="11" spans="1:8" x14ac:dyDescent="0.3">
      <c r="A11" s="53"/>
      <c r="B11" s="29">
        <v>99.62</v>
      </c>
      <c r="C11" s="30">
        <v>45834</v>
      </c>
      <c r="D11" s="30">
        <v>45744</v>
      </c>
      <c r="E11" s="54">
        <f t="shared" si="1"/>
        <v>0.99440008937320823</v>
      </c>
    </row>
    <row r="12" spans="1:8" x14ac:dyDescent="0.3">
      <c r="A12" s="55" t="s">
        <v>4</v>
      </c>
      <c r="B12" s="35">
        <v>0.36</v>
      </c>
      <c r="C12" s="36">
        <v>45989</v>
      </c>
      <c r="D12" s="36">
        <v>45257</v>
      </c>
      <c r="E12" s="56">
        <f>E35</f>
        <v>0.99271930688784049</v>
      </c>
    </row>
    <row r="13" spans="1:8" x14ac:dyDescent="0.3">
      <c r="A13" s="55"/>
      <c r="B13" s="35">
        <v>0.43</v>
      </c>
      <c r="C13" s="36">
        <v>46352</v>
      </c>
      <c r="D13" s="36">
        <v>45257</v>
      </c>
      <c r="E13" s="56">
        <f t="shared" ref="E13:E15" si="2">E36</f>
        <v>0.98702404480620387</v>
      </c>
    </row>
    <row r="14" spans="1:8" x14ac:dyDescent="0.3">
      <c r="A14" s="55"/>
      <c r="B14" s="35">
        <v>0.56000000000000005</v>
      </c>
      <c r="C14" s="36">
        <v>46717</v>
      </c>
      <c r="D14" s="36">
        <v>45257</v>
      </c>
      <c r="E14" s="56">
        <f t="shared" si="2"/>
        <v>0.97755076559453735</v>
      </c>
    </row>
    <row r="15" spans="1:8" x14ac:dyDescent="0.3">
      <c r="A15" s="55"/>
      <c r="B15" s="35">
        <v>0.75</v>
      </c>
      <c r="C15" s="36">
        <v>47082</v>
      </c>
      <c r="D15" s="36">
        <v>45257</v>
      </c>
      <c r="E15" s="56">
        <f t="shared" si="2"/>
        <v>0.96261418238555552</v>
      </c>
    </row>
    <row r="16" spans="1:8" x14ac:dyDescent="0.3">
      <c r="A16" s="55"/>
      <c r="B16" s="35">
        <v>1.17</v>
      </c>
      <c r="C16" s="36">
        <v>47815</v>
      </c>
      <c r="D16" s="36">
        <v>45257</v>
      </c>
      <c r="E16" s="56">
        <f>E40</f>
        <v>0.91949428524153776</v>
      </c>
    </row>
    <row r="17" spans="1:5" x14ac:dyDescent="0.3">
      <c r="A17" s="55"/>
      <c r="B17" s="35">
        <v>1.68</v>
      </c>
      <c r="C17" s="36">
        <v>48912</v>
      </c>
      <c r="D17" s="36">
        <v>45257</v>
      </c>
      <c r="E17" s="56">
        <f>E43</f>
        <v>0.83995625913118688</v>
      </c>
    </row>
    <row r="18" spans="1:5" x14ac:dyDescent="0.3">
      <c r="A18" s="55"/>
      <c r="B18" s="35">
        <v>2.19</v>
      </c>
      <c r="C18" s="36">
        <v>50736</v>
      </c>
      <c r="D18" s="36">
        <v>45257</v>
      </c>
      <c r="E18" s="56">
        <f>E47</f>
        <v>0.735429553617726</v>
      </c>
    </row>
    <row r="19" spans="1:5" x14ac:dyDescent="0.3">
      <c r="A19" s="55"/>
      <c r="B19" s="35">
        <v>2.4</v>
      </c>
      <c r="C19" s="36">
        <v>52562</v>
      </c>
      <c r="D19" s="36">
        <v>45257</v>
      </c>
      <c r="E19" s="56">
        <f>E53</f>
        <v>0.60040610346829892</v>
      </c>
    </row>
    <row r="20" spans="1:5" ht="15" thickBot="1" x14ac:dyDescent="0.35">
      <c r="A20" s="57"/>
      <c r="B20" s="58">
        <v>2.58</v>
      </c>
      <c r="C20" s="59">
        <v>56580</v>
      </c>
      <c r="D20" s="59">
        <v>45257</v>
      </c>
      <c r="E20" s="56">
        <f>E64</f>
        <v>0.42565924061078747</v>
      </c>
    </row>
    <row r="24" spans="1:5" x14ac:dyDescent="0.3">
      <c r="A24" s="67" t="s">
        <v>17</v>
      </c>
      <c r="B24" s="68"/>
      <c r="C24" s="68"/>
      <c r="D24" s="68"/>
      <c r="E24" s="69"/>
    </row>
    <row r="25" spans="1:5" x14ac:dyDescent="0.3">
      <c r="A25" s="27" t="s">
        <v>0</v>
      </c>
      <c r="B25" t="s">
        <v>1</v>
      </c>
      <c r="C25" t="s">
        <v>2</v>
      </c>
      <c r="D25" t="s">
        <v>16</v>
      </c>
      <c r="E25" s="4" t="s">
        <v>6</v>
      </c>
    </row>
    <row r="26" spans="1:5" x14ac:dyDescent="0.3">
      <c r="A26" s="28" t="s">
        <v>15</v>
      </c>
      <c r="B26" s="29">
        <v>99.68</v>
      </c>
      <c r="C26" s="30">
        <v>45469</v>
      </c>
      <c r="D26" s="30">
        <v>45379</v>
      </c>
      <c r="E26" s="40">
        <f>E7</f>
        <v>0.99798310010627977</v>
      </c>
    </row>
    <row r="27" spans="1:5" x14ac:dyDescent="0.3">
      <c r="A27" s="28"/>
      <c r="B27" s="29">
        <v>99.67</v>
      </c>
      <c r="C27" s="30">
        <v>45560</v>
      </c>
      <c r="D27" s="30">
        <v>45469</v>
      </c>
      <c r="E27" s="40">
        <f>E8</f>
        <v>0.99715130972208654</v>
      </c>
    </row>
    <row r="28" spans="1:5" x14ac:dyDescent="0.3">
      <c r="A28" s="27"/>
      <c r="C28" s="8">
        <v>45623</v>
      </c>
      <c r="D28" s="10"/>
      <c r="E28" s="41">
        <f>_xlfn.DAYS(C29,C28)/_xlfn.DAYS(C29,C27)*E27+(1-_xlfn.DAYS(C29,C28)/_xlfn.DAYS(C29,C27))*E29</f>
        <v>0.99654110627050252</v>
      </c>
    </row>
    <row r="29" spans="1:5" x14ac:dyDescent="0.3">
      <c r="A29" s="28"/>
      <c r="B29" s="29">
        <v>99.65</v>
      </c>
      <c r="C29" s="30">
        <v>45653</v>
      </c>
      <c r="D29" s="30">
        <v>45560</v>
      </c>
      <c r="E29" s="40">
        <f>E9</f>
        <v>0.99625053319831969</v>
      </c>
    </row>
    <row r="30" spans="1:5" x14ac:dyDescent="0.3">
      <c r="A30" s="28"/>
      <c r="B30" s="29">
        <v>99.64</v>
      </c>
      <c r="C30" s="30">
        <v>45744</v>
      </c>
      <c r="D30" s="30">
        <v>45653</v>
      </c>
      <c r="E30" s="40">
        <f>E10</f>
        <v>0.99534476945811279</v>
      </c>
    </row>
    <row r="31" spans="1:5" x14ac:dyDescent="0.3">
      <c r="A31" s="31"/>
      <c r="B31" s="32">
        <v>99.62</v>
      </c>
      <c r="C31" s="33">
        <v>45834</v>
      </c>
      <c r="D31" s="33">
        <v>45744</v>
      </c>
      <c r="E31" s="42">
        <f>E11</f>
        <v>0.99440008937320823</v>
      </c>
    </row>
    <row r="33" spans="1:6" x14ac:dyDescent="0.3">
      <c r="A33" s="67" t="s">
        <v>18</v>
      </c>
      <c r="B33" s="68"/>
      <c r="C33" s="68"/>
      <c r="D33" s="68"/>
      <c r="E33" s="69"/>
    </row>
    <row r="34" spans="1:6" x14ac:dyDescent="0.3">
      <c r="A34" s="27" t="s">
        <v>0</v>
      </c>
      <c r="B34" t="s">
        <v>1</v>
      </c>
      <c r="C34" t="s">
        <v>2</v>
      </c>
      <c r="D34" t="s">
        <v>16</v>
      </c>
      <c r="E34" s="4" t="s">
        <v>6</v>
      </c>
      <c r="F34" s="43" t="s">
        <v>19</v>
      </c>
    </row>
    <row r="35" spans="1:6" x14ac:dyDescent="0.3">
      <c r="A35" s="34" t="s">
        <v>4</v>
      </c>
      <c r="B35" s="35">
        <v>0.36</v>
      </c>
      <c r="C35" s="36">
        <v>45989</v>
      </c>
      <c r="D35" s="36">
        <v>45257</v>
      </c>
      <c r="E35" s="45">
        <f>(1-B35/100*F35)/(1+_xlfn.DAYS(C35,C28)/360*B35/100)</f>
        <v>0.99271930688784049</v>
      </c>
      <c r="F35" s="44">
        <f>_xlfn.DAYS(C28,C1)/360*E28</f>
        <v>1.0131501247083441</v>
      </c>
    </row>
    <row r="36" spans="1:6" x14ac:dyDescent="0.3">
      <c r="A36" s="34"/>
      <c r="B36" s="35">
        <v>0.43</v>
      </c>
      <c r="C36" s="36">
        <v>46352</v>
      </c>
      <c r="D36" s="36">
        <v>45257</v>
      </c>
      <c r="E36" s="45">
        <f>(1-B36*F36/100)/(1+_xlfn.DAYS(C36,C35)/360*B36/100)</f>
        <v>0.98702404480620387</v>
      </c>
      <c r="F36" s="43">
        <f>F35+E35*_xlfn.DAYS(C35,C28)/360</f>
        <v>2.0224147533776486</v>
      </c>
    </row>
    <row r="37" spans="1:6" x14ac:dyDescent="0.3">
      <c r="A37" s="34"/>
      <c r="B37" s="35">
        <v>0.56000000000000005</v>
      </c>
      <c r="C37" s="36">
        <v>46717</v>
      </c>
      <c r="D37" s="36">
        <v>45257</v>
      </c>
      <c r="E37" s="45">
        <f>(1-B37*F37/100)/(1+_xlfn.DAYS(C37,C36)/360*B37/100)</f>
        <v>0.97755076559453735</v>
      </c>
      <c r="F37" s="43">
        <f>F36+E36*_xlfn.DAYS(C36,C35)/360</f>
        <v>3.0176639985572375</v>
      </c>
    </row>
    <row r="38" spans="1:6" x14ac:dyDescent="0.3">
      <c r="A38" s="34"/>
      <c r="B38" s="35">
        <v>0.75</v>
      </c>
      <c r="C38" s="36">
        <v>47082</v>
      </c>
      <c r="D38" s="36">
        <v>45257</v>
      </c>
      <c r="E38" s="45">
        <f>(1-B38*F38/100)/(1+_xlfn.DAYS(C38,C37)/360*B38/100)</f>
        <v>0.96261418238555552</v>
      </c>
      <c r="F38" s="43">
        <f>F37+E37*_xlfn.DAYS(C37,C36)/360</f>
        <v>4.0087918581183661</v>
      </c>
    </row>
    <row r="39" spans="1:6" x14ac:dyDescent="0.3">
      <c r="A39" s="27"/>
      <c r="B39" s="46">
        <f>_xlfn.DAYS(C40,C39)/_xlfn.DAYS(C40,C38)*B38+(1-_xlfn.DAYS(C40,C39)/_xlfn.DAYS(C40,C38))*B40</f>
        <v>0.96028649386084575</v>
      </c>
      <c r="C39" s="8">
        <v>47449</v>
      </c>
      <c r="D39" s="36">
        <v>45257</v>
      </c>
      <c r="E39" s="45">
        <f>(1-B39*F39/100)/(1+_xlfn.DAYS(C39,C38)/360*B39/100)</f>
        <v>0.94290125818323478</v>
      </c>
      <c r="F39" s="43">
        <f>F38+E38*_xlfn.DAYS(C38,C37)/360</f>
        <v>4.9847756819259432</v>
      </c>
    </row>
    <row r="40" spans="1:6" x14ac:dyDescent="0.3">
      <c r="A40" s="34"/>
      <c r="B40" s="35">
        <v>1.17</v>
      </c>
      <c r="C40" s="36">
        <v>47815</v>
      </c>
      <c r="D40" s="36">
        <v>45257</v>
      </c>
      <c r="E40" s="45">
        <f t="shared" ref="E40:E41" si="3">(1-B40*F40/100)/(1+_xlfn.DAYS(C40,C39)/360*B40/100)</f>
        <v>0.91949428524153776</v>
      </c>
      <c r="F40" s="43">
        <f t="shared" ref="F40" si="4">F39+E39*_xlfn.DAYS(C39,C38)/360</f>
        <v>5.9460111312405184</v>
      </c>
    </row>
    <row r="41" spans="1:6" x14ac:dyDescent="0.3">
      <c r="A41" s="27"/>
      <c r="B41" s="46">
        <f>_xlfn.DAYS(C43,C41)/_xlfn.DAYS(C43,C40)*B40+(1-_xlfn.DAYS(C43,C41)/_xlfn.DAYS(C43,C40))*B43</f>
        <v>1.3392251595259799</v>
      </c>
      <c r="C41" s="8">
        <v>48179</v>
      </c>
      <c r="D41" s="36">
        <v>45257</v>
      </c>
      <c r="E41" s="45">
        <f t="shared" si="3"/>
        <v>0.895721179937226</v>
      </c>
      <c r="F41" s="43">
        <f>F40+E40*_xlfn.DAYS(C40,C39)/360</f>
        <v>6.8808303212360817</v>
      </c>
    </row>
    <row r="42" spans="1:6" x14ac:dyDescent="0.3">
      <c r="A42" s="27"/>
      <c r="B42" s="46">
        <f>_xlfn.DAYS(C43,C42)/_xlfn.DAYS(C43,C40)*B40+(1-_xlfn.DAYS(C43,C42)/_xlfn.DAYS(C43,C40))*B43</f>
        <v>1.5093801276207839</v>
      </c>
      <c r="C42" s="8">
        <v>48545</v>
      </c>
      <c r="D42" s="36">
        <v>45257</v>
      </c>
      <c r="E42" s="45">
        <f>(1-B42*F42/100)/(1+_xlfn.DAYS(C42,C41)/360*B42/100)</f>
        <v>0.86913486519084682</v>
      </c>
      <c r="F42" s="43">
        <f>F41+E41*_xlfn.DAYS(C41,C40)/360</f>
        <v>7.7865039587281659</v>
      </c>
    </row>
    <row r="43" spans="1:6" x14ac:dyDescent="0.3">
      <c r="A43" s="34"/>
      <c r="B43" s="35">
        <v>1.68</v>
      </c>
      <c r="C43" s="36">
        <v>48912</v>
      </c>
      <c r="D43" s="36">
        <v>45257</v>
      </c>
      <c r="E43" s="45">
        <f>(1-B43*F43/100)/(1+_xlfn.DAYS(C43,C42)/360*B43/100)</f>
        <v>0.83995625913118688</v>
      </c>
      <c r="F43" s="43">
        <f>F42+E42*_xlfn.DAYS(C42,C41)/360</f>
        <v>8.6701244050055273</v>
      </c>
    </row>
    <row r="44" spans="1:6" x14ac:dyDescent="0.3">
      <c r="A44" s="27"/>
      <c r="B44" s="46">
        <f>_xlfn.DAYS(C48,C44)/_xlfn.DAYS(C48,C43)*B43+(1-_xlfn.DAYS(C48,C44)/_xlfn.DAYS(C48,C43))*B48</f>
        <v>1.7814967105263158</v>
      </c>
      <c r="C44" s="8">
        <v>49275</v>
      </c>
      <c r="D44" s="36">
        <v>45257</v>
      </c>
      <c r="E44" s="45">
        <f t="shared" ref="E44:E64" si="5">(1-B44*F44/100)/(1+_xlfn.DAYS(C44,C43)/360*B44/100)</f>
        <v>0.8156356531392398</v>
      </c>
      <c r="F44" s="43">
        <f t="shared" ref="F44:F64" si="6">F43+E43*_xlfn.DAYS(C43,C42)/360</f>
        <v>9.5264131469531534</v>
      </c>
    </row>
    <row r="45" spans="1:6" x14ac:dyDescent="0.3">
      <c r="A45" s="27"/>
      <c r="B45" s="46">
        <f>_xlfn.DAYS(C48,C45)/_xlfn.DAYS(C48,C44)*B44+(1-_xlfn.DAYS(C48,C45)/_xlfn.DAYS(C48,C44))*B48</f>
        <v>1.8835526315789473</v>
      </c>
      <c r="C45" s="8">
        <v>49640</v>
      </c>
      <c r="D45" s="36">
        <v>45257</v>
      </c>
      <c r="E45" s="45">
        <f t="shared" si="5"/>
        <v>0.78998754770974078</v>
      </c>
      <c r="F45" s="43">
        <f t="shared" si="6"/>
        <v>10.348845763868553</v>
      </c>
    </row>
    <row r="46" spans="1:6" x14ac:dyDescent="0.3">
      <c r="A46" s="27"/>
      <c r="B46" s="46">
        <f>_xlfn.DAYS(C48,C46)/_xlfn.DAYS(C48,C45)*B45+(1-_xlfn.DAYS(C48,C46)/_xlfn.DAYS(C48,C45))*B48</f>
        <v>1.9858881578947365</v>
      </c>
      <c r="C46" s="8">
        <v>50006</v>
      </c>
      <c r="D46" s="36">
        <v>45257</v>
      </c>
      <c r="E46" s="45">
        <f t="shared" si="5"/>
        <v>0.76316905704971505</v>
      </c>
      <c r="F46" s="43">
        <f t="shared" si="6"/>
        <v>11.14980536085204</v>
      </c>
    </row>
    <row r="47" spans="1:6" x14ac:dyDescent="0.3">
      <c r="A47" s="27"/>
      <c r="B47" s="46">
        <f>_xlfn.DAYS(C48,C47)/_xlfn.DAYS(C48,C46)*B46+(1-_xlfn.DAYS(C48,C47)/_xlfn.DAYS(C48,C46))*B48</f>
        <v>2.087944078947368</v>
      </c>
      <c r="C47" s="8">
        <v>50371</v>
      </c>
      <c r="D47" s="36">
        <v>45257</v>
      </c>
      <c r="E47" s="45">
        <f t="shared" si="5"/>
        <v>0.735429553617726</v>
      </c>
      <c r="F47" s="43">
        <f t="shared" si="6"/>
        <v>11.925693902185918</v>
      </c>
    </row>
    <row r="48" spans="1:6" x14ac:dyDescent="0.3">
      <c r="A48" s="34"/>
      <c r="B48" s="35">
        <v>2.19</v>
      </c>
      <c r="C48" s="36">
        <v>50736</v>
      </c>
      <c r="D48" s="36">
        <v>45257</v>
      </c>
      <c r="E48" s="45">
        <f>(1-B48*F48/100)/(1+_xlfn.DAYS(C48,C47)/360*B48/100)</f>
        <v>0.70680371565889877</v>
      </c>
      <c r="F48" s="43">
        <f t="shared" si="6"/>
        <v>12.671337755159445</v>
      </c>
    </row>
    <row r="49" spans="1:6" x14ac:dyDescent="0.3">
      <c r="A49" s="27"/>
      <c r="B49" s="46">
        <f>_xlfn.DAYS(C53,C49)/_xlfn.DAYS(C53,C48)*B48+(1-_xlfn.DAYS(C53,C49)/_xlfn.DAYS(C53,C48))*B53</f>
        <v>2.2319769989047096</v>
      </c>
      <c r="C49" s="8">
        <v>51101</v>
      </c>
      <c r="D49" s="36">
        <v>45257</v>
      </c>
      <c r="E49" s="45">
        <f t="shared" si="5"/>
        <v>0.68566736013801111</v>
      </c>
      <c r="F49" s="43">
        <f t="shared" si="6"/>
        <v>13.387958189091385</v>
      </c>
    </row>
    <row r="50" spans="1:6" x14ac:dyDescent="0.3">
      <c r="A50" s="27"/>
      <c r="B50" s="46">
        <f>_xlfn.DAYS(C53,C50)/_xlfn.DAYS(C53,C49)*B49+(1-_xlfn.DAYS(C53,C50)/_xlfn.DAYS(C53,C49))*B53</f>
        <v>2.2740690032858706</v>
      </c>
      <c r="C50" s="8">
        <v>51467</v>
      </c>
      <c r="D50" s="36">
        <v>45257</v>
      </c>
      <c r="E50" s="45">
        <f>(1-B50*F50/100)/(1+_xlfn.DAYS(C50,C49)/360*B50/100)</f>
        <v>0.66437923104059871</v>
      </c>
      <c r="F50" s="43">
        <f t="shared" si="6"/>
        <v>14.083148707009091</v>
      </c>
    </row>
    <row r="51" spans="1:6" x14ac:dyDescent="0.3">
      <c r="A51" s="27"/>
      <c r="B51" s="46">
        <f>_xlfn.DAYS(C53,C51)/_xlfn.DAYS(C53,C50)*B50+(1-_xlfn.DAYS(C53,C51)/_xlfn.DAYS(C53,C50))*B53</f>
        <v>2.3160460021905802</v>
      </c>
      <c r="C51" s="8">
        <v>51832</v>
      </c>
      <c r="D51" s="36">
        <v>45257</v>
      </c>
      <c r="E51" s="45">
        <f>(1-B51*F51/100)/(1+_xlfn.DAYS(C51,C50)/360*B51/100)</f>
        <v>0.64308305149656497</v>
      </c>
      <c r="F51" s="43">
        <f t="shared" si="6"/>
        <v>14.758600925233699</v>
      </c>
    </row>
    <row r="52" spans="1:6" x14ac:dyDescent="0.3">
      <c r="A52" s="27"/>
      <c r="B52" s="46">
        <f>_xlfn.DAYS(C53,C52)/_xlfn.DAYS(C53,C51)*B51+(1-_xlfn.DAYS(C53,C52)/_xlfn.DAYS(C53,C51))*B53</f>
        <v>2.3580230010952903</v>
      </c>
      <c r="C52" s="8">
        <v>52197</v>
      </c>
      <c r="D52" s="36">
        <v>45257</v>
      </c>
      <c r="E52" s="45">
        <f t="shared" si="5"/>
        <v>0.62174951597043571</v>
      </c>
      <c r="F52" s="43">
        <f t="shared" si="6"/>
        <v>15.410615685778827</v>
      </c>
    </row>
    <row r="53" spans="1:6" x14ac:dyDescent="0.3">
      <c r="A53" s="34"/>
      <c r="B53" s="35">
        <v>2.4</v>
      </c>
      <c r="C53" s="36">
        <v>52562</v>
      </c>
      <c r="D53" s="36">
        <v>45257</v>
      </c>
      <c r="E53" s="45">
        <f t="shared" si="5"/>
        <v>0.60040610346829892</v>
      </c>
      <c r="F53" s="43">
        <f t="shared" si="6"/>
        <v>16.041000611693295</v>
      </c>
    </row>
    <row r="54" spans="1:6" x14ac:dyDescent="0.3">
      <c r="A54" s="27"/>
      <c r="B54" s="46">
        <f>_xlfn.DAYS(C64,C54)/_xlfn.DAYS(C64,C53)*B53+(1-_xlfn.DAYS(C64,C54)/_xlfn.DAYS(C64,C53))*B64</f>
        <v>2.4163962170233946</v>
      </c>
      <c r="C54" s="8">
        <v>52928</v>
      </c>
      <c r="D54" s="36">
        <v>45257</v>
      </c>
      <c r="E54" s="45">
        <f t="shared" si="5"/>
        <v>0.58334530882380475</v>
      </c>
      <c r="F54" s="43">
        <f t="shared" si="6"/>
        <v>16.649745688820875</v>
      </c>
    </row>
    <row r="55" spans="1:6" x14ac:dyDescent="0.3">
      <c r="A55" s="27"/>
      <c r="B55" s="46">
        <f>_xlfn.DAYS(C64,C55)/_xlfn.DAYS(C64,C54)*B54+(1-_xlfn.DAYS(C64,C55)/_xlfn.DAYS(C64,C54))*B64</f>
        <v>2.4327476356396218</v>
      </c>
      <c r="C55" s="8">
        <v>53293</v>
      </c>
      <c r="D55" s="36">
        <v>45257</v>
      </c>
      <c r="E55" s="45">
        <f t="shared" si="5"/>
        <v>0.5665516646030484</v>
      </c>
      <c r="F55" s="43">
        <f t="shared" si="6"/>
        <v>17.242813419458411</v>
      </c>
    </row>
    <row r="56" spans="1:6" x14ac:dyDescent="0.3">
      <c r="A56" s="27"/>
      <c r="B56" s="46">
        <f>_xlfn.DAYS($C$64,C56)/_xlfn.DAYS($C$64,C55)*B55+(1-_xlfn.DAYS($C$64,C56)/_xlfn.DAYS($C$64,C55))*$B$64</f>
        <v>2.4490990542558486</v>
      </c>
      <c r="C56" s="8">
        <v>53658</v>
      </c>
      <c r="D56" s="36">
        <v>45257</v>
      </c>
      <c r="E56" s="45">
        <f t="shared" si="5"/>
        <v>0.54998162170925702</v>
      </c>
      <c r="F56" s="43">
        <f t="shared" si="6"/>
        <v>17.817233857180945</v>
      </c>
    </row>
    <row r="57" spans="1:6" x14ac:dyDescent="0.3">
      <c r="A57" s="27"/>
      <c r="B57" s="46">
        <f t="shared" ref="B57:B62" si="7">_xlfn.DAYS($C$64,C57)/_xlfn.DAYS($C$64,C56)*B56+(1-_xlfn.DAYS($C$64,C57)/_xlfn.DAYS($C$64,C56))*$B$64</f>
        <v>2.4654504728720754</v>
      </c>
      <c r="C57" s="8">
        <v>54023</v>
      </c>
      <c r="D57" s="36">
        <v>45257</v>
      </c>
      <c r="E57" s="45">
        <f t="shared" si="5"/>
        <v>0.53363776732880353</v>
      </c>
      <c r="F57" s="43">
        <f t="shared" si="6"/>
        <v>18.374854112525053</v>
      </c>
    </row>
    <row r="58" spans="1:6" x14ac:dyDescent="0.3">
      <c r="A58" s="27"/>
      <c r="B58" s="46">
        <f t="shared" si="7"/>
        <v>2.4818466898954701</v>
      </c>
      <c r="C58" s="8">
        <v>54389</v>
      </c>
      <c r="D58" s="36">
        <v>45257</v>
      </c>
      <c r="E58" s="45">
        <f t="shared" si="5"/>
        <v>0.51747918406906945</v>
      </c>
      <c r="F58" s="43">
        <f t="shared" si="6"/>
        <v>18.9159035155112</v>
      </c>
    </row>
    <row r="59" spans="1:6" x14ac:dyDescent="0.3">
      <c r="A59" s="27"/>
      <c r="B59" s="46">
        <f t="shared" si="7"/>
        <v>2.4981981085116969</v>
      </c>
      <c r="C59" s="8">
        <v>54754</v>
      </c>
      <c r="D59" s="36">
        <v>45257</v>
      </c>
      <c r="E59" s="45">
        <f t="shared" si="5"/>
        <v>0.50159525733889321</v>
      </c>
      <c r="F59" s="43">
        <f t="shared" si="6"/>
        <v>19.442007352648087</v>
      </c>
    </row>
    <row r="60" spans="1:6" x14ac:dyDescent="0.3">
      <c r="A60" s="27"/>
      <c r="B60" s="46">
        <f t="shared" si="7"/>
        <v>2.5145495271279241</v>
      </c>
      <c r="C60" s="8">
        <v>55119</v>
      </c>
      <c r="D60" s="36">
        <v>45257</v>
      </c>
      <c r="E60" s="45">
        <f t="shared" si="5"/>
        <v>0.48594404013802917</v>
      </c>
      <c r="F60" s="43">
        <f t="shared" si="6"/>
        <v>19.950569210783353</v>
      </c>
    </row>
    <row r="61" spans="1:6" x14ac:dyDescent="0.3">
      <c r="A61" s="27"/>
      <c r="B61" s="46">
        <f t="shared" si="7"/>
        <v>2.5309009457441514</v>
      </c>
      <c r="C61" s="8">
        <v>55484</v>
      </c>
      <c r="D61" s="36">
        <v>45257</v>
      </c>
      <c r="E61" s="45">
        <f t="shared" si="5"/>
        <v>0.47052729988651132</v>
      </c>
      <c r="F61" s="43">
        <f t="shared" si="6"/>
        <v>20.443262473701076</v>
      </c>
    </row>
    <row r="62" spans="1:6" x14ac:dyDescent="0.3">
      <c r="A62" s="27"/>
      <c r="B62" s="46">
        <f t="shared" si="7"/>
        <v>2.547297162767546</v>
      </c>
      <c r="C62" s="8">
        <v>55850</v>
      </c>
      <c r="D62" s="36">
        <v>45257</v>
      </c>
      <c r="E62" s="45">
        <f t="shared" si="5"/>
        <v>0.45530586475364759</v>
      </c>
      <c r="F62" s="43">
        <f t="shared" si="6"/>
        <v>20.920324874974899</v>
      </c>
    </row>
    <row r="63" spans="1:6" x14ac:dyDescent="0.3">
      <c r="A63" s="27"/>
      <c r="B63" s="46">
        <f>_xlfn.DAYS($C$64,C63)/_xlfn.DAYS($C$64,C62)*B62+(1-_xlfn.DAYS($C$64,C63)/_xlfn.DAYS($C$64,C62))*$B$64</f>
        <v>2.5636485813837728</v>
      </c>
      <c r="C63" s="8">
        <v>56215</v>
      </c>
      <c r="D63" s="36">
        <v>45257</v>
      </c>
      <c r="E63" s="45">
        <f t="shared" si="5"/>
        <v>0.44036324230881807</v>
      </c>
      <c r="F63" s="43">
        <f t="shared" si="6"/>
        <v>21.383219170807774</v>
      </c>
    </row>
    <row r="64" spans="1:6" x14ac:dyDescent="0.3">
      <c r="A64" s="37"/>
      <c r="B64" s="38">
        <v>2.58</v>
      </c>
      <c r="C64" s="39">
        <v>56580</v>
      </c>
      <c r="D64" s="39">
        <v>45257</v>
      </c>
      <c r="E64" s="45">
        <f t="shared" si="5"/>
        <v>0.42565924061078747</v>
      </c>
      <c r="F64" s="43">
        <f t="shared" si="6"/>
        <v>21.829698569259769</v>
      </c>
    </row>
  </sheetData>
  <mergeCells count="2">
    <mergeCell ref="A24:E24"/>
    <mergeCell ref="A33:E3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9BE2-B978-4E4B-8847-C1532EF4E16F}">
  <dimension ref="A1:C40"/>
  <sheetViews>
    <sheetView tabSelected="1" topLeftCell="A7" workbookViewId="0">
      <selection activeCell="C16" sqref="C16"/>
    </sheetView>
  </sheetViews>
  <sheetFormatPr baseColWidth="10" defaultRowHeight="14.4" x14ac:dyDescent="0.3"/>
  <cols>
    <col min="2" max="2" width="11.77734375" bestFit="1" customWidth="1"/>
    <col min="3" max="3" width="8.5546875" bestFit="1" customWidth="1"/>
  </cols>
  <sheetData>
    <row r="1" spans="1:3" x14ac:dyDescent="0.3">
      <c r="A1" s="50" t="s">
        <v>2</v>
      </c>
      <c r="B1" t="s">
        <v>20</v>
      </c>
      <c r="C1" t="s">
        <v>6</v>
      </c>
    </row>
    <row r="2" spans="1:3" x14ac:dyDescent="0.3">
      <c r="A2" s="48">
        <v>45258</v>
      </c>
      <c r="B2" s="43">
        <f>(Aide!C3-Aide!$D$35)/365</f>
        <v>2.7397260273972603E-3</v>
      </c>
      <c r="C2" s="61">
        <f>Aide!E3</f>
        <v>0.99999583335069442</v>
      </c>
    </row>
    <row r="3" spans="1:3" x14ac:dyDescent="0.3">
      <c r="A3" s="48">
        <v>45288</v>
      </c>
      <c r="B3" s="43">
        <f>(Aide!C4-Aide!$D$35)/365</f>
        <v>8.4931506849315067E-2</v>
      </c>
      <c r="C3" s="61">
        <f>Aide!E4</f>
        <v>0.99981919936144881</v>
      </c>
    </row>
    <row r="4" spans="1:3" x14ac:dyDescent="0.3">
      <c r="A4" s="48">
        <v>45348</v>
      </c>
      <c r="B4" s="43">
        <f>(Aide!C5-Aide!$D$35)/365</f>
        <v>0.24931506849315069</v>
      </c>
      <c r="C4" s="61">
        <f>Aide!E5</f>
        <v>0.99931796548855412</v>
      </c>
    </row>
    <row r="5" spans="1:3" x14ac:dyDescent="0.3">
      <c r="A5" s="48">
        <v>45379</v>
      </c>
      <c r="B5" s="43">
        <f>(Aide!C6-Aide!$D$35)/365</f>
        <v>0.33424657534246577</v>
      </c>
      <c r="C5" s="61">
        <f>Aide!E6</f>
        <v>0.99878148658636468</v>
      </c>
    </row>
    <row r="6" spans="1:3" x14ac:dyDescent="0.3">
      <c r="A6" s="30">
        <v>45469</v>
      </c>
      <c r="B6" s="43">
        <f>(Aide!C7-Aide!$D$35)/365</f>
        <v>0.58082191780821912</v>
      </c>
      <c r="C6" s="61">
        <f>Aide!E7</f>
        <v>0.99798310010627977</v>
      </c>
    </row>
    <row r="7" spans="1:3" x14ac:dyDescent="0.3">
      <c r="A7" s="30">
        <v>45560</v>
      </c>
      <c r="B7" s="43">
        <f>(Aide!C8-Aide!$D$35)/365</f>
        <v>0.83013698630136989</v>
      </c>
      <c r="C7" s="61">
        <f>Aide!E8</f>
        <v>0.99715130972208654</v>
      </c>
    </row>
    <row r="8" spans="1:3" x14ac:dyDescent="0.3">
      <c r="A8" s="30">
        <v>45653</v>
      </c>
      <c r="B8" s="43">
        <f>(Aide!C9-Aide!$D$35)/365</f>
        <v>1.0849315068493151</v>
      </c>
      <c r="C8" s="61">
        <f>Aide!E9</f>
        <v>0.99625053319831969</v>
      </c>
    </row>
    <row r="9" spans="1:3" x14ac:dyDescent="0.3">
      <c r="A9" s="30">
        <v>45744</v>
      </c>
      <c r="B9" s="43">
        <f>(Aide!C10-Aide!$D$35)/365</f>
        <v>1.3342465753424657</v>
      </c>
      <c r="C9" s="61">
        <f>Aide!E10</f>
        <v>0.99534476945811279</v>
      </c>
    </row>
    <row r="10" spans="1:3" x14ac:dyDescent="0.3">
      <c r="A10" s="30">
        <v>45834</v>
      </c>
      <c r="B10" s="43">
        <f>(Aide!C11-Aide!$D$35)/365</f>
        <v>1.5808219178082192</v>
      </c>
      <c r="C10" s="61">
        <f>Aide!E11</f>
        <v>0.99440008937320823</v>
      </c>
    </row>
    <row r="11" spans="1:3" x14ac:dyDescent="0.3">
      <c r="A11" s="36">
        <v>45989</v>
      </c>
      <c r="B11" s="43">
        <f>(Aide!C35-Aide!$D$35)/360</f>
        <v>2.0333333333333332</v>
      </c>
      <c r="C11" s="61">
        <f>Aide!E35</f>
        <v>0.99271930688784049</v>
      </c>
    </row>
    <row r="12" spans="1:3" x14ac:dyDescent="0.3">
      <c r="A12" s="36">
        <v>46352</v>
      </c>
      <c r="B12" s="43">
        <f>(Aide!C36-Aide!$D$35)/360</f>
        <v>3.0416666666666665</v>
      </c>
      <c r="C12" s="61">
        <f>Aide!E36</f>
        <v>0.98702404480620387</v>
      </c>
    </row>
    <row r="13" spans="1:3" x14ac:dyDescent="0.3">
      <c r="A13" s="36">
        <v>46717</v>
      </c>
      <c r="B13" s="43">
        <f>(Aide!C37-Aide!$D$35)/360</f>
        <v>4.0555555555555554</v>
      </c>
      <c r="C13" s="61">
        <f>Aide!E37</f>
        <v>0.97755076559453735</v>
      </c>
    </row>
    <row r="14" spans="1:3" x14ac:dyDescent="0.3">
      <c r="A14" s="36">
        <v>47082</v>
      </c>
      <c r="B14" s="43">
        <f>(Aide!C38-Aide!$D$35)/360</f>
        <v>5.0694444444444446</v>
      </c>
      <c r="C14" s="61">
        <f>Aide!E38</f>
        <v>0.96261418238555552</v>
      </c>
    </row>
    <row r="15" spans="1:3" x14ac:dyDescent="0.3">
      <c r="A15" s="8">
        <v>47449</v>
      </c>
      <c r="B15" s="43">
        <f>(Aide!C39-Aide!$D$35)/360</f>
        <v>6.0888888888888886</v>
      </c>
      <c r="C15" s="61">
        <f>Aide!E39</f>
        <v>0.94290125818323478</v>
      </c>
    </row>
    <row r="16" spans="1:3" x14ac:dyDescent="0.3">
      <c r="A16" s="36">
        <v>47815</v>
      </c>
      <c r="B16" s="43">
        <f>(Aide!C40-Aide!$D$35)/360</f>
        <v>7.1055555555555552</v>
      </c>
      <c r="C16" s="61">
        <f>Aide!E40</f>
        <v>0.91949428524153776</v>
      </c>
    </row>
    <row r="17" spans="1:3" x14ac:dyDescent="0.3">
      <c r="A17" s="8">
        <v>48179</v>
      </c>
      <c r="B17" s="43">
        <f>(Aide!C41-Aide!$D$35)/360</f>
        <v>8.1166666666666671</v>
      </c>
      <c r="C17" s="61">
        <f>Aide!E41</f>
        <v>0.895721179937226</v>
      </c>
    </row>
    <row r="18" spans="1:3" x14ac:dyDescent="0.3">
      <c r="A18" s="8">
        <v>48545</v>
      </c>
      <c r="B18" s="43">
        <f>(Aide!C42-Aide!$D$35)/360</f>
        <v>9.1333333333333329</v>
      </c>
      <c r="C18" s="61">
        <f>Aide!E42</f>
        <v>0.86913486519084682</v>
      </c>
    </row>
    <row r="19" spans="1:3" x14ac:dyDescent="0.3">
      <c r="A19" s="36">
        <v>48912</v>
      </c>
      <c r="B19" s="43">
        <f>(Aide!C43-Aide!$D$35)/360</f>
        <v>10.152777777777779</v>
      </c>
      <c r="C19" s="61">
        <f>Aide!E43</f>
        <v>0.83995625913118688</v>
      </c>
    </row>
    <row r="20" spans="1:3" x14ac:dyDescent="0.3">
      <c r="A20" s="8">
        <v>49275</v>
      </c>
      <c r="B20" s="43">
        <f>(Aide!C44-Aide!$D$35)/360</f>
        <v>11.161111111111111</v>
      </c>
      <c r="C20" s="61">
        <f>Aide!E44</f>
        <v>0.8156356531392398</v>
      </c>
    </row>
    <row r="21" spans="1:3" x14ac:dyDescent="0.3">
      <c r="A21" s="8">
        <v>49640</v>
      </c>
      <c r="B21" s="43">
        <f>(Aide!C45-Aide!$D$35)/360</f>
        <v>12.175000000000001</v>
      </c>
      <c r="C21" s="61">
        <f>Aide!E45</f>
        <v>0.78998754770974078</v>
      </c>
    </row>
    <row r="22" spans="1:3" x14ac:dyDescent="0.3">
      <c r="A22" s="8">
        <v>50006</v>
      </c>
      <c r="B22" s="43">
        <f>(Aide!C46-Aide!$D$35)/360</f>
        <v>13.191666666666666</v>
      </c>
      <c r="C22" s="61">
        <f>Aide!E46</f>
        <v>0.76316905704971505</v>
      </c>
    </row>
    <row r="23" spans="1:3" x14ac:dyDescent="0.3">
      <c r="A23" s="8">
        <v>50371</v>
      </c>
      <c r="B23" s="43">
        <f>(Aide!C47-Aide!$D$35)/360</f>
        <v>14.205555555555556</v>
      </c>
      <c r="C23" s="61">
        <f>Aide!E47</f>
        <v>0.735429553617726</v>
      </c>
    </row>
    <row r="24" spans="1:3" x14ac:dyDescent="0.3">
      <c r="A24" s="36">
        <v>50736</v>
      </c>
      <c r="B24" s="43">
        <f>(Aide!C48-Aide!$D$35)/360</f>
        <v>15.219444444444445</v>
      </c>
      <c r="C24" s="61">
        <f>Aide!E48</f>
        <v>0.70680371565889877</v>
      </c>
    </row>
    <row r="25" spans="1:3" x14ac:dyDescent="0.3">
      <c r="A25" s="8">
        <v>51101</v>
      </c>
      <c r="B25" s="43">
        <f>(Aide!C49-Aide!$D$35)/360</f>
        <v>16.233333333333334</v>
      </c>
      <c r="C25" s="61">
        <f>Aide!E49</f>
        <v>0.68566736013801111</v>
      </c>
    </row>
    <row r="26" spans="1:3" x14ac:dyDescent="0.3">
      <c r="A26" s="8">
        <v>51467</v>
      </c>
      <c r="B26" s="43">
        <f>(Aide!C50-Aide!$D$35)/360</f>
        <v>17.25</v>
      </c>
      <c r="C26" s="61">
        <f>Aide!E50</f>
        <v>0.66437923104059871</v>
      </c>
    </row>
    <row r="27" spans="1:3" x14ac:dyDescent="0.3">
      <c r="A27" s="8">
        <v>51832</v>
      </c>
      <c r="B27" s="43">
        <f>(Aide!C51-Aide!$D$35)/360</f>
        <v>18.263888888888889</v>
      </c>
      <c r="C27" s="61">
        <f>Aide!E51</f>
        <v>0.64308305149656497</v>
      </c>
    </row>
    <row r="28" spans="1:3" x14ac:dyDescent="0.3">
      <c r="A28" s="8">
        <v>52197</v>
      </c>
      <c r="B28" s="43">
        <f>(Aide!C52-Aide!$D$35)/360</f>
        <v>19.277777777777779</v>
      </c>
      <c r="C28" s="61">
        <f>Aide!E52</f>
        <v>0.62174951597043571</v>
      </c>
    </row>
    <row r="29" spans="1:3" x14ac:dyDescent="0.3">
      <c r="A29" s="36">
        <v>52562</v>
      </c>
      <c r="B29" s="43">
        <f>(Aide!C53-Aide!$D$35)/360</f>
        <v>20.291666666666668</v>
      </c>
      <c r="C29" s="61">
        <f>Aide!E53</f>
        <v>0.60040610346829892</v>
      </c>
    </row>
    <row r="30" spans="1:3" x14ac:dyDescent="0.3">
      <c r="A30" s="8">
        <v>52928</v>
      </c>
      <c r="B30" s="43">
        <f>(Aide!C54-Aide!$D$35)/360</f>
        <v>21.308333333333334</v>
      </c>
      <c r="C30" s="61">
        <f>Aide!E54</f>
        <v>0.58334530882380475</v>
      </c>
    </row>
    <row r="31" spans="1:3" x14ac:dyDescent="0.3">
      <c r="A31" s="8">
        <v>53293</v>
      </c>
      <c r="B31" s="43">
        <f>(Aide!C55-Aide!$D$35)/360</f>
        <v>22.322222222222223</v>
      </c>
      <c r="C31" s="61">
        <f>Aide!E55</f>
        <v>0.5665516646030484</v>
      </c>
    </row>
    <row r="32" spans="1:3" x14ac:dyDescent="0.3">
      <c r="A32" s="8">
        <v>53658</v>
      </c>
      <c r="B32" s="43">
        <f>(Aide!C56-Aide!$D$35)/360</f>
        <v>23.336111111111112</v>
      </c>
      <c r="C32" s="61">
        <f>Aide!E56</f>
        <v>0.54998162170925702</v>
      </c>
    </row>
    <row r="33" spans="1:3" x14ac:dyDescent="0.3">
      <c r="A33" s="8">
        <v>54023</v>
      </c>
      <c r="B33" s="43">
        <f>(Aide!C57-Aide!$D$35)/360</f>
        <v>24.35</v>
      </c>
      <c r="C33" s="61">
        <f>Aide!E57</f>
        <v>0.53363776732880353</v>
      </c>
    </row>
    <row r="34" spans="1:3" x14ac:dyDescent="0.3">
      <c r="A34" s="8">
        <v>54389</v>
      </c>
      <c r="B34" s="43">
        <f>(Aide!C58-Aide!$D$35)/360</f>
        <v>25.366666666666667</v>
      </c>
      <c r="C34" s="61">
        <f>Aide!E58</f>
        <v>0.51747918406906945</v>
      </c>
    </row>
    <row r="35" spans="1:3" x14ac:dyDescent="0.3">
      <c r="A35" s="8">
        <v>54754</v>
      </c>
      <c r="B35" s="43">
        <f>(Aide!C59-Aide!$D$35)/360</f>
        <v>26.380555555555556</v>
      </c>
      <c r="C35" s="61">
        <f>Aide!E59</f>
        <v>0.50159525733889321</v>
      </c>
    </row>
    <row r="36" spans="1:3" x14ac:dyDescent="0.3">
      <c r="A36" s="8">
        <v>55119</v>
      </c>
      <c r="B36" s="43">
        <f>(Aide!C60-Aide!$D$35)/360</f>
        <v>27.394444444444446</v>
      </c>
      <c r="C36" s="61">
        <f>Aide!E60</f>
        <v>0.48594404013802917</v>
      </c>
    </row>
    <row r="37" spans="1:3" x14ac:dyDescent="0.3">
      <c r="A37" s="8">
        <v>55484</v>
      </c>
      <c r="B37" s="43">
        <f>(Aide!C61-Aide!$D$35)/360</f>
        <v>28.408333333333335</v>
      </c>
      <c r="C37" s="61">
        <f>Aide!E61</f>
        <v>0.47052729988651132</v>
      </c>
    </row>
    <row r="38" spans="1:3" x14ac:dyDescent="0.3">
      <c r="A38" s="8">
        <v>55850</v>
      </c>
      <c r="B38" s="43">
        <f>(Aide!C62-Aide!$D$35)/360</f>
        <v>29.425000000000001</v>
      </c>
      <c r="C38" s="61">
        <f>Aide!E62</f>
        <v>0.45530586475364759</v>
      </c>
    </row>
    <row r="39" spans="1:3" x14ac:dyDescent="0.3">
      <c r="A39" s="8">
        <v>56215</v>
      </c>
      <c r="B39" s="43">
        <f>(Aide!C63-Aide!$D$35)/360</f>
        <v>30.43888888888889</v>
      </c>
      <c r="C39" s="61">
        <f>Aide!E63</f>
        <v>0.44036324230881807</v>
      </c>
    </row>
    <row r="40" spans="1:3" x14ac:dyDescent="0.3">
      <c r="A40" s="39">
        <v>56580</v>
      </c>
      <c r="B40" s="43">
        <f>(Aide!C64-Aide!$D$35)/360</f>
        <v>31.452777777777779</v>
      </c>
      <c r="C40" s="61">
        <f>Aide!E64</f>
        <v>0.42565924061078747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91143987D20429AA3D67E30D4FAE0" ma:contentTypeVersion="15" ma:contentTypeDescription="Create a new document." ma:contentTypeScope="" ma:versionID="ab2651fe88a2b9000ab01b9a616ff4bf">
  <xsd:schema xmlns:xsd="http://www.w3.org/2001/XMLSchema" xmlns:xs="http://www.w3.org/2001/XMLSchema" xmlns:p="http://schemas.microsoft.com/office/2006/metadata/properties" xmlns:ns2="cbbb4585-1d7c-49bc-b14d-4d91620c4b07" xmlns:ns3="348657cd-434c-4ac7-9f01-62461165da2f" xmlns:ns4="50c908b1-f277-4340-90a9-4611d0b0f078" targetNamespace="http://schemas.microsoft.com/office/2006/metadata/properties" ma:root="true" ma:fieldsID="4626251de2cb2a002620cbe8a369c2a7" ns2:_="" ns3:_="" ns4:_="">
    <xsd:import namespace="cbbb4585-1d7c-49bc-b14d-4d91620c4b07"/>
    <xsd:import namespace="348657cd-434c-4ac7-9f01-62461165da2f"/>
    <xsd:import namespace="50c908b1-f277-4340-90a9-4611d0b0f0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b4585-1d7c-49bc-b14d-4d91620c4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657cd-434c-4ac7-9f01-62461165da2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08b1-f277-4340-90a9-4611d0b0f07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cb4779b-1a11-4118-b19e-7e973c9232bf}" ma:internalName="TaxCatchAll" ma:showField="CatchAllData" ma:web="348657cd-434c-4ac7-9f01-62461165da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c908b1-f277-4340-90a9-4611d0b0f078" xsi:nil="true"/>
    <lcf76f155ced4ddcb4097134ff3c332f xmlns="cbbb4585-1d7c-49bc-b14d-4d91620c4b0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673AB9C-C813-4949-9E5F-B862ED6086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b4585-1d7c-49bc-b14d-4d91620c4b07"/>
    <ds:schemaRef ds:uri="348657cd-434c-4ac7-9f01-62461165da2f"/>
    <ds:schemaRef ds:uri="50c908b1-f277-4340-90a9-4611d0b0f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8AE79E-9935-4959-B7A7-A135D9EDE3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CE2E0E-E981-434B-85B9-E8D950867D42}">
  <ds:schemaRefs>
    <ds:schemaRef ds:uri="http://schemas.microsoft.com/office/2006/metadata/properties"/>
    <ds:schemaRef ds:uri="http://schemas.microsoft.com/office/infopath/2007/PartnerControls"/>
    <ds:schemaRef ds:uri="50c908b1-f277-4340-90a9-4611d0b0f078"/>
    <ds:schemaRef ds:uri="cbbb4585-1d7c-49bc-b14d-4d91620c4b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Sheet1</vt:lpstr>
      <vt:lpstr>bootstraping</vt:lpstr>
      <vt:lpstr>Note</vt:lpstr>
      <vt:lpstr>Aide</vt:lpstr>
      <vt:lpstr>Donnee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Auvray</dc:creator>
  <cp:lastModifiedBy>Abdoul Ganihou Bagagnan</cp:lastModifiedBy>
  <cp:lastPrinted>2024-01-03T13:15:56Z</cp:lastPrinted>
  <dcterms:created xsi:type="dcterms:W3CDTF">2023-11-24T17:30:59Z</dcterms:created>
  <dcterms:modified xsi:type="dcterms:W3CDTF">2024-01-22T21:51:25Z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0x0101005FF91143987D20429AA3D67E30D4FAE0</vt:lpwstr>
  </property>
  <property fmtid="{D5CDD505-2E9C-101B-9397-08002B2CF9AE}" pid="3" name="MediaServiceImageTags">
    <vt:lpwstr/>
  </property>
</Properties>
</file>