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9.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D:\githup projects\"/>
    </mc:Choice>
  </mc:AlternateContent>
  <xr:revisionPtr revIDLastSave="0" documentId="13_ncr:1_{762018AF-BFA8-40FA-9548-83246E538154}" xr6:coauthVersionLast="47" xr6:coauthVersionMax="47" xr10:uidLastSave="{00000000-0000-0000-0000-000000000000}"/>
  <bookViews>
    <workbookView xWindow="-120" yWindow="-120" windowWidth="20730" windowHeight="11160" tabRatio="599" firstSheet="7" activeTab="10" xr2:uid="{00000000-000D-0000-FFFF-FFFF00000000}"/>
  </bookViews>
  <sheets>
    <sheet name="Sheet1" sheetId="1" r:id="rId1"/>
    <sheet name="Sheet2" sheetId="14" r:id="rId2"/>
    <sheet name="Top 5 product by quantity" sheetId="13" r:id="rId3"/>
    <sheet name="top 5 products" sheetId="4" r:id="rId4"/>
    <sheet name="sales by states" sheetId="5" r:id="rId5"/>
    <sheet name="Top 5 Cities By Profit " sheetId="8" r:id="rId6"/>
    <sheet name="kpis" sheetId="6" r:id="rId7"/>
    <sheet name="year of year" sheetId="3" r:id="rId8"/>
    <sheet name="top 3 sub-category" sheetId="12" r:id="rId9"/>
    <sheet name="sales &amp; profit by month " sheetId="9" r:id="rId10"/>
    <sheet name="dashboard" sheetId="2" r:id="rId11"/>
  </sheets>
  <definedNames>
    <definedName name="_xlchart.v1.0" hidden="1">'Top 5 product by quantity'!$D$4:$D$8</definedName>
    <definedName name="_xlchart.v1.1" hidden="1">'Top 5 product by quantity'!$E$3</definedName>
    <definedName name="_xlchart.v1.2" hidden="1">'Top 5 product by quantity'!$E$4:$E$8</definedName>
    <definedName name="_xlchart.v5.3" hidden="1">'sales by states'!$F$1</definedName>
    <definedName name="_xlchart.v5.4" hidden="1">'sales by states'!$F$2:$F$50</definedName>
    <definedName name="_xlchart.v5.5" hidden="1">'sales by states'!$G$1</definedName>
    <definedName name="_xlchart.v5.6" hidden="1">'sales by states'!$G$2:$G$50</definedName>
    <definedName name="Slicer_Category">#N/A</definedName>
    <definedName name="Slicer_Segment">#N/A</definedName>
    <definedName name="Slicer_Ship_Mode">#N/A</definedName>
    <definedName name="Slicer_State">#N/A</definedName>
  </definedNames>
  <calcPr calcId="191029"/>
  <pivotCaches>
    <pivotCache cacheId="190" r:id="rId12"/>
    <pivotCache cacheId="193" r:id="rId13"/>
    <pivotCache cacheId="196" r:id="rId14"/>
    <pivotCache cacheId="199" r:id="rId15"/>
    <pivotCache cacheId="202" r:id="rId16"/>
    <pivotCache cacheId="205" r:id="rId17"/>
    <pivotCache cacheId="208" r:id="rId18"/>
    <pivotCache cacheId="211" r:id="rId19"/>
    <pivotCache cacheId="214" r:id="rId20"/>
    <pivotCache cacheId="217" r:id="rId21"/>
    <pivotCache cacheId="220" r:id="rId22"/>
    <pivotCache cacheId="223" r:id="rId23"/>
    <pivotCache cacheId="226" r:id="rId24"/>
    <pivotCache cacheId="229" r:id="rId25"/>
  </pivotCaches>
  <extLst>
    <ext xmlns:x14="http://schemas.microsoft.com/office/spreadsheetml/2009/9/main" uri="{876F7934-8845-4945-9796-88D515C7AA90}">
      <x14:pivotCaches>
        <pivotCache cacheId="189" r:id="rId26"/>
      </x14:pivotCaches>
    </ext>
    <ext xmlns:x14="http://schemas.microsoft.com/office/spreadsheetml/2009/9/main" uri="{BBE1A952-AA13-448e-AADC-164F8A28A991}">
      <x14:slicerCaches>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48b0287f-f6c6-4ef1-b4bd-64a3b67da1ba" name="orders" connection="Query - orders"/>
          <x15:modelTable id="People_691c5126-2ce8-4aff-881b-32fdc62607e3" name="People" connection="Query - People"/>
          <x15:modelTable id="Shipping Cost_b7a99249-adeb-4190-80b0-0fca6eb16e04" name="Shipping Cost" connection="Query - Shipping Cost"/>
        </x15:modelTables>
        <x15:modelRelationships>
          <x15:modelRelationship fromTable="orders" fromColumn="Region" toTable="People" toColumn="Region"/>
          <x15:modelRelationship fromTable="orders" fromColumn="State" toTable="Shipping Cost"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 i="5" l="1"/>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D8" i="13"/>
  <c r="D7" i="13"/>
  <c r="D6" i="13"/>
  <c r="D5" i="13"/>
  <c r="D4" i="13"/>
  <c r="G2" i="5"/>
  <c r="G36" i="5"/>
  <c r="G23" i="5"/>
  <c r="F12" i="3"/>
  <c r="G32" i="5"/>
  <c r="G19" i="5"/>
  <c r="C12" i="3"/>
  <c r="E5" i="13"/>
  <c r="G44" i="5"/>
  <c r="G31" i="5"/>
  <c r="X22" i="6"/>
  <c r="G14" i="5"/>
  <c r="G43" i="5"/>
  <c r="G42" i="5"/>
  <c r="G7" i="5"/>
  <c r="G38" i="5"/>
  <c r="G3" i="5"/>
  <c r="G28" i="5"/>
  <c r="G49" i="5"/>
  <c r="H17" i="6"/>
  <c r="G26" i="5"/>
  <c r="G4" i="5"/>
  <c r="B12" i="3"/>
  <c r="G22" i="5"/>
  <c r="E7" i="13"/>
  <c r="E12" i="3"/>
  <c r="G34" i="5"/>
  <c r="G12" i="5"/>
  <c r="E6" i="13"/>
  <c r="G46" i="5"/>
  <c r="G24" i="5"/>
  <c r="G11" i="5"/>
  <c r="G20" i="5"/>
  <c r="G16" i="5"/>
  <c r="G37" i="5"/>
  <c r="G15" i="5"/>
  <c r="G40" i="5"/>
  <c r="B17" i="6"/>
  <c r="G10" i="5"/>
  <c r="G39" i="5"/>
  <c r="M17" i="6"/>
  <c r="G6" i="5"/>
  <c r="G48" i="5"/>
  <c r="G35" i="5"/>
  <c r="D12" i="3"/>
  <c r="G18" i="5"/>
  <c r="G47" i="5"/>
  <c r="U24" i="6"/>
  <c r="G30" i="5"/>
  <c r="G8" i="5"/>
  <c r="G29" i="5"/>
  <c r="G25" i="5"/>
  <c r="G50" i="5"/>
  <c r="Q17" i="6"/>
  <c r="G27" i="5"/>
  <c r="G41" i="5"/>
  <c r="E4" i="13"/>
  <c r="G45" i="5"/>
  <c r="G33" i="5"/>
  <c r="G21" i="5"/>
  <c r="G17" i="5"/>
  <c r="G13" i="5"/>
  <c r="G9" i="5"/>
  <c r="G5" i="5"/>
  <c r="E8"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88754C-0ED5-47A6-A56B-A7B566A59EEA}" name="Query - orders" description="Connection to the 'orders' query in the workbook." type="100" refreshedVersion="8" minRefreshableVersion="5">
    <extLst>
      <ext xmlns:x15="http://schemas.microsoft.com/office/spreadsheetml/2010/11/main" uri="{DE250136-89BD-433C-8126-D09CA5730AF9}">
        <x15:connection id="78188dd4-bc8a-4bfe-bc5a-4e77661bfceb"/>
      </ext>
    </extLst>
  </connection>
  <connection id="2" xr16:uid="{E3A0ED0F-4588-4A2C-8D8C-219CB7A06CA1}" name="Query - People" description="Connection to the 'People' query in the workbook." type="100" refreshedVersion="8" minRefreshableVersion="5">
    <extLst>
      <ext xmlns:x15="http://schemas.microsoft.com/office/spreadsheetml/2010/11/main" uri="{DE250136-89BD-433C-8126-D09CA5730AF9}">
        <x15:connection id="1e3b19b3-086c-4800-b950-568515c1d674">
          <x15:oledbPr connection="Provider=Microsoft.Mashup.OleDb.1;Data Source=$Workbook$;Location=People;Extended Properties=&quot;&quot;">
            <x15:dbTables>
              <x15:dbTable name="People"/>
            </x15:dbTables>
          </x15:oledbPr>
        </x15:connection>
      </ext>
    </extLst>
  </connection>
  <connection id="3" xr16:uid="{5DF0BE32-2B6B-4D0A-80AC-55A7998BC71F}" name="Query - Shipping Cost" description="Connection to the 'Shipping Cost' query in the workbook." type="100" refreshedVersion="8" minRefreshableVersion="5">
    <extLst>
      <ext xmlns:x15="http://schemas.microsoft.com/office/spreadsheetml/2010/11/main" uri="{DE250136-89BD-433C-8126-D09CA5730AF9}">
        <x15:connection id="542ad6d6-13a0-44f2-8cfa-9ab506217d78">
          <x15:oledbPr connection="Provider=Microsoft.Mashup.OleDb.1;Data Source=$Workbook$;Location=&quot;Shipping Cost&quot;;Extended Properties=&quot;&quot;">
            <x15:dbTables>
              <x15:dbTable name="Shipping Cost"/>
            </x15:dbTables>
          </x15:oledbPr>
        </x15:connection>
      </ext>
    </extLst>
  </connection>
  <connection id="4" xr16:uid="{3F2767BB-56FD-401E-BC87-E7A6283DD73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<sst xmlns="http://schemas.openxmlformats.org/spreadsheetml/2006/main" count="223" uniqueCount="107">
  <si>
    <t xml:space="preserve"> </t>
  </si>
  <si>
    <t>Grand Total</t>
  </si>
  <si>
    <t>2014</t>
  </si>
  <si>
    <t>2015</t>
  </si>
  <si>
    <t>2016</t>
  </si>
  <si>
    <t>2017</t>
  </si>
  <si>
    <t>Row Labels</t>
  </si>
  <si>
    <t>Total sales</t>
  </si>
  <si>
    <t>Total orders</t>
  </si>
  <si>
    <t>Total profit</t>
  </si>
  <si>
    <t>Total quntaty</t>
  </si>
  <si>
    <t>profit margin</t>
  </si>
  <si>
    <t xml:space="preserve">yoy </t>
  </si>
  <si>
    <t>Sum of Sales</t>
  </si>
  <si>
    <t>Alabama</t>
  </si>
  <si>
    <t>Arizona</t>
  </si>
  <si>
    <t>Arkansas</t>
  </si>
  <si>
    <t>California</t>
  </si>
  <si>
    <t>Colorado</t>
  </si>
  <si>
    <t>Connecticut</t>
  </si>
  <si>
    <t>Delaware</t>
  </si>
  <si>
    <t>District of Columbia</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</si>
  <si>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</si>
  <si>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</si>
  <si>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</si>
  <si>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</si>
  <si>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</si>
  <si>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</si>
  <si>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</si>
  <si>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</si>
  <si>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</si>
  <si>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</si>
  <si>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</si>
  <si>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</si>
  <si>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</si>
  <si>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</si>
  <si>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</si>
  <si>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</si>
  <si>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</si>
  <si>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</si>
  <si>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</si>
  <si>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</si>
  <si>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</si>
  <si>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</si>
  <si>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</si>
  <si>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</si>
  <si>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</si>
  <si>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</si>
  <si>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</si>
  <si>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</si>
  <si>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</si>
  <si>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</si>
  <si>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</si>
  <si>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</si>
  <si>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</si>
  <si>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</si>
  <si>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</si>
  <si>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</si>
  <si>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</si>
  <si>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</si>
  <si>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</si>
  <si>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</si>
  <si>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</si>
  <si>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state</t>
  </si>
  <si>
    <t>sales</t>
  </si>
  <si>
    <t>Jan</t>
  </si>
  <si>
    <t>Feb</t>
  </si>
  <si>
    <t>Mar</t>
  </si>
  <si>
    <t>Apr</t>
  </si>
  <si>
    <t>May</t>
  </si>
  <si>
    <t>Jun</t>
  </si>
  <si>
    <t>Jul</t>
  </si>
  <si>
    <t>Aug</t>
  </si>
  <si>
    <t>Sep</t>
  </si>
  <si>
    <t>Oct</t>
  </si>
  <si>
    <t>Nov</t>
  </si>
  <si>
    <t>Dec</t>
  </si>
  <si>
    <t>total sales</t>
  </si>
  <si>
    <t>total profit</t>
  </si>
  <si>
    <t xml:space="preserve">total orders </t>
  </si>
  <si>
    <t>total quantaty</t>
  </si>
  <si>
    <t>Los Angeles</t>
  </si>
  <si>
    <t>Storage</t>
  </si>
  <si>
    <t>Staples</t>
  </si>
  <si>
    <t>Easy-staple paper</t>
  </si>
  <si>
    <t>Staples in misc. colors</t>
  </si>
  <si>
    <t>Staple envelope</t>
  </si>
  <si>
    <t>San Francisco</t>
  </si>
  <si>
    <t>Detroit</t>
  </si>
  <si>
    <t>New York City</t>
  </si>
  <si>
    <t>Seattle</t>
  </si>
  <si>
    <t xml:space="preserve">   </t>
  </si>
  <si>
    <t>Chairs</t>
  </si>
  <si>
    <t>Phones</t>
  </si>
  <si>
    <t>Sum of Quantity</t>
  </si>
  <si>
    <t>KI Adjustable-Height Table</t>
  </si>
  <si>
    <t xml:space="preserve">product names </t>
  </si>
  <si>
    <t>quantity</t>
  </si>
  <si>
    <t xml:space="preserve">Canon imageCLASS </t>
  </si>
  <si>
    <t>Cisco TelePresence</t>
  </si>
  <si>
    <t>Fellowes PB500 Electric</t>
  </si>
  <si>
    <t xml:space="preserve">GBC DocuBind TL300 </t>
  </si>
  <si>
    <t xml:space="preserve">HON 5400 </t>
  </si>
  <si>
    <t>Anna Andreadi</t>
  </si>
  <si>
    <t>Cassandra Brandow</t>
  </si>
  <si>
    <t>Chuck Magee</t>
  </si>
  <si>
    <t>Kelly Williams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</si>
</sst>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_(* #,##0.00000_);_(* \(#,##0.00000\);_(* &quot;-&quot;??_);_(@_)"/>
    <numFmt numFmtId="167" formatCode="[Green]\▲0.00%;[Red]\▼0.00%"/>
    <numFmt numFmtId="168" formatCode="0%;\-0%;0%"/>
  </numFmts>
  <fonts count="2" x14ac:knownFonts="1">
    <font>
      <sz val="11"/>
      <color theme="1"/>
      <name val="Calibri"/>
      <family val="2"/>
      <scheme val="minor"/>
    </font>
    <font>
      <sz val="11"/>
      <color theme="4"/>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7" fontId="0" fillId="0" borderId="0" xfId="0" applyNumberFormat="1"/>
    <xf numFmtId="167" fontId="1" fillId="2" borderId="0" xfId="0" applyNumberFormat="1" applyFont="1" applyFill="1"/>
    <xf numFmtId="0" fontId="1" fillId="2" borderId="0" xfId="0" applyFont="1" applyFill="1"/>
    <xf numFmtId="1" fontId="0" fillId="0" borderId="0" xfId="0" applyNumberFormat="1"/>
    <xf numFmtId="168" fontId="0" fillId="0" borderId="0" xfId="0" applyNumberFormat="1"/>
    <xf numFmtId="0" fontId="0" fillId="0" borderId="0" xfId="0" applyNumberFormat="1"/>
  </cellXfs>
  <cellStyles count="1">
    <cellStyle name="Normal" xfId="0" builtinId="0"/>
  </cellStyles>
  <dxfs count="4">
    <dxf>
      <numFmt numFmtId="165" formatCode="_(* #,##0.00000_);_(* \(#,##0.00000\);_(* &quot;-&quot;??_);_(@_)"/>
    </dxf>
    <dxf>
      <numFmt numFmtId="0" formatCode="General"/>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openxmlformats.org/officeDocument/2006/relationships/customXml" Target="../customXml/item3.xml"/><Relationship Id="rId21" Type="http://schemas.openxmlformats.org/officeDocument/2006/relationships/pivotCacheDefinition" Target="pivotCache/pivotCacheDefinition10.xml"/><Relationship Id="rId34" Type="http://schemas.openxmlformats.org/officeDocument/2006/relationships/sharedStrings" Target="sharedStrings.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microsoft.com/office/2007/relationships/slicerCache" Target="slicerCaches/slicerCache3.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5" Type="http://schemas.openxmlformats.org/officeDocument/2006/relationships/worksheet" Target="worksheets/sheet5.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20" Type="http://schemas.openxmlformats.org/officeDocument/2006/relationships/pivotCacheDefinition" Target="pivotCache/pivotCacheDefinition9.xml"/><Relationship Id="rId41" Type="http://schemas.openxmlformats.org/officeDocument/2006/relationships/customXml" Target="../customXml/item5.xml"/><Relationship Id="rId54"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microsoft.com/office/2007/relationships/slicerCache" Target="slicerCaches/slicerCache2.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worksheet" Target="worksheets/sheet10.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person</a:t>
            </a:r>
          </a:p>
        </c:rich>
      </c:tx>
      <c:layout>
        <c:manualLayout>
          <c:xMode val="edge"/>
          <c:yMode val="edge"/>
          <c:x val="0.17737885113354121"/>
          <c:y val="7.56143817363284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Sheet2!$F$10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1B-4346-A8E1-63EFF9CDCB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1B-4346-A8E1-63EFF9CDCB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1B-4346-A8E1-63EFF9CDCBC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1B-4346-A8E1-63EFF9CDCB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Sheet2!$E$11:$E$15</c:f>
              <c:strCache>
                <c:ptCount val="4"/>
                <c:pt idx="0">
                  <c:v>Anna Andreadi</c:v>
                </c:pt>
                <c:pt idx="1">
                  <c:v>Cassandra Brandow</c:v>
                </c:pt>
                <c:pt idx="2">
                  <c:v>Chuck Magee</c:v>
                </c:pt>
                <c:pt idx="3">
                  <c:v>Kelly Williams</c:v>
                </c:pt>
              </c:strCache>
            </c:strRef>
          </c:cat>
          <c:val>
            <c:numRef>
              <c:f>Sheet2!$F$11:$F$15</c:f>
              <c:numCache>
                <c:formatCode>0.0</c:formatCode>
                <c:ptCount val="4"/>
                <c:pt idx="0">
                  <c:v>725457.82450000092</c:v>
                </c:pt>
                <c:pt idx="1">
                  <c:v>391721.90500000061</c:v>
                </c:pt>
                <c:pt idx="2">
                  <c:v>678781.24000000022</c:v>
                </c:pt>
                <c:pt idx="3">
                  <c:v>501239.89079999959</c:v>
                </c:pt>
              </c:numCache>
            </c:numRef>
          </c:val>
          <c:extLst>
            <c:ext xmlns:c16="http://schemas.microsoft.com/office/drawing/2014/chart" uri="{C3380CC4-5D6E-409C-BE32-E72D297353CC}">
              <c16:uniqueId val="{00000000-2E72-46FE-9A81-E1639E5068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5167785234899336"/>
          <c:y val="0.34647502026306659"/>
          <c:w val="0.44016699254875019"/>
          <c:h val="0.468813929875897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2).xlsb.xlsx]top 5 products!PivotTable1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a:t>
            </a:r>
          </a:p>
        </c:rich>
      </c:tx>
      <c:layout>
        <c:manualLayout>
          <c:xMode val="edge"/>
          <c:yMode val="edge"/>
          <c:x val="0.36731097961867193"/>
          <c:y val="0.15472121873595845"/>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91990246070502"/>
          <c:y val="0.35515716809755371"/>
          <c:w val="0.64343093268947793"/>
          <c:h val="0.49996680741959898"/>
        </c:manualLayout>
      </c:layout>
      <c:barChart>
        <c:barDir val="bar"/>
        <c:grouping val="clustered"/>
        <c:varyColors val="0"/>
        <c:ser>
          <c:idx val="0"/>
          <c:order val="0"/>
          <c:tx>
            <c:strRef>
              <c:f>'top 5 products'!$B$1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products'!$A$2:$A$7</c:f>
              <c:strCache>
                <c:ptCount val="5"/>
                <c:pt idx="0">
                  <c:v>Canon imageCLASS </c:v>
                </c:pt>
                <c:pt idx="1">
                  <c:v>Cisco TelePresence</c:v>
                </c:pt>
                <c:pt idx="2">
                  <c:v>Fellowes PB500 Electric</c:v>
                </c:pt>
                <c:pt idx="3">
                  <c:v>GBC DocuBind TL300 </c:v>
                </c:pt>
                <c:pt idx="4">
                  <c:v>HON 5400 </c:v>
                </c:pt>
              </c:strCache>
            </c:strRef>
          </c:cat>
          <c:val>
            <c:numRef>
              <c:f>'top 5 products'!$B$2:$B$7</c:f>
              <c:numCache>
                <c:formatCode>General</c:formatCode>
                <c:ptCount val="5"/>
                <c:pt idx="0">
                  <c:v>61599.823999999993</c:v>
                </c:pt>
                <c:pt idx="1">
                  <c:v>22638.48</c:v>
                </c:pt>
                <c:pt idx="2">
                  <c:v>27453.383999999998</c:v>
                </c:pt>
                <c:pt idx="3">
                  <c:v>19823.478999999999</c:v>
                </c:pt>
                <c:pt idx="4">
                  <c:v>21870.576000000001</c:v>
                </c:pt>
              </c:numCache>
            </c:numRef>
          </c:val>
          <c:extLst>
            <c:ext xmlns:c16="http://schemas.microsoft.com/office/drawing/2014/chart" uri="{C3380CC4-5D6E-409C-BE32-E72D297353CC}">
              <c16:uniqueId val="{00000000-049D-4ECA-B453-55DA4515A801}"/>
            </c:ext>
          </c:extLst>
        </c:ser>
        <c:dLbls>
          <c:dLblPos val="outEnd"/>
          <c:showLegendKey val="0"/>
          <c:showVal val="1"/>
          <c:showCatName val="0"/>
          <c:showSerName val="0"/>
          <c:showPercent val="0"/>
          <c:showBubbleSize val="0"/>
        </c:dLbls>
        <c:gapWidth val="182"/>
        <c:axId val="760333312"/>
        <c:axId val="760337632"/>
      </c:barChart>
      <c:catAx>
        <c:axId val="760333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337632"/>
        <c:crosses val="autoZero"/>
        <c:auto val="1"/>
        <c:lblAlgn val="ctr"/>
        <c:lblOffset val="100"/>
        <c:noMultiLvlLbl val="0"/>
      </c:catAx>
      <c:valAx>
        <c:axId val="760337632"/>
        <c:scaling>
          <c:orientation val="minMax"/>
        </c:scaling>
        <c:delete val="1"/>
        <c:axPos val="b"/>
        <c:numFmt formatCode="General" sourceLinked="1"/>
        <c:majorTickMark val="none"/>
        <c:minorTickMark val="none"/>
        <c:tickLblPos val="nextTo"/>
        <c:crossAx val="760333312"/>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2).xlsb.xlsx]Top 5 Cities By Profit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Top</a:t>
            </a:r>
            <a:r>
              <a:rPr lang="en-US" b="1" baseline="0">
                <a:solidFill>
                  <a:schemeClr val="tx2"/>
                </a:solidFill>
              </a:rPr>
              <a:t> 5 Cities By Profit </a:t>
            </a:r>
          </a:p>
        </c:rich>
      </c:tx>
      <c:layout>
        <c:manualLayout>
          <c:xMode val="edge"/>
          <c:yMode val="edge"/>
          <c:x val="0.30784011373578302"/>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Cities By Profit '!$D$4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 By Profit '!$C$5:$C$10</c:f>
              <c:strCache>
                <c:ptCount val="5"/>
                <c:pt idx="0">
                  <c:v>New York City</c:v>
                </c:pt>
                <c:pt idx="1">
                  <c:v>Los Angeles</c:v>
                </c:pt>
                <c:pt idx="2">
                  <c:v>Seattle</c:v>
                </c:pt>
                <c:pt idx="3">
                  <c:v>San Francisco</c:v>
                </c:pt>
                <c:pt idx="4">
                  <c:v>Detroit</c:v>
                </c:pt>
              </c:strCache>
            </c:strRef>
          </c:cat>
          <c:val>
            <c:numRef>
              <c:f>'Top 5 Cities By Profit '!$D$5:$D$10</c:f>
              <c:numCache>
                <c:formatCode>0</c:formatCode>
                <c:ptCount val="5"/>
                <c:pt idx="0">
                  <c:v>62036.983700000004</c:v>
                </c:pt>
                <c:pt idx="1">
                  <c:v>30440.757900000004</c:v>
                </c:pt>
                <c:pt idx="2">
                  <c:v>29156.09670000002</c:v>
                </c:pt>
                <c:pt idx="3">
                  <c:v>17507.385399999992</c:v>
                </c:pt>
                <c:pt idx="4">
                  <c:v>13181.790799999999</c:v>
                </c:pt>
              </c:numCache>
            </c:numRef>
          </c:val>
          <c:extLst>
            <c:ext xmlns:c16="http://schemas.microsoft.com/office/drawing/2014/chart" uri="{C3380CC4-5D6E-409C-BE32-E72D297353CC}">
              <c16:uniqueId val="{00000000-F436-4F07-9563-DF15610AA09E}"/>
            </c:ext>
          </c:extLst>
        </c:ser>
        <c:dLbls>
          <c:dLblPos val="outEnd"/>
          <c:showLegendKey val="0"/>
          <c:showVal val="1"/>
          <c:showCatName val="0"/>
          <c:showSerName val="0"/>
          <c:showPercent val="0"/>
          <c:showBubbleSize val="0"/>
        </c:dLbls>
        <c:gapWidth val="219"/>
        <c:overlap val="-27"/>
        <c:axId val="2053576896"/>
        <c:axId val="2053588896"/>
      </c:barChart>
      <c:catAx>
        <c:axId val="205357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588896"/>
        <c:crosses val="autoZero"/>
        <c:auto val="1"/>
        <c:lblAlgn val="ctr"/>
        <c:lblOffset val="100"/>
        <c:noMultiLvlLbl val="0"/>
      </c:catAx>
      <c:valAx>
        <c:axId val="205358889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5357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2).xlsb.xlsx]kpis!PivotTable1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167740396086848E-2"/>
          <c:y val="0.14703534151254347"/>
          <c:w val="0.90460341393496024"/>
          <c:h val="0.85296465848745651"/>
        </c:manualLayout>
      </c:layout>
      <c:lineChart>
        <c:grouping val="standard"/>
        <c:varyColors val="0"/>
        <c:ser>
          <c:idx val="0"/>
          <c:order val="0"/>
          <c:tx>
            <c:strRef>
              <c:f>kpis!$B$2</c:f>
              <c:strCache>
                <c:ptCount val="1"/>
                <c:pt idx="0">
                  <c:v>Total</c:v>
                </c:pt>
              </c:strCache>
            </c:strRef>
          </c:tx>
          <c:spPr>
            <a:ln w="28575" cap="rnd">
              <a:solidFill>
                <a:schemeClr val="accent1"/>
              </a:solidFill>
              <a:round/>
            </a:ln>
            <a:effectLst/>
          </c:spPr>
          <c:marker>
            <c:symbol val="none"/>
          </c:marker>
          <c:cat>
            <c:strRef>
              <c:f>kpis!$A$3:$A$15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kpis!$B$3:$B$15</c:f>
              <c:numCache>
                <c:formatCode>0.0</c:formatCode>
                <c:ptCount val="12"/>
                <c:pt idx="0">
                  <c:v>94924.835599999991</c:v>
                </c:pt>
                <c:pt idx="1">
                  <c:v>59751.251400000016</c:v>
                </c:pt>
                <c:pt idx="2">
                  <c:v>205005.48880000014</c:v>
                </c:pt>
                <c:pt idx="3">
                  <c:v>137762.12859999982</c:v>
                </c:pt>
                <c:pt idx="4">
                  <c:v>155028.8116999999</c:v>
                </c:pt>
                <c:pt idx="5">
                  <c:v>152718.67929999987</c:v>
                </c:pt>
                <c:pt idx="6">
                  <c:v>147238.09699999998</c:v>
                </c:pt>
                <c:pt idx="7">
                  <c:v>159044.06300000017</c:v>
                </c:pt>
                <c:pt idx="8">
                  <c:v>307649.94569999946</c:v>
                </c:pt>
                <c:pt idx="9">
                  <c:v>200322.98470000023</c:v>
                </c:pt>
                <c:pt idx="10">
                  <c:v>352461.07100000029</c:v>
                </c:pt>
                <c:pt idx="11">
                  <c:v>325293.50350000005</c:v>
                </c:pt>
              </c:numCache>
            </c:numRef>
          </c:val>
          <c:smooth val="0"/>
          <c:extLst>
            <c:ext xmlns:c16="http://schemas.microsoft.com/office/drawing/2014/chart" uri="{C3380CC4-5D6E-409C-BE32-E72D297353CC}">
              <c16:uniqueId val="{00000000-3082-4459-A598-0B793F100464}"/>
            </c:ext>
          </c:extLst>
        </c:ser>
        <c:dLbls>
          <c:showLegendKey val="0"/>
          <c:showVal val="0"/>
          <c:showCatName val="0"/>
          <c:showSerName val="0"/>
          <c:showPercent val="0"/>
          <c:showBubbleSize val="0"/>
        </c:dLbls>
        <c:smooth val="0"/>
        <c:axId val="699787119"/>
        <c:axId val="699785199"/>
      </c:lineChart>
      <c:catAx>
        <c:axId val="699787119"/>
        <c:scaling>
          <c:orientation val="minMax"/>
        </c:scaling>
        <c:delete val="1"/>
        <c:axPos val="b"/>
        <c:numFmt formatCode="General" sourceLinked="1"/>
        <c:majorTickMark val="none"/>
        <c:minorTickMark val="none"/>
        <c:tickLblPos val="nextTo"/>
        <c:crossAx val="699785199"/>
        <c:crosses val="autoZero"/>
        <c:auto val="1"/>
        <c:lblAlgn val="ctr"/>
        <c:lblOffset val="100"/>
        <c:noMultiLvlLbl val="0"/>
      </c:catAx>
      <c:valAx>
        <c:axId val="699785199"/>
        <c:scaling>
          <c:orientation val="minMax"/>
        </c:scaling>
        <c:delete val="1"/>
        <c:axPos val="l"/>
        <c:numFmt formatCode="0.0" sourceLinked="1"/>
        <c:majorTickMark val="none"/>
        <c:minorTickMark val="none"/>
        <c:tickLblPos val="nextTo"/>
        <c:crossAx val="69978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2).xlsb.xlsx]kpis!PivotTable2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kpis!$H$2</c:f>
              <c:strCache>
                <c:ptCount val="1"/>
                <c:pt idx="0">
                  <c:v>Total</c:v>
                </c:pt>
              </c:strCache>
            </c:strRef>
          </c:tx>
          <c:spPr>
            <a:ln w="28575" cap="rnd">
              <a:solidFill>
                <a:schemeClr val="accent1"/>
              </a:solidFill>
              <a:round/>
            </a:ln>
            <a:effectLst/>
          </c:spPr>
          <c:marker>
            <c:symbol val="none"/>
          </c:marker>
          <c:cat>
            <c:strRef>
              <c:f>kpis!$G$3:$G$15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kpis!$H$3:$H$15</c:f>
              <c:numCache>
                <c:formatCode>0</c:formatCode>
                <c:ptCount val="12"/>
                <c:pt idx="0">
                  <c:v>9134.4460999999992</c:v>
                </c:pt>
                <c:pt idx="1">
                  <c:v>10294.610699999999</c:v>
                </c:pt>
                <c:pt idx="2">
                  <c:v>28594.687200000004</c:v>
                </c:pt>
                <c:pt idx="3">
                  <c:v>11587.436300000012</c:v>
                </c:pt>
                <c:pt idx="4">
                  <c:v>22411.307800000013</c:v>
                </c:pt>
                <c:pt idx="5">
                  <c:v>21285.795400000054</c:v>
                </c:pt>
                <c:pt idx="6">
                  <c:v>13832.664800000006</c:v>
                </c:pt>
                <c:pt idx="7">
                  <c:v>21776.938399999995</c:v>
                </c:pt>
                <c:pt idx="8">
                  <c:v>36857.475299999984</c:v>
                </c:pt>
                <c:pt idx="9">
                  <c:v>31784.041300000012</c:v>
                </c:pt>
                <c:pt idx="10">
                  <c:v>35468.426500000009</c:v>
                </c:pt>
                <c:pt idx="11">
                  <c:v>43369.191899999925</c:v>
                </c:pt>
              </c:numCache>
            </c:numRef>
          </c:val>
          <c:smooth val="0"/>
          <c:extLst>
            <c:ext xmlns:c16="http://schemas.microsoft.com/office/drawing/2014/chart" uri="{C3380CC4-5D6E-409C-BE32-E72D297353CC}">
              <c16:uniqueId val="{00000000-CC9C-478F-BDC1-72554A48B926}"/>
            </c:ext>
          </c:extLst>
        </c:ser>
        <c:dLbls>
          <c:showLegendKey val="0"/>
          <c:showVal val="0"/>
          <c:showCatName val="0"/>
          <c:showSerName val="0"/>
          <c:showPercent val="0"/>
          <c:showBubbleSize val="0"/>
        </c:dLbls>
        <c:smooth val="0"/>
        <c:axId val="872034991"/>
        <c:axId val="872031631"/>
      </c:lineChart>
      <c:catAx>
        <c:axId val="872034991"/>
        <c:scaling>
          <c:orientation val="minMax"/>
        </c:scaling>
        <c:delete val="1"/>
        <c:axPos val="b"/>
        <c:numFmt formatCode="General" sourceLinked="1"/>
        <c:majorTickMark val="none"/>
        <c:minorTickMark val="none"/>
        <c:tickLblPos val="nextTo"/>
        <c:crossAx val="872031631"/>
        <c:crosses val="autoZero"/>
        <c:auto val="1"/>
        <c:lblAlgn val="ctr"/>
        <c:lblOffset val="100"/>
        <c:noMultiLvlLbl val="0"/>
      </c:catAx>
      <c:valAx>
        <c:axId val="872031631"/>
        <c:scaling>
          <c:orientation val="minMax"/>
        </c:scaling>
        <c:delete val="1"/>
        <c:axPos val="l"/>
        <c:numFmt formatCode="0" sourceLinked="1"/>
        <c:majorTickMark val="none"/>
        <c:minorTickMark val="none"/>
        <c:tickLblPos val="nextTo"/>
        <c:crossAx val="87203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2).xlsb.xlsx]kpis!PivotTable3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712643678160912E-2"/>
          <c:y val="0.27796237072725005"/>
          <c:w val="0.87356327560717006"/>
          <c:h val="0.43041897026925646"/>
        </c:manualLayout>
      </c:layout>
      <c:lineChart>
        <c:grouping val="standard"/>
        <c:varyColors val="0"/>
        <c:ser>
          <c:idx val="0"/>
          <c:order val="0"/>
          <c:tx>
            <c:strRef>
              <c:f>kpis!$M$2</c:f>
              <c:strCache>
                <c:ptCount val="1"/>
                <c:pt idx="0">
                  <c:v>Total</c:v>
                </c:pt>
              </c:strCache>
            </c:strRef>
          </c:tx>
          <c:spPr>
            <a:ln w="28575" cap="rnd">
              <a:solidFill>
                <a:schemeClr val="accent1"/>
              </a:solidFill>
              <a:round/>
            </a:ln>
            <a:effectLst/>
          </c:spPr>
          <c:marker>
            <c:symbol val="none"/>
          </c:marker>
          <c:cat>
            <c:strRef>
              <c:f>kpis!$L$3:$L$15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kpis!$M$3:$M$15</c:f>
              <c:numCache>
                <c:formatCode>0</c:formatCode>
                <c:ptCount val="12"/>
                <c:pt idx="0">
                  <c:v>381</c:v>
                </c:pt>
                <c:pt idx="1">
                  <c:v>300</c:v>
                </c:pt>
                <c:pt idx="2">
                  <c:v>696</c:v>
                </c:pt>
                <c:pt idx="3">
                  <c:v>668</c:v>
                </c:pt>
                <c:pt idx="4">
                  <c:v>735</c:v>
                </c:pt>
                <c:pt idx="5">
                  <c:v>717</c:v>
                </c:pt>
                <c:pt idx="6">
                  <c:v>710</c:v>
                </c:pt>
                <c:pt idx="7">
                  <c:v>706</c:v>
                </c:pt>
                <c:pt idx="8">
                  <c:v>1383</c:v>
                </c:pt>
                <c:pt idx="9">
                  <c:v>819</c:v>
                </c:pt>
                <c:pt idx="10">
                  <c:v>1471</c:v>
                </c:pt>
                <c:pt idx="11">
                  <c:v>1408</c:v>
                </c:pt>
              </c:numCache>
            </c:numRef>
          </c:val>
          <c:smooth val="0"/>
          <c:extLst>
            <c:ext xmlns:c16="http://schemas.microsoft.com/office/drawing/2014/chart" uri="{C3380CC4-5D6E-409C-BE32-E72D297353CC}">
              <c16:uniqueId val="{00000000-71B1-4623-B251-24657D549AA8}"/>
            </c:ext>
          </c:extLst>
        </c:ser>
        <c:dLbls>
          <c:showLegendKey val="0"/>
          <c:showVal val="0"/>
          <c:showCatName val="0"/>
          <c:showSerName val="0"/>
          <c:showPercent val="0"/>
          <c:showBubbleSize val="0"/>
        </c:dLbls>
        <c:smooth val="0"/>
        <c:axId val="1141712016"/>
        <c:axId val="1141713936"/>
      </c:lineChart>
      <c:catAx>
        <c:axId val="1141712016"/>
        <c:scaling>
          <c:orientation val="minMax"/>
        </c:scaling>
        <c:delete val="1"/>
        <c:axPos val="b"/>
        <c:numFmt formatCode="General" sourceLinked="1"/>
        <c:majorTickMark val="none"/>
        <c:minorTickMark val="none"/>
        <c:tickLblPos val="nextTo"/>
        <c:crossAx val="1141713936"/>
        <c:crosses val="autoZero"/>
        <c:auto val="1"/>
        <c:lblAlgn val="ctr"/>
        <c:lblOffset val="100"/>
        <c:noMultiLvlLbl val="0"/>
      </c:catAx>
      <c:valAx>
        <c:axId val="1141713936"/>
        <c:scaling>
          <c:orientation val="minMax"/>
        </c:scaling>
        <c:delete val="1"/>
        <c:axPos val="l"/>
        <c:numFmt formatCode="0" sourceLinked="1"/>
        <c:majorTickMark val="none"/>
        <c:minorTickMark val="none"/>
        <c:tickLblPos val="nextTo"/>
        <c:crossAx val="114171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2).xlsb.xlsx]kpis!PivotTable4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kpis!$Q$2</c:f>
              <c:strCache>
                <c:ptCount val="1"/>
                <c:pt idx="0">
                  <c:v>Total</c:v>
                </c:pt>
              </c:strCache>
            </c:strRef>
          </c:tx>
          <c:spPr>
            <a:ln w="28575" cap="rnd">
              <a:solidFill>
                <a:schemeClr val="accent1"/>
              </a:solidFill>
              <a:round/>
            </a:ln>
            <a:effectLst/>
          </c:spPr>
          <c:marker>
            <c:symbol val="none"/>
          </c:marker>
          <c:cat>
            <c:strRef>
              <c:f>kpis!$P$3:$P$15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kpis!$Q$3:$Q$15</c:f>
              <c:numCache>
                <c:formatCode>0</c:formatCode>
                <c:ptCount val="12"/>
                <c:pt idx="0">
                  <c:v>1475</c:v>
                </c:pt>
                <c:pt idx="1">
                  <c:v>1067</c:v>
                </c:pt>
                <c:pt idx="2">
                  <c:v>2564</c:v>
                </c:pt>
                <c:pt idx="3">
                  <c:v>2447</c:v>
                </c:pt>
                <c:pt idx="4">
                  <c:v>2791</c:v>
                </c:pt>
                <c:pt idx="5">
                  <c:v>2680</c:v>
                </c:pt>
                <c:pt idx="6">
                  <c:v>2705</c:v>
                </c:pt>
                <c:pt idx="7">
                  <c:v>2784</c:v>
                </c:pt>
                <c:pt idx="8">
                  <c:v>5062</c:v>
                </c:pt>
                <c:pt idx="9">
                  <c:v>3104</c:v>
                </c:pt>
                <c:pt idx="10">
                  <c:v>5775</c:v>
                </c:pt>
                <c:pt idx="11">
                  <c:v>5419</c:v>
                </c:pt>
              </c:numCache>
            </c:numRef>
          </c:val>
          <c:smooth val="0"/>
          <c:extLst>
            <c:ext xmlns:c16="http://schemas.microsoft.com/office/drawing/2014/chart" uri="{C3380CC4-5D6E-409C-BE32-E72D297353CC}">
              <c16:uniqueId val="{00000000-698D-42A2-BFC3-6A550D887A7F}"/>
            </c:ext>
          </c:extLst>
        </c:ser>
        <c:dLbls>
          <c:showLegendKey val="0"/>
          <c:showVal val="0"/>
          <c:showCatName val="0"/>
          <c:showSerName val="0"/>
          <c:showPercent val="0"/>
          <c:showBubbleSize val="0"/>
        </c:dLbls>
        <c:smooth val="0"/>
        <c:axId val="1140496416"/>
        <c:axId val="1140496896"/>
      </c:lineChart>
      <c:catAx>
        <c:axId val="1140496416"/>
        <c:scaling>
          <c:orientation val="minMax"/>
        </c:scaling>
        <c:delete val="1"/>
        <c:axPos val="b"/>
        <c:numFmt formatCode="General" sourceLinked="1"/>
        <c:majorTickMark val="none"/>
        <c:minorTickMark val="none"/>
        <c:tickLblPos val="nextTo"/>
        <c:crossAx val="1140496896"/>
        <c:crosses val="autoZero"/>
        <c:auto val="1"/>
        <c:lblAlgn val="ctr"/>
        <c:lblOffset val="100"/>
        <c:noMultiLvlLbl val="0"/>
      </c:catAx>
      <c:valAx>
        <c:axId val="1140496896"/>
        <c:scaling>
          <c:orientation val="minMax"/>
        </c:scaling>
        <c:delete val="1"/>
        <c:axPos val="l"/>
        <c:numFmt formatCode="0" sourceLinked="1"/>
        <c:majorTickMark val="none"/>
        <c:minorTickMark val="none"/>
        <c:tickLblPos val="nextTo"/>
        <c:crossAx val="114049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2).xlsb.xlsx]kpis!PivotTable5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0000000000001E-2"/>
          <c:y val="5.0925925925925923E-2"/>
          <c:w val="0.93888888888888888"/>
          <c:h val="0.89814814814814814"/>
        </c:manualLayout>
      </c:layout>
      <c:lineChart>
        <c:grouping val="standard"/>
        <c:varyColors val="0"/>
        <c:ser>
          <c:idx val="0"/>
          <c:order val="0"/>
          <c:tx>
            <c:strRef>
              <c:f>kpis!$U$8</c:f>
              <c:strCache>
                <c:ptCount val="1"/>
                <c:pt idx="0">
                  <c:v>Total</c:v>
                </c:pt>
              </c:strCache>
            </c:strRef>
          </c:tx>
          <c:spPr>
            <a:ln w="28575" cap="rnd">
              <a:solidFill>
                <a:schemeClr val="accent1"/>
              </a:solidFill>
              <a:round/>
            </a:ln>
            <a:effectLst/>
          </c:spPr>
          <c:marker>
            <c:symbol val="none"/>
          </c:marker>
          <c:cat>
            <c:strRef>
              <c:f>kpis!$T$9:$T$21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kpis!$U$9:$U$21</c:f>
              <c:numCache>
                <c:formatCode>0%;\-0%;0%</c:formatCode>
                <c:ptCount val="12"/>
                <c:pt idx="0">
                  <c:v>9.6228200367828712E-2</c:v>
                </c:pt>
                <c:pt idx="1">
                  <c:v>0.17229113129503421</c:v>
                </c:pt>
                <c:pt idx="2">
                  <c:v>0.13948254443029326</c:v>
                </c:pt>
                <c:pt idx="3">
                  <c:v>8.411191390374631E-2</c:v>
                </c:pt>
                <c:pt idx="4">
                  <c:v>0.1445622110770525</c:v>
                </c:pt>
                <c:pt idx="5">
                  <c:v>0.13937912177845865</c:v>
                </c:pt>
                <c:pt idx="6">
                  <c:v>9.3947592924948004E-2</c:v>
                </c:pt>
                <c:pt idx="7">
                  <c:v>0.13692393157737659</c:v>
                </c:pt>
                <c:pt idx="8">
                  <c:v>0.11980328881949823</c:v>
                </c:pt>
                <c:pt idx="9">
                  <c:v>0.15866397631604365</c:v>
                </c:pt>
                <c:pt idx="10">
                  <c:v>0.10063076299282987</c:v>
                </c:pt>
                <c:pt idx="11">
                  <c:v>0.13332326478508943</c:v>
                </c:pt>
              </c:numCache>
            </c:numRef>
          </c:val>
          <c:smooth val="0"/>
          <c:extLst>
            <c:ext xmlns:c16="http://schemas.microsoft.com/office/drawing/2014/chart" uri="{C3380CC4-5D6E-409C-BE32-E72D297353CC}">
              <c16:uniqueId val="{00000000-4397-42DE-9A23-CF7CAEE8C6C2}"/>
            </c:ext>
          </c:extLst>
        </c:ser>
        <c:dLbls>
          <c:showLegendKey val="0"/>
          <c:showVal val="0"/>
          <c:showCatName val="0"/>
          <c:showSerName val="0"/>
          <c:showPercent val="0"/>
          <c:showBubbleSize val="0"/>
        </c:dLbls>
        <c:smooth val="0"/>
        <c:axId val="699785679"/>
        <c:axId val="699786159"/>
      </c:lineChart>
      <c:catAx>
        <c:axId val="699785679"/>
        <c:scaling>
          <c:orientation val="minMax"/>
        </c:scaling>
        <c:delete val="1"/>
        <c:axPos val="b"/>
        <c:numFmt formatCode="General" sourceLinked="1"/>
        <c:majorTickMark val="none"/>
        <c:minorTickMark val="none"/>
        <c:tickLblPos val="nextTo"/>
        <c:crossAx val="699786159"/>
        <c:crosses val="autoZero"/>
        <c:auto val="1"/>
        <c:lblAlgn val="ctr"/>
        <c:lblOffset val="100"/>
        <c:noMultiLvlLbl val="0"/>
      </c:catAx>
      <c:valAx>
        <c:axId val="699786159"/>
        <c:scaling>
          <c:orientation val="minMax"/>
        </c:scaling>
        <c:delete val="1"/>
        <c:axPos val="l"/>
        <c:numFmt formatCode="0%;\-0%;0%" sourceLinked="1"/>
        <c:majorTickMark val="none"/>
        <c:minorTickMark val="none"/>
        <c:tickLblPos val="nextTo"/>
        <c:crossAx val="69978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2).xlsb.xlsx]kpis!PivotTable7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kpis!$Y$5</c:f>
              <c:strCache>
                <c:ptCount val="1"/>
                <c:pt idx="0">
                  <c:v>Total</c:v>
                </c:pt>
              </c:strCache>
            </c:strRef>
          </c:tx>
          <c:spPr>
            <a:ln w="28575" cap="rnd">
              <a:solidFill>
                <a:schemeClr val="accent1"/>
              </a:solidFill>
              <a:round/>
            </a:ln>
            <a:effectLst/>
          </c:spPr>
          <c:marker>
            <c:symbol val="none"/>
          </c:marker>
          <c:cat>
            <c:strRef>
              <c:f>kpis!$X$6:$X$18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kpis!$Y$6:$Y$18</c:f>
              <c:numCache>
                <c:formatCode>0.0</c:formatCode>
                <c:ptCount val="12"/>
                <c:pt idx="0">
                  <c:v>94924.835599999991</c:v>
                </c:pt>
                <c:pt idx="1">
                  <c:v>59751.251400000016</c:v>
                </c:pt>
                <c:pt idx="2">
                  <c:v>205005.48880000014</c:v>
                </c:pt>
                <c:pt idx="3">
                  <c:v>137762.12859999982</c:v>
                </c:pt>
                <c:pt idx="4">
                  <c:v>155028.8116999999</c:v>
                </c:pt>
                <c:pt idx="5">
                  <c:v>152718.67929999987</c:v>
                </c:pt>
                <c:pt idx="6">
                  <c:v>147238.09699999998</c:v>
                </c:pt>
                <c:pt idx="7">
                  <c:v>159044.06300000017</c:v>
                </c:pt>
                <c:pt idx="8">
                  <c:v>307649.94569999946</c:v>
                </c:pt>
                <c:pt idx="9">
                  <c:v>200322.98470000023</c:v>
                </c:pt>
                <c:pt idx="10">
                  <c:v>352461.07100000029</c:v>
                </c:pt>
                <c:pt idx="11">
                  <c:v>325293.50350000005</c:v>
                </c:pt>
              </c:numCache>
            </c:numRef>
          </c:val>
          <c:smooth val="0"/>
          <c:extLst>
            <c:ext xmlns:c16="http://schemas.microsoft.com/office/drawing/2014/chart" uri="{C3380CC4-5D6E-409C-BE32-E72D297353CC}">
              <c16:uniqueId val="{00000000-2250-4FD9-9DAA-B04D34078D85}"/>
            </c:ext>
          </c:extLst>
        </c:ser>
        <c:dLbls>
          <c:showLegendKey val="0"/>
          <c:showVal val="0"/>
          <c:showCatName val="0"/>
          <c:showSerName val="0"/>
          <c:showPercent val="0"/>
          <c:showBubbleSize val="0"/>
        </c:dLbls>
        <c:smooth val="0"/>
        <c:axId val="556405424"/>
        <c:axId val="556406384"/>
      </c:lineChart>
      <c:catAx>
        <c:axId val="556405424"/>
        <c:scaling>
          <c:orientation val="minMax"/>
        </c:scaling>
        <c:delete val="1"/>
        <c:axPos val="b"/>
        <c:numFmt formatCode="General" sourceLinked="1"/>
        <c:majorTickMark val="none"/>
        <c:minorTickMark val="none"/>
        <c:tickLblPos val="nextTo"/>
        <c:crossAx val="556406384"/>
        <c:crosses val="autoZero"/>
        <c:auto val="1"/>
        <c:lblAlgn val="ctr"/>
        <c:lblOffset val="100"/>
        <c:noMultiLvlLbl val="0"/>
      </c:catAx>
      <c:valAx>
        <c:axId val="556406384"/>
        <c:scaling>
          <c:orientation val="minMax"/>
        </c:scaling>
        <c:delete val="1"/>
        <c:axPos val="l"/>
        <c:numFmt formatCode="0.0" sourceLinked="1"/>
        <c:majorTickMark val="none"/>
        <c:minorTickMark val="none"/>
        <c:tickLblPos val="nextTo"/>
        <c:crossAx val="5564054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2).xlsb.xlsx]top 3 sub-category!PivotTable3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3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61111111111111"/>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055555555555556"/>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61111111111111"/>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'top 3 sub-category'!$B$3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C1-48B7-91B7-B0ECBDAEE1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C1-48B7-91B7-B0ECBDAEE1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C1-48B7-91B7-B0ECBDAEE1A6}"/>
              </c:ext>
            </c:extLst>
          </c:dPt>
          <c:dLbls>
            <c:dLbl>
              <c:idx val="0"/>
              <c:layout>
                <c:manualLayout>
                  <c:x val="-0.125"/>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C1-48B7-91B7-B0ECBDAEE1A6}"/>
                </c:ext>
              </c:extLst>
            </c:dLbl>
            <c:dLbl>
              <c:idx val="1"/>
              <c:layout>
                <c:manualLayout>
                  <c:x val="-0.125"/>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C1-48B7-91B7-B0ECBDAEE1A6}"/>
                </c:ext>
              </c:extLst>
            </c:dLbl>
            <c:dLbl>
              <c:idx val="2"/>
              <c:layout>
                <c:manualLayout>
                  <c:x val="-0.1361111111111111"/>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C1-48B7-91B7-B0ECBDAEE1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3 sub-category'!$A$4:$A$7</c:f>
              <c:strCache>
                <c:ptCount val="3"/>
                <c:pt idx="0">
                  <c:v>Chairs</c:v>
                </c:pt>
                <c:pt idx="1">
                  <c:v>Phones</c:v>
                </c:pt>
                <c:pt idx="2">
                  <c:v>Storage</c:v>
                </c:pt>
              </c:strCache>
            </c:strRef>
          </c:cat>
          <c:val>
            <c:numRef>
              <c:f>'top 3 sub-category'!$B$4:$B$7</c:f>
              <c:numCache>
                <c:formatCode>0.0</c:formatCode>
                <c:ptCount val="3"/>
                <c:pt idx="0">
                  <c:v>328449.10300000064</c:v>
                </c:pt>
                <c:pt idx="1">
                  <c:v>330007.05399999983</c:v>
                </c:pt>
                <c:pt idx="2">
                  <c:v>223843.60799999998</c:v>
                </c:pt>
              </c:numCache>
            </c:numRef>
          </c:val>
          <c:extLst>
            <c:ext xmlns:c16="http://schemas.microsoft.com/office/drawing/2014/chart" uri="{C3380CC4-5D6E-409C-BE32-E72D297353CC}">
              <c16:uniqueId val="{00000000-3E16-40DD-B06F-84AC79DDC03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2).xlsb.xlsx]sales &amp; profit by month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profit by</a:t>
            </a:r>
            <a:r>
              <a:rPr lang="en-US" baseline="0"/>
              <a:t> month </a:t>
            </a:r>
          </a:p>
        </c:rich>
      </c:tx>
      <c:layout>
        <c:manualLayout>
          <c:xMode val="edge"/>
          <c:yMode val="edge"/>
          <c:x val="0.30406233595800525"/>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 by month '!$B$1</c:f>
              <c:strCache>
                <c:ptCount val="1"/>
                <c:pt idx="0">
                  <c:v>Total sales</c:v>
                </c:pt>
              </c:strCache>
            </c:strRef>
          </c:tx>
          <c:spPr>
            <a:solidFill>
              <a:schemeClr val="accent1"/>
            </a:solidFill>
            <a:ln>
              <a:noFill/>
            </a:ln>
            <a:effectLst/>
          </c:spPr>
          <c:invertIfNegative val="0"/>
          <c:cat>
            <c:strRef>
              <c:f>'sales &amp; profit by month '!$A$2:$A$14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&amp; profit by month '!$B$2:$B$14</c:f>
              <c:numCache>
                <c:formatCode>0.0</c:formatCode>
                <c:ptCount val="12"/>
                <c:pt idx="0">
                  <c:v>94924.835599999991</c:v>
                </c:pt>
                <c:pt idx="1">
                  <c:v>59751.251400000016</c:v>
                </c:pt>
                <c:pt idx="2">
                  <c:v>205005.48880000014</c:v>
                </c:pt>
                <c:pt idx="3">
                  <c:v>137762.12859999982</c:v>
                </c:pt>
                <c:pt idx="4">
                  <c:v>155028.8116999999</c:v>
                </c:pt>
                <c:pt idx="5">
                  <c:v>152718.67929999987</c:v>
                </c:pt>
                <c:pt idx="6">
                  <c:v>147238.09699999998</c:v>
                </c:pt>
                <c:pt idx="7">
                  <c:v>159044.06300000017</c:v>
                </c:pt>
                <c:pt idx="8">
                  <c:v>307649.94569999946</c:v>
                </c:pt>
                <c:pt idx="9">
                  <c:v>200322.98470000023</c:v>
                </c:pt>
                <c:pt idx="10">
                  <c:v>352461.07100000029</c:v>
                </c:pt>
                <c:pt idx="11">
                  <c:v>325293.50350000005</c:v>
                </c:pt>
              </c:numCache>
            </c:numRef>
          </c:val>
          <c:extLst>
            <c:ext xmlns:c16="http://schemas.microsoft.com/office/drawing/2014/chart" uri="{C3380CC4-5D6E-409C-BE32-E72D297353CC}">
              <c16:uniqueId val="{00000000-ED08-4982-BDC8-DBCA0D421B45}"/>
            </c:ext>
          </c:extLst>
        </c:ser>
        <c:dLbls>
          <c:showLegendKey val="0"/>
          <c:showVal val="0"/>
          <c:showCatName val="0"/>
          <c:showSerName val="0"/>
          <c:showPercent val="0"/>
          <c:showBubbleSize val="0"/>
        </c:dLbls>
        <c:gapWidth val="150"/>
        <c:axId val="1302120272"/>
        <c:axId val="1302124592"/>
      </c:barChart>
      <c:lineChart>
        <c:grouping val="stacked"/>
        <c:varyColors val="0"/>
        <c:ser>
          <c:idx val="1"/>
          <c:order val="1"/>
          <c:tx>
            <c:strRef>
              <c:f>'sales &amp; profit by month '!$C$1</c:f>
              <c:strCache>
                <c:ptCount val="1"/>
                <c:pt idx="0">
                  <c:v>Total profit</c:v>
                </c:pt>
              </c:strCache>
            </c:strRef>
          </c:tx>
          <c:spPr>
            <a:ln w="28575" cap="rnd">
              <a:solidFill>
                <a:schemeClr val="accent2"/>
              </a:solidFill>
              <a:round/>
            </a:ln>
            <a:effectLst/>
          </c:spPr>
          <c:marker>
            <c:symbol val="none"/>
          </c:marker>
          <c:cat>
            <c:strRef>
              <c:f>'sales &amp; profit by month '!$A$2:$A$14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&amp; profit by month '!$C$2:$C$14</c:f>
              <c:numCache>
                <c:formatCode>0</c:formatCode>
                <c:ptCount val="12"/>
                <c:pt idx="0">
                  <c:v>9134.4460999999992</c:v>
                </c:pt>
                <c:pt idx="1">
                  <c:v>10294.610699999999</c:v>
                </c:pt>
                <c:pt idx="2">
                  <c:v>28594.687200000004</c:v>
                </c:pt>
                <c:pt idx="3">
                  <c:v>11587.436300000012</c:v>
                </c:pt>
                <c:pt idx="4">
                  <c:v>22411.307800000013</c:v>
                </c:pt>
                <c:pt idx="5">
                  <c:v>21285.795400000054</c:v>
                </c:pt>
                <c:pt idx="6">
                  <c:v>13832.664800000006</c:v>
                </c:pt>
                <c:pt idx="7">
                  <c:v>21776.938399999995</c:v>
                </c:pt>
                <c:pt idx="8">
                  <c:v>36857.475299999984</c:v>
                </c:pt>
                <c:pt idx="9">
                  <c:v>31784.041300000012</c:v>
                </c:pt>
                <c:pt idx="10">
                  <c:v>35468.426500000009</c:v>
                </c:pt>
                <c:pt idx="11">
                  <c:v>43369.191899999925</c:v>
                </c:pt>
              </c:numCache>
            </c:numRef>
          </c:val>
          <c:smooth val="0"/>
          <c:extLst>
            <c:ext xmlns:c16="http://schemas.microsoft.com/office/drawing/2014/chart" uri="{C3380CC4-5D6E-409C-BE32-E72D297353CC}">
              <c16:uniqueId val="{00000001-ED08-4982-BDC8-DBCA0D421B45}"/>
            </c:ext>
          </c:extLst>
        </c:ser>
        <c:dLbls>
          <c:showLegendKey val="0"/>
          <c:showVal val="0"/>
          <c:showCatName val="0"/>
          <c:showSerName val="0"/>
          <c:showPercent val="0"/>
          <c:showBubbleSize val="0"/>
        </c:dLbls>
        <c:marker val="1"/>
        <c:smooth val="0"/>
        <c:axId val="1778378256"/>
        <c:axId val="1778371536"/>
      </c:lineChart>
      <c:catAx>
        <c:axId val="1302120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124592"/>
        <c:crosses val="autoZero"/>
        <c:auto val="1"/>
        <c:lblAlgn val="ctr"/>
        <c:lblOffset val="100"/>
        <c:noMultiLvlLbl val="0"/>
      </c:catAx>
      <c:valAx>
        <c:axId val="1302124592"/>
        <c:scaling>
          <c:orientation val="minMax"/>
          <c:max val="400000"/>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120272"/>
        <c:crosses val="autoZero"/>
        <c:crossBetween val="between"/>
      </c:valAx>
      <c:valAx>
        <c:axId val="1778371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778378256"/>
        <c:crosses val="max"/>
        <c:crossBetween val="between"/>
      </c:valAx>
      <c:catAx>
        <c:axId val="1778378256"/>
        <c:scaling>
          <c:orientation val="minMax"/>
        </c:scaling>
        <c:delete val="1"/>
        <c:axPos val="t"/>
        <c:numFmt formatCode="General" sourceLinked="1"/>
        <c:majorTickMark val="out"/>
        <c:minorTickMark val="none"/>
        <c:tickLblPos val="nextTo"/>
        <c:crossAx val="1778371536"/>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2).xlsb.xlsx]kpis!PivotTable7</c:name>
    <c:fmtId val="3"/>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271523685951103E-2"/>
          <c:y val="0.33037037037037037"/>
          <c:w val="0.8294573643410853"/>
          <c:h val="0.41333333333333333"/>
        </c:manualLayout>
      </c:layout>
      <c:lineChart>
        <c:grouping val="standard"/>
        <c:varyColors val="0"/>
        <c:ser>
          <c:idx val="0"/>
          <c:order val="0"/>
          <c:tx>
            <c:strRef>
              <c:f>kpis!$Y$5</c:f>
              <c:strCache>
                <c:ptCount val="1"/>
                <c:pt idx="0">
                  <c:v>Total</c:v>
                </c:pt>
              </c:strCache>
            </c:strRef>
          </c:tx>
          <c:spPr>
            <a:ln w="28575" cap="rnd">
              <a:solidFill>
                <a:schemeClr val="tx1"/>
              </a:solidFill>
              <a:round/>
            </a:ln>
            <a:effectLst/>
          </c:spPr>
          <c:marker>
            <c:symbol val="none"/>
          </c:marker>
          <c:cat>
            <c:strRef>
              <c:f>kpis!$X$6:$X$18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kpis!$Y$6:$Y$18</c:f>
              <c:numCache>
                <c:formatCode>0.0</c:formatCode>
                <c:ptCount val="12"/>
                <c:pt idx="0">
                  <c:v>94924.835599999991</c:v>
                </c:pt>
                <c:pt idx="1">
                  <c:v>59751.251400000016</c:v>
                </c:pt>
                <c:pt idx="2">
                  <c:v>205005.48880000014</c:v>
                </c:pt>
                <c:pt idx="3">
                  <c:v>137762.12859999982</c:v>
                </c:pt>
                <c:pt idx="4">
                  <c:v>155028.8116999999</c:v>
                </c:pt>
                <c:pt idx="5">
                  <c:v>152718.67929999987</c:v>
                </c:pt>
                <c:pt idx="6">
                  <c:v>147238.09699999998</c:v>
                </c:pt>
                <c:pt idx="7">
                  <c:v>159044.06300000017</c:v>
                </c:pt>
                <c:pt idx="8">
                  <c:v>307649.94569999946</c:v>
                </c:pt>
                <c:pt idx="9">
                  <c:v>200322.98470000023</c:v>
                </c:pt>
                <c:pt idx="10">
                  <c:v>352461.07100000029</c:v>
                </c:pt>
                <c:pt idx="11">
                  <c:v>325293.50350000005</c:v>
                </c:pt>
              </c:numCache>
            </c:numRef>
          </c:val>
          <c:smooth val="0"/>
          <c:extLst>
            <c:ext xmlns:c16="http://schemas.microsoft.com/office/drawing/2014/chart" uri="{C3380CC4-5D6E-409C-BE32-E72D297353CC}">
              <c16:uniqueId val="{00000000-E033-4C46-A66F-95434D296FE8}"/>
            </c:ext>
          </c:extLst>
        </c:ser>
        <c:dLbls>
          <c:showLegendKey val="0"/>
          <c:showVal val="0"/>
          <c:showCatName val="0"/>
          <c:showSerName val="0"/>
          <c:showPercent val="0"/>
          <c:showBubbleSize val="0"/>
        </c:dLbls>
        <c:smooth val="0"/>
        <c:axId val="556405424"/>
        <c:axId val="556406384"/>
      </c:lineChart>
      <c:catAx>
        <c:axId val="556405424"/>
        <c:scaling>
          <c:orientation val="minMax"/>
        </c:scaling>
        <c:delete val="1"/>
        <c:axPos val="b"/>
        <c:numFmt formatCode="General" sourceLinked="1"/>
        <c:majorTickMark val="none"/>
        <c:minorTickMark val="none"/>
        <c:tickLblPos val="nextTo"/>
        <c:crossAx val="556406384"/>
        <c:crosses val="autoZero"/>
        <c:auto val="1"/>
        <c:lblAlgn val="ctr"/>
        <c:lblOffset val="100"/>
        <c:noMultiLvlLbl val="0"/>
      </c:catAx>
      <c:valAx>
        <c:axId val="556406384"/>
        <c:scaling>
          <c:orientation val="minMax"/>
        </c:scaling>
        <c:delete val="1"/>
        <c:axPos val="l"/>
        <c:numFmt formatCode="0.0" sourceLinked="1"/>
        <c:majorTickMark val="none"/>
        <c:minorTickMark val="none"/>
        <c:tickLblPos val="nextTo"/>
        <c:crossAx val="5564054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2).xlsb.xlsx]kpis!PivotTable4</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kpis!$Q$2</c:f>
              <c:strCache>
                <c:ptCount val="1"/>
                <c:pt idx="0">
                  <c:v>Total</c:v>
                </c:pt>
              </c:strCache>
            </c:strRef>
          </c:tx>
          <c:spPr>
            <a:ln w="28575" cap="rnd">
              <a:solidFill>
                <a:schemeClr val="tx1"/>
              </a:solidFill>
              <a:round/>
            </a:ln>
            <a:effectLst/>
          </c:spPr>
          <c:marker>
            <c:symbol val="none"/>
          </c:marker>
          <c:cat>
            <c:strRef>
              <c:f>kpis!$P$3:$P$15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kpis!$Q$3:$Q$15</c:f>
              <c:numCache>
                <c:formatCode>0</c:formatCode>
                <c:ptCount val="12"/>
                <c:pt idx="0">
                  <c:v>1475</c:v>
                </c:pt>
                <c:pt idx="1">
                  <c:v>1067</c:v>
                </c:pt>
                <c:pt idx="2">
                  <c:v>2564</c:v>
                </c:pt>
                <c:pt idx="3">
                  <c:v>2447</c:v>
                </c:pt>
                <c:pt idx="4">
                  <c:v>2791</c:v>
                </c:pt>
                <c:pt idx="5">
                  <c:v>2680</c:v>
                </c:pt>
                <c:pt idx="6">
                  <c:v>2705</c:v>
                </c:pt>
                <c:pt idx="7">
                  <c:v>2784</c:v>
                </c:pt>
                <c:pt idx="8">
                  <c:v>5062</c:v>
                </c:pt>
                <c:pt idx="9">
                  <c:v>3104</c:v>
                </c:pt>
                <c:pt idx="10">
                  <c:v>5775</c:v>
                </c:pt>
                <c:pt idx="11">
                  <c:v>5419</c:v>
                </c:pt>
              </c:numCache>
            </c:numRef>
          </c:val>
          <c:smooth val="0"/>
          <c:extLst>
            <c:ext xmlns:c16="http://schemas.microsoft.com/office/drawing/2014/chart" uri="{C3380CC4-5D6E-409C-BE32-E72D297353CC}">
              <c16:uniqueId val="{00000000-E940-4EF0-86E8-4074C02E92FE}"/>
            </c:ext>
          </c:extLst>
        </c:ser>
        <c:dLbls>
          <c:showLegendKey val="0"/>
          <c:showVal val="0"/>
          <c:showCatName val="0"/>
          <c:showSerName val="0"/>
          <c:showPercent val="0"/>
          <c:showBubbleSize val="0"/>
        </c:dLbls>
        <c:smooth val="0"/>
        <c:axId val="1140496416"/>
        <c:axId val="1140496896"/>
      </c:lineChart>
      <c:catAx>
        <c:axId val="1140496416"/>
        <c:scaling>
          <c:orientation val="minMax"/>
        </c:scaling>
        <c:delete val="1"/>
        <c:axPos val="b"/>
        <c:numFmt formatCode="General" sourceLinked="1"/>
        <c:majorTickMark val="none"/>
        <c:minorTickMark val="none"/>
        <c:tickLblPos val="nextTo"/>
        <c:crossAx val="1140496896"/>
        <c:crosses val="autoZero"/>
        <c:auto val="1"/>
        <c:lblAlgn val="ctr"/>
        <c:lblOffset val="100"/>
        <c:noMultiLvlLbl val="0"/>
      </c:catAx>
      <c:valAx>
        <c:axId val="1140496896"/>
        <c:scaling>
          <c:orientation val="minMax"/>
        </c:scaling>
        <c:delete val="1"/>
        <c:axPos val="l"/>
        <c:numFmt formatCode="0" sourceLinked="1"/>
        <c:majorTickMark val="none"/>
        <c:minorTickMark val="none"/>
        <c:tickLblPos val="nextTo"/>
        <c:crossAx val="114049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2).xlsb.xlsx]kpis!PivotTable3</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049808429118771E-2"/>
          <c:y val="0.16201831344659795"/>
          <c:w val="0.87356327560717006"/>
          <c:h val="0.43041897026925646"/>
        </c:manualLayout>
      </c:layout>
      <c:lineChart>
        <c:grouping val="standard"/>
        <c:varyColors val="0"/>
        <c:ser>
          <c:idx val="0"/>
          <c:order val="0"/>
          <c:tx>
            <c:strRef>
              <c:f>kpis!$M$2</c:f>
              <c:strCache>
                <c:ptCount val="1"/>
                <c:pt idx="0">
                  <c:v>Total</c:v>
                </c:pt>
              </c:strCache>
            </c:strRef>
          </c:tx>
          <c:spPr>
            <a:ln w="28575" cap="rnd">
              <a:solidFill>
                <a:schemeClr val="tx1"/>
              </a:solidFill>
              <a:round/>
            </a:ln>
            <a:effectLst/>
          </c:spPr>
          <c:marker>
            <c:symbol val="none"/>
          </c:marker>
          <c:cat>
            <c:strRef>
              <c:f>kpis!$L$3:$L$15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kpis!$M$3:$M$15</c:f>
              <c:numCache>
                <c:formatCode>0</c:formatCode>
                <c:ptCount val="12"/>
                <c:pt idx="0">
                  <c:v>381</c:v>
                </c:pt>
                <c:pt idx="1">
                  <c:v>300</c:v>
                </c:pt>
                <c:pt idx="2">
                  <c:v>696</c:v>
                </c:pt>
                <c:pt idx="3">
                  <c:v>668</c:v>
                </c:pt>
                <c:pt idx="4">
                  <c:v>735</c:v>
                </c:pt>
                <c:pt idx="5">
                  <c:v>717</c:v>
                </c:pt>
                <c:pt idx="6">
                  <c:v>710</c:v>
                </c:pt>
                <c:pt idx="7">
                  <c:v>706</c:v>
                </c:pt>
                <c:pt idx="8">
                  <c:v>1383</c:v>
                </c:pt>
                <c:pt idx="9">
                  <c:v>819</c:v>
                </c:pt>
                <c:pt idx="10">
                  <c:v>1471</c:v>
                </c:pt>
                <c:pt idx="11">
                  <c:v>1408</c:v>
                </c:pt>
              </c:numCache>
            </c:numRef>
          </c:val>
          <c:smooth val="0"/>
          <c:extLst>
            <c:ext xmlns:c16="http://schemas.microsoft.com/office/drawing/2014/chart" uri="{C3380CC4-5D6E-409C-BE32-E72D297353CC}">
              <c16:uniqueId val="{00000000-4C75-424F-B5C9-F270A0B2E59C}"/>
            </c:ext>
          </c:extLst>
        </c:ser>
        <c:dLbls>
          <c:showLegendKey val="0"/>
          <c:showVal val="0"/>
          <c:showCatName val="0"/>
          <c:showSerName val="0"/>
          <c:showPercent val="0"/>
          <c:showBubbleSize val="0"/>
        </c:dLbls>
        <c:smooth val="0"/>
        <c:axId val="1141712016"/>
        <c:axId val="1141713936"/>
      </c:lineChart>
      <c:catAx>
        <c:axId val="1141712016"/>
        <c:scaling>
          <c:orientation val="minMax"/>
        </c:scaling>
        <c:delete val="1"/>
        <c:axPos val="b"/>
        <c:numFmt formatCode="General" sourceLinked="1"/>
        <c:majorTickMark val="none"/>
        <c:minorTickMark val="none"/>
        <c:tickLblPos val="nextTo"/>
        <c:crossAx val="1141713936"/>
        <c:crosses val="autoZero"/>
        <c:auto val="1"/>
        <c:lblAlgn val="ctr"/>
        <c:lblOffset val="100"/>
        <c:noMultiLvlLbl val="0"/>
      </c:catAx>
      <c:valAx>
        <c:axId val="1141713936"/>
        <c:scaling>
          <c:orientation val="minMax"/>
        </c:scaling>
        <c:delete val="1"/>
        <c:axPos val="l"/>
        <c:numFmt formatCode="0" sourceLinked="1"/>
        <c:majorTickMark val="none"/>
        <c:minorTickMark val="none"/>
        <c:tickLblPos val="nextTo"/>
        <c:crossAx val="114171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2).xlsb.xlsx]kpis!PivotTable2</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kpis!$H$2</c:f>
              <c:strCache>
                <c:ptCount val="1"/>
                <c:pt idx="0">
                  <c:v>Total</c:v>
                </c:pt>
              </c:strCache>
            </c:strRef>
          </c:tx>
          <c:spPr>
            <a:ln w="28575" cap="rnd">
              <a:solidFill>
                <a:schemeClr val="tx1"/>
              </a:solidFill>
              <a:round/>
            </a:ln>
            <a:effectLst/>
          </c:spPr>
          <c:marker>
            <c:symbol val="none"/>
          </c:marker>
          <c:cat>
            <c:strRef>
              <c:f>kpis!$G$3:$G$15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kpis!$H$3:$H$15</c:f>
              <c:numCache>
                <c:formatCode>0</c:formatCode>
                <c:ptCount val="12"/>
                <c:pt idx="0">
                  <c:v>9134.4460999999992</c:v>
                </c:pt>
                <c:pt idx="1">
                  <c:v>10294.610699999999</c:v>
                </c:pt>
                <c:pt idx="2">
                  <c:v>28594.687200000004</c:v>
                </c:pt>
                <c:pt idx="3">
                  <c:v>11587.436300000012</c:v>
                </c:pt>
                <c:pt idx="4">
                  <c:v>22411.307800000013</c:v>
                </c:pt>
                <c:pt idx="5">
                  <c:v>21285.795400000054</c:v>
                </c:pt>
                <c:pt idx="6">
                  <c:v>13832.664800000006</c:v>
                </c:pt>
                <c:pt idx="7">
                  <c:v>21776.938399999995</c:v>
                </c:pt>
                <c:pt idx="8">
                  <c:v>36857.475299999984</c:v>
                </c:pt>
                <c:pt idx="9">
                  <c:v>31784.041300000012</c:v>
                </c:pt>
                <c:pt idx="10">
                  <c:v>35468.426500000009</c:v>
                </c:pt>
                <c:pt idx="11">
                  <c:v>43369.191899999925</c:v>
                </c:pt>
              </c:numCache>
            </c:numRef>
          </c:val>
          <c:smooth val="0"/>
          <c:extLst>
            <c:ext xmlns:c16="http://schemas.microsoft.com/office/drawing/2014/chart" uri="{C3380CC4-5D6E-409C-BE32-E72D297353CC}">
              <c16:uniqueId val="{00000000-CA87-4733-B3E2-A5BDFFFEC868}"/>
            </c:ext>
          </c:extLst>
        </c:ser>
        <c:dLbls>
          <c:showLegendKey val="0"/>
          <c:showVal val="0"/>
          <c:showCatName val="0"/>
          <c:showSerName val="0"/>
          <c:showPercent val="0"/>
          <c:showBubbleSize val="0"/>
        </c:dLbls>
        <c:smooth val="0"/>
        <c:axId val="872034991"/>
        <c:axId val="872031631"/>
      </c:lineChart>
      <c:catAx>
        <c:axId val="872034991"/>
        <c:scaling>
          <c:orientation val="minMax"/>
        </c:scaling>
        <c:delete val="1"/>
        <c:axPos val="b"/>
        <c:numFmt formatCode="General" sourceLinked="1"/>
        <c:majorTickMark val="none"/>
        <c:minorTickMark val="none"/>
        <c:tickLblPos val="nextTo"/>
        <c:crossAx val="872031631"/>
        <c:crosses val="autoZero"/>
        <c:auto val="1"/>
        <c:lblAlgn val="ctr"/>
        <c:lblOffset val="100"/>
        <c:noMultiLvlLbl val="0"/>
      </c:catAx>
      <c:valAx>
        <c:axId val="872031631"/>
        <c:scaling>
          <c:orientation val="minMax"/>
        </c:scaling>
        <c:delete val="1"/>
        <c:axPos val="l"/>
        <c:numFmt formatCode="0" sourceLinked="1"/>
        <c:majorTickMark val="none"/>
        <c:minorTickMark val="none"/>
        <c:tickLblPos val="nextTo"/>
        <c:crossAx val="87203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2).xlsb.xlsx]kpis!PivotTable5</c:name>
    <c:fmtId val="2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0000000000001E-2"/>
          <c:y val="5.0925925925925923E-2"/>
          <c:w val="0.93888888888888888"/>
          <c:h val="0.89814814814814814"/>
        </c:manualLayout>
      </c:layout>
      <c:lineChart>
        <c:grouping val="standard"/>
        <c:varyColors val="0"/>
        <c:ser>
          <c:idx val="0"/>
          <c:order val="0"/>
          <c:tx>
            <c:strRef>
              <c:f>kpis!$U$8</c:f>
              <c:strCache>
                <c:ptCount val="1"/>
                <c:pt idx="0">
                  <c:v>Total</c:v>
                </c:pt>
              </c:strCache>
            </c:strRef>
          </c:tx>
          <c:spPr>
            <a:ln w="28575" cap="rnd">
              <a:solidFill>
                <a:schemeClr val="tx1"/>
              </a:solidFill>
              <a:round/>
            </a:ln>
            <a:effectLst/>
          </c:spPr>
          <c:marker>
            <c:symbol val="none"/>
          </c:marker>
          <c:cat>
            <c:strRef>
              <c:f>kpis!$T$9:$T$21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kpis!$U$9:$U$21</c:f>
              <c:numCache>
                <c:formatCode>0%;\-0%;0%</c:formatCode>
                <c:ptCount val="12"/>
                <c:pt idx="0">
                  <c:v>9.6228200367828712E-2</c:v>
                </c:pt>
                <c:pt idx="1">
                  <c:v>0.17229113129503421</c:v>
                </c:pt>
                <c:pt idx="2">
                  <c:v>0.13948254443029326</c:v>
                </c:pt>
                <c:pt idx="3">
                  <c:v>8.411191390374631E-2</c:v>
                </c:pt>
                <c:pt idx="4">
                  <c:v>0.1445622110770525</c:v>
                </c:pt>
                <c:pt idx="5">
                  <c:v>0.13937912177845865</c:v>
                </c:pt>
                <c:pt idx="6">
                  <c:v>9.3947592924948004E-2</c:v>
                </c:pt>
                <c:pt idx="7">
                  <c:v>0.13692393157737659</c:v>
                </c:pt>
                <c:pt idx="8">
                  <c:v>0.11980328881949823</c:v>
                </c:pt>
                <c:pt idx="9">
                  <c:v>0.15866397631604365</c:v>
                </c:pt>
                <c:pt idx="10">
                  <c:v>0.10063076299282987</c:v>
                </c:pt>
                <c:pt idx="11">
                  <c:v>0.13332326478508943</c:v>
                </c:pt>
              </c:numCache>
            </c:numRef>
          </c:val>
          <c:smooth val="0"/>
          <c:extLst>
            <c:ext xmlns:c16="http://schemas.microsoft.com/office/drawing/2014/chart" uri="{C3380CC4-5D6E-409C-BE32-E72D297353CC}">
              <c16:uniqueId val="{00000000-3E62-422D-8731-93012063A9B5}"/>
            </c:ext>
          </c:extLst>
        </c:ser>
        <c:dLbls>
          <c:showLegendKey val="0"/>
          <c:showVal val="0"/>
          <c:showCatName val="0"/>
          <c:showSerName val="0"/>
          <c:showPercent val="0"/>
          <c:showBubbleSize val="0"/>
        </c:dLbls>
        <c:smooth val="0"/>
        <c:axId val="699785679"/>
        <c:axId val="699786159"/>
      </c:lineChart>
      <c:catAx>
        <c:axId val="699785679"/>
        <c:scaling>
          <c:orientation val="minMax"/>
        </c:scaling>
        <c:delete val="1"/>
        <c:axPos val="b"/>
        <c:numFmt formatCode="General" sourceLinked="1"/>
        <c:majorTickMark val="none"/>
        <c:minorTickMark val="none"/>
        <c:tickLblPos val="nextTo"/>
        <c:crossAx val="699786159"/>
        <c:crosses val="autoZero"/>
        <c:auto val="1"/>
        <c:lblAlgn val="ctr"/>
        <c:lblOffset val="100"/>
        <c:noMultiLvlLbl val="0"/>
      </c:catAx>
      <c:valAx>
        <c:axId val="699786159"/>
        <c:scaling>
          <c:orientation val="minMax"/>
        </c:scaling>
        <c:delete val="1"/>
        <c:axPos val="l"/>
        <c:numFmt formatCode="0%;\-0%;0%" sourceLinked="1"/>
        <c:majorTickMark val="none"/>
        <c:minorTickMark val="none"/>
        <c:tickLblPos val="nextTo"/>
        <c:crossAx val="69978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2).xlsb.xlsx]sales &amp; profit by month !PivotTable2</c:name>
    <c:fmtId val="11"/>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sales &amp; profit by</a:t>
            </a:r>
            <a:r>
              <a:rPr lang="en-US" b="1" baseline="0">
                <a:solidFill>
                  <a:schemeClr val="tx1">
                    <a:lumMod val="85000"/>
                    <a:lumOff val="15000"/>
                  </a:schemeClr>
                </a:solidFill>
              </a:rPr>
              <a:t> month </a:t>
            </a:r>
          </a:p>
        </c:rich>
      </c:tx>
      <c:layout>
        <c:manualLayout>
          <c:xMode val="edge"/>
          <c:yMode val="edge"/>
          <c:x val="0.21760027789127959"/>
          <c:y val="2.323312650684340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 by month '!$B$1</c:f>
              <c:strCache>
                <c:ptCount val="1"/>
                <c:pt idx="0">
                  <c:v>Total sales</c:v>
                </c:pt>
              </c:strCache>
            </c:strRef>
          </c:tx>
          <c:spPr>
            <a:solidFill>
              <a:schemeClr val="accent1">
                <a:lumMod val="60000"/>
                <a:lumOff val="40000"/>
              </a:schemeClr>
            </a:solidFill>
            <a:ln>
              <a:noFill/>
            </a:ln>
            <a:effectLst/>
          </c:spPr>
          <c:invertIfNegative val="0"/>
          <c:cat>
            <c:strRef>
              <c:f>'sales &amp; profit by month '!$A$2:$A$14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&amp; profit by month '!$B$2:$B$14</c:f>
              <c:numCache>
                <c:formatCode>0.0</c:formatCode>
                <c:ptCount val="12"/>
                <c:pt idx="0">
                  <c:v>94924.835599999991</c:v>
                </c:pt>
                <c:pt idx="1">
                  <c:v>59751.251400000016</c:v>
                </c:pt>
                <c:pt idx="2">
                  <c:v>205005.48880000014</c:v>
                </c:pt>
                <c:pt idx="3">
                  <c:v>137762.12859999982</c:v>
                </c:pt>
                <c:pt idx="4">
                  <c:v>155028.8116999999</c:v>
                </c:pt>
                <c:pt idx="5">
                  <c:v>152718.67929999987</c:v>
                </c:pt>
                <c:pt idx="6">
                  <c:v>147238.09699999998</c:v>
                </c:pt>
                <c:pt idx="7">
                  <c:v>159044.06300000017</c:v>
                </c:pt>
                <c:pt idx="8">
                  <c:v>307649.94569999946</c:v>
                </c:pt>
                <c:pt idx="9">
                  <c:v>200322.98470000023</c:v>
                </c:pt>
                <c:pt idx="10">
                  <c:v>352461.07100000029</c:v>
                </c:pt>
                <c:pt idx="11">
                  <c:v>325293.50350000005</c:v>
                </c:pt>
              </c:numCache>
            </c:numRef>
          </c:val>
          <c:extLst>
            <c:ext xmlns:c16="http://schemas.microsoft.com/office/drawing/2014/chart" uri="{C3380CC4-5D6E-409C-BE32-E72D297353CC}">
              <c16:uniqueId val="{00000000-84EF-4B04-8BC0-8B6015E6AE18}"/>
            </c:ext>
          </c:extLst>
        </c:ser>
        <c:dLbls>
          <c:showLegendKey val="0"/>
          <c:showVal val="0"/>
          <c:showCatName val="0"/>
          <c:showSerName val="0"/>
          <c:showPercent val="0"/>
          <c:showBubbleSize val="0"/>
        </c:dLbls>
        <c:gapWidth val="150"/>
        <c:axId val="1302120272"/>
        <c:axId val="1302124592"/>
      </c:barChart>
      <c:lineChart>
        <c:grouping val="stacked"/>
        <c:varyColors val="0"/>
        <c:ser>
          <c:idx val="1"/>
          <c:order val="1"/>
          <c:tx>
            <c:strRef>
              <c:f>'sales &amp; profit by month '!$C$1</c:f>
              <c:strCache>
                <c:ptCount val="1"/>
                <c:pt idx="0">
                  <c:v>Total profit</c:v>
                </c:pt>
              </c:strCache>
            </c:strRef>
          </c:tx>
          <c:spPr>
            <a:ln w="28575" cap="rnd">
              <a:solidFill>
                <a:schemeClr val="accent2"/>
              </a:solidFill>
              <a:round/>
            </a:ln>
            <a:effectLst/>
          </c:spPr>
          <c:marker>
            <c:symbol val="none"/>
          </c:marker>
          <c:cat>
            <c:strRef>
              <c:f>'sales &amp; profit by month '!$A$2:$A$14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&amp; profit by month '!$C$2:$C$14</c:f>
              <c:numCache>
                <c:formatCode>0</c:formatCode>
                <c:ptCount val="12"/>
                <c:pt idx="0">
                  <c:v>9134.4460999999992</c:v>
                </c:pt>
                <c:pt idx="1">
                  <c:v>10294.610699999999</c:v>
                </c:pt>
                <c:pt idx="2">
                  <c:v>28594.687200000004</c:v>
                </c:pt>
                <c:pt idx="3">
                  <c:v>11587.436300000012</c:v>
                </c:pt>
                <c:pt idx="4">
                  <c:v>22411.307800000013</c:v>
                </c:pt>
                <c:pt idx="5">
                  <c:v>21285.795400000054</c:v>
                </c:pt>
                <c:pt idx="6">
                  <c:v>13832.664800000006</c:v>
                </c:pt>
                <c:pt idx="7">
                  <c:v>21776.938399999995</c:v>
                </c:pt>
                <c:pt idx="8">
                  <c:v>36857.475299999984</c:v>
                </c:pt>
                <c:pt idx="9">
                  <c:v>31784.041300000012</c:v>
                </c:pt>
                <c:pt idx="10">
                  <c:v>35468.426500000009</c:v>
                </c:pt>
                <c:pt idx="11">
                  <c:v>43369.191899999925</c:v>
                </c:pt>
              </c:numCache>
            </c:numRef>
          </c:val>
          <c:smooth val="0"/>
          <c:extLst>
            <c:ext xmlns:c16="http://schemas.microsoft.com/office/drawing/2014/chart" uri="{C3380CC4-5D6E-409C-BE32-E72D297353CC}">
              <c16:uniqueId val="{00000001-84EF-4B04-8BC0-8B6015E6AE18}"/>
            </c:ext>
          </c:extLst>
        </c:ser>
        <c:dLbls>
          <c:showLegendKey val="0"/>
          <c:showVal val="0"/>
          <c:showCatName val="0"/>
          <c:showSerName val="0"/>
          <c:showPercent val="0"/>
          <c:showBubbleSize val="0"/>
        </c:dLbls>
        <c:marker val="1"/>
        <c:smooth val="0"/>
        <c:axId val="1778378256"/>
        <c:axId val="1778371536"/>
      </c:lineChart>
      <c:catAx>
        <c:axId val="1302120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302124592"/>
        <c:crosses val="autoZero"/>
        <c:auto val="1"/>
        <c:lblAlgn val="ctr"/>
        <c:lblOffset val="100"/>
        <c:noMultiLvlLbl val="0"/>
      </c:catAx>
      <c:valAx>
        <c:axId val="1302124592"/>
        <c:scaling>
          <c:orientation val="minMax"/>
          <c:max val="400000"/>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302120272"/>
        <c:crosses val="autoZero"/>
        <c:crossBetween val="between"/>
      </c:valAx>
      <c:valAx>
        <c:axId val="1778371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8378256"/>
        <c:crosses val="max"/>
        <c:crossBetween val="between"/>
      </c:valAx>
      <c:catAx>
        <c:axId val="1778378256"/>
        <c:scaling>
          <c:orientation val="minMax"/>
        </c:scaling>
        <c:delete val="1"/>
        <c:axPos val="t"/>
        <c:numFmt formatCode="General" sourceLinked="1"/>
        <c:majorTickMark val="out"/>
        <c:minorTickMark val="none"/>
        <c:tickLblPos val="nextTo"/>
        <c:crossAx val="1778371536"/>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2">
                  <a:lumMod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2).xlsb.xlsx]top 5 products!PivotTable1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top 5 products </a:t>
            </a:r>
          </a:p>
        </c:rich>
      </c:tx>
      <c:layout>
        <c:manualLayout>
          <c:xMode val="edge"/>
          <c:yMode val="edge"/>
          <c:x val="0.31181854711157853"/>
          <c:y val="3.50857798404338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91990246070502"/>
          <c:y val="0.24416993480596985"/>
          <c:w val="0.64343093268947793"/>
          <c:h val="0.65305258374362118"/>
        </c:manualLayout>
      </c:layout>
      <c:barChart>
        <c:barDir val="bar"/>
        <c:grouping val="clustered"/>
        <c:varyColors val="0"/>
        <c:ser>
          <c:idx val="0"/>
          <c:order val="0"/>
          <c:tx>
            <c:strRef>
              <c:f>'top 5 products'!$B$1</c:f>
              <c:strCache>
                <c:ptCount val="1"/>
                <c:pt idx="0">
                  <c:v>Total</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products'!$A$2:$A$7</c:f>
              <c:strCache>
                <c:ptCount val="5"/>
                <c:pt idx="0">
                  <c:v>Canon imageCLASS </c:v>
                </c:pt>
                <c:pt idx="1">
                  <c:v>Cisco TelePresence</c:v>
                </c:pt>
                <c:pt idx="2">
                  <c:v>Fellowes PB500 Electric</c:v>
                </c:pt>
                <c:pt idx="3">
                  <c:v>GBC DocuBind TL300 </c:v>
                </c:pt>
                <c:pt idx="4">
                  <c:v>HON 5400 </c:v>
                </c:pt>
              </c:strCache>
            </c:strRef>
          </c:cat>
          <c:val>
            <c:numRef>
              <c:f>'top 5 products'!$B$2:$B$7</c:f>
              <c:numCache>
                <c:formatCode>General</c:formatCode>
                <c:ptCount val="5"/>
                <c:pt idx="0">
                  <c:v>61599.823999999993</c:v>
                </c:pt>
                <c:pt idx="1">
                  <c:v>22638.48</c:v>
                </c:pt>
                <c:pt idx="2">
                  <c:v>27453.383999999998</c:v>
                </c:pt>
                <c:pt idx="3">
                  <c:v>19823.478999999999</c:v>
                </c:pt>
                <c:pt idx="4">
                  <c:v>21870.576000000001</c:v>
                </c:pt>
              </c:numCache>
            </c:numRef>
          </c:val>
          <c:extLst>
            <c:ext xmlns:c16="http://schemas.microsoft.com/office/drawing/2014/chart" uri="{C3380CC4-5D6E-409C-BE32-E72D297353CC}">
              <c16:uniqueId val="{00000000-0F63-4EE8-9CAD-3F1F1E374EC9}"/>
            </c:ext>
          </c:extLst>
        </c:ser>
        <c:dLbls>
          <c:dLblPos val="outEnd"/>
          <c:showLegendKey val="0"/>
          <c:showVal val="1"/>
          <c:showCatName val="0"/>
          <c:showSerName val="0"/>
          <c:showPercent val="0"/>
          <c:showBubbleSize val="0"/>
        </c:dLbls>
        <c:gapWidth val="182"/>
        <c:axId val="760333312"/>
        <c:axId val="760337632"/>
      </c:barChart>
      <c:catAx>
        <c:axId val="760333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760337632"/>
        <c:crosses val="autoZero"/>
        <c:auto val="1"/>
        <c:lblAlgn val="ctr"/>
        <c:lblOffset val="100"/>
        <c:noMultiLvlLbl val="0"/>
      </c:catAx>
      <c:valAx>
        <c:axId val="760337632"/>
        <c:scaling>
          <c:orientation val="minMax"/>
        </c:scaling>
        <c:delete val="1"/>
        <c:axPos val="b"/>
        <c:numFmt formatCode="General" sourceLinked="1"/>
        <c:majorTickMark val="none"/>
        <c:minorTickMark val="none"/>
        <c:tickLblPos val="nextTo"/>
        <c:crossAx val="76033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2).xlsb.xlsx]top 3 sub-category!PivotTable3</c:name>
    <c:fmtId val="12"/>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top 3 sub-category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055555555555556"/>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2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361111111111111"/>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055555555555556"/>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61111111111111"/>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5445042924220512"/>
              <c:y val="-0.154400927156832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2535836662936307"/>
              <c:y val="5.9764120394041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7912197823948606"/>
              <c:y val="-6.76408630739339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86147371526495"/>
          <c:y val="0.25695333537853221"/>
          <c:w val="0.36431927461943181"/>
          <c:h val="0.66003272318232953"/>
        </c:manualLayout>
      </c:layout>
      <c:doughnutChart>
        <c:varyColors val="1"/>
        <c:ser>
          <c:idx val="0"/>
          <c:order val="0"/>
          <c:tx>
            <c:strRef>
              <c:f>'top 3 sub-category'!$B$3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25-4784-9922-799EC69378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25-4784-9922-799EC69378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25-4784-9922-799EC69378C1}"/>
              </c:ext>
            </c:extLst>
          </c:dPt>
          <c:dLbls>
            <c:dLbl>
              <c:idx val="0"/>
              <c:layout>
                <c:manualLayout>
                  <c:x val="0.15445042924220512"/>
                  <c:y val="-0.154400927156832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25-4784-9922-799EC69378C1}"/>
                </c:ext>
              </c:extLst>
            </c:dLbl>
            <c:dLbl>
              <c:idx val="1"/>
              <c:layout>
                <c:manualLayout>
                  <c:x val="-0.22535836662936307"/>
                  <c:y val="5.9764120394041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25-4784-9922-799EC69378C1}"/>
                </c:ext>
              </c:extLst>
            </c:dLbl>
            <c:dLbl>
              <c:idx val="2"/>
              <c:layout>
                <c:manualLayout>
                  <c:x val="-0.17912197823948606"/>
                  <c:y val="-6.76408630739339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925-4784-9922-799EC69378C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65000"/>
                      <a:lumOff val="35000"/>
                    </a:schemeClr>
                  </a:solidFill>
                  <a:round/>
                </a:ln>
                <a:effectLst/>
              </c:spPr>
            </c:leaderLines>
            <c:extLst>
              <c:ext xmlns:c15="http://schemas.microsoft.com/office/drawing/2012/chart" uri="{CE6537A1-D6FC-4f65-9D91-7224C49458BB}"/>
            </c:extLst>
          </c:dLbls>
          <c:cat>
            <c:strRef>
              <c:f>'top 3 sub-category'!$A$4:$A$7</c:f>
              <c:strCache>
                <c:ptCount val="3"/>
                <c:pt idx="0">
                  <c:v>Chairs</c:v>
                </c:pt>
                <c:pt idx="1">
                  <c:v>Phones</c:v>
                </c:pt>
                <c:pt idx="2">
                  <c:v>Storage</c:v>
                </c:pt>
              </c:strCache>
            </c:strRef>
          </c:cat>
          <c:val>
            <c:numRef>
              <c:f>'top 3 sub-category'!$B$4:$B$7</c:f>
              <c:numCache>
                <c:formatCode>0.0</c:formatCode>
                <c:ptCount val="3"/>
                <c:pt idx="0">
                  <c:v>328449.10300000064</c:v>
                </c:pt>
                <c:pt idx="1">
                  <c:v>330007.05399999983</c:v>
                </c:pt>
                <c:pt idx="2">
                  <c:v>223843.60799999998</c:v>
                </c:pt>
              </c:numCache>
            </c:numRef>
          </c:val>
          <c:extLst>
            <c:ext xmlns:c16="http://schemas.microsoft.com/office/drawing/2014/chart" uri="{C3380CC4-5D6E-409C-BE32-E72D297353CC}">
              <c16:uniqueId val="{00000006-0925-4784-9922-799EC69378C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6802068430396697"/>
          <c:y val="0.39378600402222441"/>
          <c:w val="0.21286341841914541"/>
          <c:h val="0.4383147561100316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2).xlsb.xlsx]Top 5 Cities By Profit !PivotTable1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Top</a:t>
            </a:r>
            <a:r>
              <a:rPr lang="en-US" b="1" baseline="0">
                <a:solidFill>
                  <a:schemeClr val="tx1">
                    <a:lumMod val="95000"/>
                    <a:lumOff val="5000"/>
                  </a:schemeClr>
                </a:solidFill>
              </a:rPr>
              <a:t> 5 Cities By Profit </a:t>
            </a:r>
          </a:p>
        </c:rich>
      </c:tx>
      <c:layout>
        <c:manualLayout>
          <c:xMode val="edge"/>
          <c:yMode val="edge"/>
          <c:x val="0.22907758530183728"/>
          <c:y val="1.16915881232404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64962781545223"/>
          <c:y val="0.12433673946096546"/>
          <c:w val="0.8643503721845478"/>
          <c:h val="0.64182486897875635"/>
        </c:manualLayout>
      </c:layout>
      <c:barChart>
        <c:barDir val="col"/>
        <c:grouping val="clustered"/>
        <c:varyColors val="0"/>
        <c:ser>
          <c:idx val="0"/>
          <c:order val="0"/>
          <c:tx>
            <c:strRef>
              <c:f>'Top 5 Cities By Profit '!$D$4</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 By Profit '!$C$5:$C$10</c:f>
              <c:strCache>
                <c:ptCount val="5"/>
                <c:pt idx="0">
                  <c:v>New York City</c:v>
                </c:pt>
                <c:pt idx="1">
                  <c:v>Los Angeles</c:v>
                </c:pt>
                <c:pt idx="2">
                  <c:v>Seattle</c:v>
                </c:pt>
                <c:pt idx="3">
                  <c:v>San Francisco</c:v>
                </c:pt>
                <c:pt idx="4">
                  <c:v>Detroit</c:v>
                </c:pt>
              </c:strCache>
            </c:strRef>
          </c:cat>
          <c:val>
            <c:numRef>
              <c:f>'Top 5 Cities By Profit '!$D$5:$D$10</c:f>
              <c:numCache>
                <c:formatCode>0</c:formatCode>
                <c:ptCount val="5"/>
                <c:pt idx="0">
                  <c:v>62036.983700000004</c:v>
                </c:pt>
                <c:pt idx="1">
                  <c:v>30440.757900000004</c:v>
                </c:pt>
                <c:pt idx="2">
                  <c:v>29156.09670000002</c:v>
                </c:pt>
                <c:pt idx="3">
                  <c:v>17507.385399999992</c:v>
                </c:pt>
                <c:pt idx="4">
                  <c:v>13181.790799999999</c:v>
                </c:pt>
              </c:numCache>
            </c:numRef>
          </c:val>
          <c:extLst>
            <c:ext xmlns:c16="http://schemas.microsoft.com/office/drawing/2014/chart" uri="{C3380CC4-5D6E-409C-BE32-E72D297353CC}">
              <c16:uniqueId val="{00000000-2875-4FDB-9EF2-A32B929D8215}"/>
            </c:ext>
          </c:extLst>
        </c:ser>
        <c:dLbls>
          <c:dLblPos val="outEnd"/>
          <c:showLegendKey val="0"/>
          <c:showVal val="1"/>
          <c:showCatName val="0"/>
          <c:showSerName val="0"/>
          <c:showPercent val="0"/>
          <c:showBubbleSize val="0"/>
        </c:dLbls>
        <c:gapWidth val="219"/>
        <c:overlap val="-27"/>
        <c:axId val="2053576896"/>
        <c:axId val="2053588896"/>
      </c:barChart>
      <c:catAx>
        <c:axId val="205357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053588896"/>
        <c:crosses val="autoZero"/>
        <c:auto val="1"/>
        <c:lblAlgn val="ctr"/>
        <c:lblOffset val="100"/>
        <c:noMultiLvlLbl val="0"/>
      </c:catAx>
      <c:valAx>
        <c:axId val="2053588896"/>
        <c:scaling>
          <c:orientation val="minMax"/>
        </c:scaling>
        <c:delete val="1"/>
        <c:axPos val="l"/>
        <c:majorGridlines>
          <c:spPr>
            <a:ln w="9525" cap="flat" cmpd="sng" algn="ctr">
              <a:solidFill>
                <a:schemeClr val="tx2">
                  <a:lumMod val="20000"/>
                  <a:lumOff val="80000"/>
                </a:schemeClr>
              </a:solidFill>
              <a:round/>
            </a:ln>
            <a:effectLst/>
          </c:spPr>
        </c:majorGridlines>
        <c:numFmt formatCode="0" sourceLinked="1"/>
        <c:majorTickMark val="none"/>
        <c:minorTickMark val="none"/>
        <c:tickLblPos val="nextTo"/>
        <c:crossAx val="205357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2).xlsb.xlsx]Sheet2!PivotTable1</c:name>
    <c:fmtId val="4"/>
  </c:pivotSource>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sz="1300" b="1">
                <a:solidFill>
                  <a:sysClr val="windowText" lastClr="000000"/>
                </a:solidFill>
              </a:rPr>
              <a:t>Sales</a:t>
            </a:r>
            <a:r>
              <a:rPr lang="en-US" sz="1300" b="1" baseline="0">
                <a:solidFill>
                  <a:sysClr val="windowText" lastClr="000000"/>
                </a:solidFill>
              </a:rPr>
              <a:t> by person</a:t>
            </a:r>
          </a:p>
        </c:rich>
      </c:tx>
      <c:layout>
        <c:manualLayout>
          <c:xMode val="edge"/>
          <c:yMode val="edge"/>
          <c:x val="0.21507025402743385"/>
          <c:y val="5.4392871943638628E-3"/>
        </c:manualLayout>
      </c:layout>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4.3550633909277242E-2"/>
              <c:y val="-0.1260077358751208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2.3421904417424852E-2"/>
              <c:y val="4.2885757701339967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6.8217356222698309E-3"/>
              <c:y val="4.558916977483077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4.105098170149226E-2"/>
              <c:y val="-7.6332711700511119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935217903415782"/>
                  <c:h val="8.7588064649813502E-2"/>
                </c:manualLayout>
              </c15:layout>
            </c:ext>
          </c:extLst>
        </c:dLbl>
      </c:pivotFmt>
    </c:pivotFmts>
    <c:plotArea>
      <c:layout/>
      <c:pieChart>
        <c:varyColors val="1"/>
        <c:ser>
          <c:idx val="0"/>
          <c:order val="0"/>
          <c:tx>
            <c:strRef>
              <c:f>Sheet2!$F$10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01-4F9D-A764-622A3253B5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01-4F9D-A764-622A3253B5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01-4F9D-A764-622A3253B56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01-4F9D-A764-622A3253B567}"/>
              </c:ext>
            </c:extLst>
          </c:dPt>
          <c:dLbls>
            <c:dLbl>
              <c:idx val="0"/>
              <c:layout>
                <c:manualLayout>
                  <c:x val="4.3550633909277242E-2"/>
                  <c:y val="-0.1260077358751208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01-4F9D-A764-622A3253B567}"/>
                </c:ext>
              </c:extLst>
            </c:dLbl>
            <c:dLbl>
              <c:idx val="1"/>
              <c:layout>
                <c:manualLayout>
                  <c:x val="2.3421904417424852E-2"/>
                  <c:y val="4.288575770133996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01-4F9D-A764-622A3253B567}"/>
                </c:ext>
              </c:extLst>
            </c:dLbl>
            <c:dLbl>
              <c:idx val="2"/>
              <c:layout>
                <c:manualLayout>
                  <c:x val="-6.8217356222698309E-3"/>
                  <c:y val="4.558916977483077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01-4F9D-A764-622A3253B567}"/>
                </c:ext>
              </c:extLst>
            </c:dLbl>
            <c:dLbl>
              <c:idx val="3"/>
              <c:layout>
                <c:manualLayout>
                  <c:x val="-4.105098170149226E-2"/>
                  <c:y val="-7.6332711700511119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935217903415782"/>
                      <c:h val="8.7588064649813502E-2"/>
                    </c:manualLayout>
                  </c15:layout>
                </c:ext>
                <c:ext xmlns:c16="http://schemas.microsoft.com/office/drawing/2014/chart" uri="{C3380CC4-5D6E-409C-BE32-E72D297353CC}">
                  <c16:uniqueId val="{00000007-5E01-4F9D-A764-622A3253B567}"/>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Sheet2!$E$11:$E$15</c:f>
              <c:strCache>
                <c:ptCount val="4"/>
                <c:pt idx="0">
                  <c:v>Anna Andreadi</c:v>
                </c:pt>
                <c:pt idx="1">
                  <c:v>Cassandra Brandow</c:v>
                </c:pt>
                <c:pt idx="2">
                  <c:v>Chuck Magee</c:v>
                </c:pt>
                <c:pt idx="3">
                  <c:v>Kelly Williams</c:v>
                </c:pt>
              </c:strCache>
            </c:strRef>
          </c:cat>
          <c:val>
            <c:numRef>
              <c:f>Sheet2!$F$11:$F$15</c:f>
              <c:numCache>
                <c:formatCode>0.0</c:formatCode>
                <c:ptCount val="4"/>
                <c:pt idx="0">
                  <c:v>725457.82450000092</c:v>
                </c:pt>
                <c:pt idx="1">
                  <c:v>391721.90500000061</c:v>
                </c:pt>
                <c:pt idx="2">
                  <c:v>678781.24000000022</c:v>
                </c:pt>
                <c:pt idx="3">
                  <c:v>501239.89079999959</c:v>
                </c:pt>
              </c:numCache>
            </c:numRef>
          </c:val>
          <c:extLst>
            <c:ext xmlns:c16="http://schemas.microsoft.com/office/drawing/2014/chart" uri="{C3380CC4-5D6E-409C-BE32-E72D297353CC}">
              <c16:uniqueId val="{00000008-5E01-4F9D-A764-622A3253B56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8834573264548828"/>
          <c:y val="0.37279113137173642"/>
          <c:w val="0.39878758258665942"/>
          <c:h val="0.4688139298758971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effectLst>
                <a:reflection stA="60000" endPos="0" dist="50800" dir="5400000" sy="-100000" algn="bl" rotWithShape="0"/>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Top 5 product by quantity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Top 5 product by quantity</a:t>
          </a:r>
        </a:p>
      </cx:txPr>
    </cx:title>
    <cx:plotArea>
      <cx:plotAreaRegion>
        <cx:series layoutId="treemap" uniqueId="{FF6651BD-B37C-42EB-A3BF-540482F9155A}">
          <cx:tx>
            <cx:txData>
              <cx:f>_xlchart.v1.1</cx:f>
              <cx:v>quantity</cx:v>
            </cx:txData>
          </cx:tx>
          <cx:spPr>
            <a:ln>
              <a:solidFill>
                <a:schemeClr val="tx1">
                  <a:lumMod val="75000"/>
                  <a:lumOff val="25000"/>
                </a:schemeClr>
              </a:solidFill>
            </a:ln>
          </cx:spPr>
          <cx:dataLabels pos="inEnd">
            <cx:txPr>
              <a:bodyPr spcFirstLastPara="1" vertOverflow="ellipsis" horzOverflow="overflow" wrap="square" lIns="0" tIns="0" rIns="0" bIns="0" anchor="ctr" anchorCtr="1"/>
              <a:lstStyle/>
              <a:p>
                <a:pPr algn="ctr" rtl="0">
                  <a:defRPr>
                    <a:solidFill>
                      <a:schemeClr val="tx1">
                        <a:lumMod val="95000"/>
                        <a:lumOff val="5000"/>
                      </a:schemeClr>
                    </a:solidFill>
                  </a:defRPr>
                </a:pPr>
                <a:endParaRPr lang="en-US" sz="900" b="0" i="0" u="none" strike="noStrike" baseline="0">
                  <a:solidFill>
                    <a:schemeClr val="tx1">
                      <a:lumMod val="95000"/>
                      <a:lumOff val="5000"/>
                    </a:schemeClr>
                  </a:solidFill>
                  <a:latin typeface="Calibri" panose="020F0502020204030204"/>
                </a:endParaRPr>
              </a:p>
            </cx:txPr>
            <cx:visibility seriesName="1" categoryName="1" value="1"/>
            <cx:separator>, </cx:separator>
            <cx:dataLabel idx="0">
              <cx:spPr>
                <a:effectLst>
                  <a:glow rad="127000">
                    <a:schemeClr val="tx1">
                      <a:lumMod val="95000"/>
                      <a:lumOff val="5000"/>
                    </a:schemeClr>
                  </a:glow>
                </a:effectLst>
              </cx:spPr>
            </cx:dataLabel>
            <cx:dataLabel idx="2">
              <cx:spPr>
                <a:effectLst>
                  <a:glow rad="127000">
                    <a:schemeClr val="tx2"/>
                  </a:glow>
                </a:effectLst>
              </cx:spPr>
            </cx:dataLabel>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state</a:t>
          </a:r>
        </a:p>
      </cx:txPr>
    </cx:title>
    <cx:plotArea>
      <cx:plotAreaRegion>
        <cx:plotSurface>
          <cx:spPr>
            <a:noFill/>
            <a:effectLst>
              <a:glow rad="101600">
                <a:schemeClr val="accent2">
                  <a:satMod val="175000"/>
                  <a:alpha val="40000"/>
                </a:schemeClr>
              </a:glow>
              <a:outerShdw dir="5400000" sx="1000" sy="1000" algn="ctr" rotWithShape="0">
                <a:srgbClr val="000000"/>
              </a:outerShdw>
            </a:effectLst>
          </cx:spPr>
        </cx:plotSurface>
        <cx:series layoutId="regionMap" uniqueId="{330DACA3-3CC1-4058-9B5D-AB649FE73BD6}">
          <cx:dataId val="0"/>
          <cx:layoutPr>
            <cx:geography cultureLanguage="en-US" cultureRegion="EG" attribution="Powered by Bing">
              <cx:geoCache provider="{E9337A44-BEBE-4D9F-B70C-5C5E7DAFC167}">
                <cx:binary>7H1pU9xIs+5fcfjzFVN7qU6ceSNGUm8sDQZsj/1F0QNY+1al/defbGgwyG2b977cG9ERp2fF6kKp
eqpyeTKz9N83/X/dpHcb/a7P0tz8103/5/uwrsv/+uMPcxPeZRtzlEU3ujDFt/ropsj+KL59i27u
/rjVmy7Kgz8IwuyPm3Cj67v+/b/+G35bcFecFjebOiryD82dHi7vTJPW5hfX9l56t7nNotyLTK2j
mxr/+f4sugmjYJO/f3eX11E9XA/l3Z/vX3zr/bs/pr/rh/u+S0G0urmFsYwd2ZJJJW2s7j/2+3dp
kQe7y5bNjyRFSiq1uy4e773eZDD+NRLdy7O5vdV3xsAj3f/3+cgX8sOF1ft3N0WT19t5C2AK/3z/
MY/qu9t3V/WmvjPv30WmcB++4Bbbh/h4df/Uf7yc+X/99+QPYB4mf/IMnOmk/e7SD9is0jTKiwjE
ezNs0BEmDNtUsAds1AQbdYSZLSi3+dP1h3s/YPMaifZj833kBJvV6UFi81e6+WeTbd4OGkqOpBCM
ECInmIgjmyFKCSJ7MXmFJPsheRo4QeSvA0VER2ORvyUi7IgoSoiNd5tlAgzG+AgQ40pwgbYf/Lga
HjbLX78X6CfAPA6cAvP1ILeKW+T53U0d3TT14wS9gZXBR1xyzCnl93O/nfznVkbCdqI2YEf4400f
UHmlNPuReTF4go57fZDorO+6d8d32twNj/P0BuCAmaEKKU7xAzhkAg47EtLm4OXsNBp7vPcDRq+T
aT9Ez8dOEFofHyRCf+lkk5vNG7oBFFw0pWxE8c7MT1w0RY4YVZhzbj/gN9lDr5FoPzrfR06w+evy
ILG5Kpo6fOdudAGu2lvaHnqkEFWM4N0Ooi93kI0AQYZssEEPW2jiRL9erv04TcdP0LpyDxKti7s8
N0PabvLoDbFiWyyEgP20+0xNkTyyqW0rKdEDVrDbnjvVr5VqP1IvR09wuvjrIHFyN2n0rdBvihKV
R4QzgAmrB5gmKMFGOhJYEonZbku9ROl1Mu3H6PnYCULuYSL0+c7U7z5FOojeFiT7CEIgDtTBLtaZ
uNyg9gSmEnyL72rx+VZ6tVj7cZoMn0D1+dNBbqazIq83b2mbmDyCcJRjJdnDTprYJoxgJzGOiaAT
v+4VouwH5mngBJKzw/S5H/m3d8W3d26RNtk/b2mPqA2+A4M9tJ3+FzERAIcFUYKC97f9TOD5d8Xa
j9X+3zIBzjtMBwLAKvTmtng0Df95qLQFS9mcI0b2myXEjziASQXssueq7jWi7Afo+8gJKO75QSo4
7y7ddBt99zg/bwCKOkLIloLQ7zToi43Ej5iwBaN4t5Em8dFrJNqPzfeRE2y82UFiM4f9Et1u3g4a
Yh9xxTlmdL+zbUPoakvKiL37wmTbvEKg/cg8DZwAMz9MtnRxV4Dz9obAAH8tGBBuTO1cs4l/bdMj
xhgFn2EXJ02AeYVA+4F5GjgBZnGYnvWq6N4QFUaOkGSCS7bfV1P0aMufCox21yc8wu+k2Q/Jw6gJ
HqsDxeN2E76hvYfsKHhfSEIW7sEHm1BvGAM3yhWVNpoYldXvBPkJFg/DpmB4B2lOVvlt9KaxDFVH
2zQ0sx+ZTtBKzy29LY4ghwC5aki/3X+moPxeoJ/A8jhwCsz6IIE5eWuG2gYzziTZkmb3n4k1UTZs
I4SBwt55aEAUPPeOfy/Pflgex01QObk6SFS2uZAvhU4e5+Y/94zBniiqCNumo+8/k/0i+ZGAK1w8
5kwn9uQ1Eu1H5vvICTbrLweJzQks1+YmecOsGzCcnEhiC74jzyamBQpviC2lpHjnGk902Wsk2o/N
95ETbE4OE5vToonMGxsadKRs8IyF2Nl99dLQKAxJBGxDtcEuSTDhZl4l0n50ng2dwHN6mC7Z2SbK
795Qp/EjCokBxp/Zkuc+gFBHBINCA0f6wWWbQPNbcfbDshs2geRsdpDa7Gyjh3ST374dKltiDNQZ
YPJyo0hxJBGkByA5+oDGJI58jSQ/A+TxGaaYHKazfLYxZnMTNuaurs3bAQMuAKTJIJCHKs59rpmE
qijEIUNgT3yyV8vzM3hePM4Uo8NUZVuvZrnJShNGb0lgMnokbHDC1GN11NRN21ZPAb8JNToPGEKB
znP3+dVi7YdqMnwC1Xp5mCougjI2U9Sbx6l6A29agOVRwGU+1g5Moxx2hBUQmVCE+HjThwKps9fI
sh+bZ0MnuJwdZuh5Fhmz/bsso8dJ+s+R2VbjEkgBPNVBT6yQDSlODpEO1Os+bKBJnPNKoX4G0bMn
moJ0daCbx5ii0W+JEDAAQgJtw3Z886TGcFvDBrGOxGTncE+inS1Cv5Po5/A8jJxic5j5s/XdP3pj
krfUa2BeoJCGgol5Mi/PPWqljiAWAnbnUe9NsHmNRPux+T5ygs36MP3q9V27ecv0GfCdlAsGsc73
WrTnyGAsQLFx8N3shzQNWKSXjsHv5PkZLg/jpqgcZknN1r85u+ujmzdMDEBNLlR7gr5iuz0zcdkw
EkcY2VD6ZP+AyWuk+Rku38dOsTk7SEuzLvT/m4pcqMOgkJd52jmT0jQJrVM2bBwhdvhNPILXy/UT
pCbPNUXLPUi0LkNot3u3Mm/LHTAIQYlNFN+VZ6gJEwohKseg4LbNO/cf2GvPtdxrpdqP1MvRE5wu
VweJ08Pq9TbJ28Y/EmoCBAWNRh9wmHjZ4NlBoc22B+s7afocp9dKtR+nl6MnOK0Pk/M5D6M3tElQ
2c6gCwQqPfd7C1BsA1egHpftsnSTffQ7afbj8jBqgsf5YZIG50kK5QNv2icKdsimsG12fW/TxjcF
WSBwExCSkLW+/7zUba+R6Ce4PD3LFJuTg9Rp5/ouKN6y8R16dsD+Q/u0eJr5F741QUfQUYUR1HNO
MPmtJD9BZDduisch91K9uY0Bv5pC9gb4zgdUJn7b1sYQioCGE5O8zkMP1O/l2Y/Ny9EThK4O07pc
Q/8UnLhwd/e4fN+AaOPQ3Q5EANrFm2hC40ABDmWUbDtzHqiESfDzKpH2I/Rs6ASe68NkQj9vII2Q
B/WbKjVw0TCm0JLzk+1zr9Sg8vORh5vg8zqZ9gP0fOwEoc9/HaTJub7r37SPF4N7TG0GbaBPm+O5
xQGejUKlDhRRfa8Iee4//1ac/bjshk0guf77ICH5WG/CN1RnMOOQG4XU2s49m6iz+zMjJJR5EDHh
B34nx34oHkZNkPh4fZBIfLrTGfSqvR0YUGuLJCfw14RLg8MhhCBCCaDT7j8T/vkVkuyH42ngBJFP
B4rI2zd4QnSCia0gdfMw81NmBhpAISnAoUL64fokonxNy+lPoHl6lik2h2lKPkfmpshN9JYBDJSe
w4bgVOzC/QkdA0lPCdaEQ3n6g7mZgPMqkfaj82zoBJ7Ph0mYfR4KOGgteENlBpW3SoHW+smZHZBP
g+gSQ2oH7dB7vPdDycArBPoJNI9PMgXmy0FYmZtfnvv24A09hDEvvvlvHnoHeTUoeYI2G/qdCZt4
YlCtDk2cj1Vr7CU6k+Pofi7Wfowmw188yf+ns+5+fg7e02GB3qbezO5PGXx2FN6vr94/Lpx9OBm6
Y+v3hp8Pc7e6/fM9KCrQYE+HF25/xwua//mxDNNRdxtT//ne2rbjYPCwORKEAHmzrUbs4OyD7SUC
zAIUukEWAdlwrASDyCffJmngCETousISqCAIipQikGp4/85sT4r58z0UlsCZVdDaYEPEC10+Cj+d
73hRpAMQUk8Tsvv5Xd5kF0WU1+bP9xjuUT587f4BwVAKKHAAzgmK8aDpkYEjU95sLkHzbL/9f+qR
FmXVNP0676iatZ0flk5BY5m4iezaD8Liw3Hct3kyQyipv9QFaz8mzPSVY1RefX42e/ukASplKg1D
ikCNOUPQCyi20j6ThuVDmaiwadekyvE6SMbcdxpZiNDt27pQTtux5otsSytydGbXlVvFOgkcfzSS
uXCASn6r6hqdw+8IG4+kKf44csvGi0Fw/w4PFu7nv5aYwLb7QWIhha3ArElkEzSROJIhYDvUa9rz
IPBEP6YfWwY1WfNaDgV32qHHsRdJ33ZGKYbIGRJEF1mrB+zptqhvw94Y7EZWyT0Dh3e2Tp2FqHWk
5kkwC4o4vEgadZwZFRoPVIf6ZMLqJEk73s8iY4mzSIdttvj1U/0IA+ghcKAIhCFY0PuHfgaDHKyg
s8rUrPPaV5+KAE7bcFhCYGmUedNfdL1WV6WPUwjonjbPHvi3a+35WpRYSgy9twrotO2/tmI9uy1H
fcBKE+Tr3B7xGidhs86NdiPbD6EM4Fd3gu3zw50UIlCQbUONI5x08PJOZc6GsdJhsbZLxDZVV+h0
4df2QJykDGeoatLRpWiwCzemvMt+t2i2i+Llg8JCgbCCbcvGQTtMbg9VR1EY5Fm0llXCN1nc8E0C
fdDpgo+ZmQldFM6AAPpFl1YdcaqkkHd1qsyqUwM77QXVyKVdXCRuLPPsI9UloV5oD8NdabWlh6wx
ky5XBdNL8NXGxvn17OEfgYLedlAbwFMTqJFioNOeA4VEw3POfesMN362iXRtAgdbSZ0zhw5DHhx3
YZT8E9iqPO3HKpyLgvWRS3Arv9VyHAt3CAPpsiJu7yJN5W3Ly1DC2Wu/gpjxH0De8n5Ubrl0aCbi
EpzN51IKbUdIhzU9i1lV+sr2ahWOi77uqZrXbdO4uq/QhzYbeOOEYShdjfOFIbpcpKwkbpJW2WWZ
8qx3ZNoFn7s4K1aDqWun5FX5UZjE9vwq992miOPIiWoad44fm3zdlZY5r6yRzoIAq9ixRj/PXNKG
2ZKLOr0kcXARDDntnbSR1br2q+uaZBb1REtgIqOBgG5gzTg6qLPj0zTk9hcfNew4FDY+HYO+VW6H
QpbBQQ1DtLJsPWRON9ijhztueWPc35Smqq8aZMnQ6bJazn1TNSvmE3JdhbhLFr60cOSMYeL/A766
bp0or6yvTSYzrywNWSVFXq5wpdLbqC0F7HuaJVeR8nvptBULjrWvG3eAeVhgIGfPqy7rZ6zT1Rzj
HrezlEscuG0X2JXbktCfZYZqrynVeehbAfIwLuolmBrSuTmKhWPXMv27z1B4QrQqrzit+aJRsUXm
RmTjxhaFnhnUx+O8TexgbvU92hCTdt9MUJbcHUmNGicPSBvM+zouYHN03WwI2sae68IPvbSm2TKH
rzpKMF3ARGetdGITx5Yr/U46suD96LA69V1aW3m20CKZBawZ0IeOYgZHlmiUOjGspHpO606ZRU9l
fyqScUz9D01X1VnmDFE65Po29ENCxi+ms3qZhY7SoMqLGzJkcU2109RNU6J1ndRZ0h+rqBoXrWpq
f5XpKCqdmKTFFZIWXcUDpY3bAAa+M1RI9QBXZtte7vtgD+s06aqZSLoAuTqtsX8eVkjIYpkMsgu9
oU9VfSpMTWFFdX6BTec2YAvnwgpj/7yFrSMCt7JLGxYcTUw2z9NIKyetwHj5s76NhGv50PnKncFH
OXML42eZG6qm8+ddKtNsZnzwCuY8D7LRtUcOGjMnCWvcLNRW6rRmCMyFiawsmxVBZH+zmlZGyEMF
qRcRsxt7zS0/8I9zKmvJYzfvTTUOS4NAu4WzMghlNvNNO1ZzpU0ezYdUZMMSGZOVLidDGrmy50O6
0FEVWS7ASj5bZTZij1KRZB78g6zzNEaWgSnP889xlqlsRbWq01kS1uJybGpK57FVEHwSdqGRuSND
EtYLX7dlfgXGmB7HwUiSeVOCBLOiToNxZuN+VK4dD2V3ltkDLG0Ltor2fIybY005T73Ap0HjybwF
OCNpwD/Jx5iOd2lClfBsECDz6JCF1QqjiC2DSCbCJUlSUS8qIt8bGz/hjtXpUl3Efhczl0ZVPDpZ
GY/WCfJTNselH3AQV8lyhodwLFZhhLtgligWds72ew5Wkcph+QS0cvsuskan7iPrq86HYrCcCPYR
WeMxj8bIsVtm0esh7UizFqUaCi9XVX3GmxxMUmBkAgNUBkTx3I9CnH8ZcZqHx9WQpf3cdHyMTnAd
1NcsJnzDez/zHRvD4p03eS/pzIgxAuEbHGdeSqvEuHbnzyIcVV/SrgPPIg7i9spw0f1T6pAuW9kF
/sxOOCJObvvwe3haxP081y1ej31J2QdTc3yNawu+0QnL2G6NB9nPWpLF0VL3hHSrXAaGnEeWVJ9y
VG0XZxxXZiFTE5qLfmC17aKqA2zCLgfBCgNK9wQsmPoEbcOwujPQktqDE8r7YlUb5ZOLWDdJckns
XLFVz+KuOav7eut8hkN/wRNL9LOiy+DWRTGOrdOTrB4XKJHbh9+K3oF+ArnKDK8Zz+EpmorDVIVJ
kYyuSlrYOmUaJNGHXEvY8roBryCAa6BTSZ2H5xVmg84dWoYI4O5035xlVlgaJ0JN1c97JBGdDW1F
tkoDNpMLTwQKpFd46yfXefbJJ1Qd220U2Y4d8gTWxRCITZdTEKPX8XBJ6x6ZkwDc3PikKPMkvrLB
WixMjvC6UkH1hSEiKidkYUSOCztQzYkfFkHrDVpWHTi4A12UBKbVRbIabpI04Rd9Y1CxrNDQJp87
kQVmmflW9m0Y1VaHRFUaehAH2HQWkSE081Jk6rOF/GyedWVQOZKBmht0F15GRW1OVJbE3ONEkwDU
HuTJnTYk6pOOrTaYpSSHbTJaPlUrlhe4ustAIQ/H0J8Pe6PbauxZzC2Y0b4d2xkYma46wbohwvVV
WrdgaWmLwPWu4q9ateraGsBNPx5VrfFtbfLBOBnGsl1FHYFf1Wc4HF3WBSJYlQBL51qJEvOxaNv6
rB9kehW3pnJsaZYs61u+HDsB4CQIm3FRpklRnOWiZ6dWjVgxC6s8a0+CoStD1+YmC6/BEzG3SOWg
RkB1mtZJQtMZR3WtXYEVGKqrNKhw9DcuRmq3zgge2PCxrKml4JcZX89CaSXBseWX3T9hgKzWTaUR
ySqCw/E+9Mbyx4VuKhPNorGBRRqROqYXfZKOfJ2JMk2dqmyROGM4ZL07gHdjZl1YAmqdnUeBo0eZ
ge4wJp3hnvbaa1Ni68VoV7D6E9YH0hv8ARnXL42oPnd8wNdxqGGtgaVTn2CtZ+YiVzkGBUtKFc/t
LBSd0zdfiN10NnaSpJUfOcmrzut4ULMz5qd2e1n5Rmkw7rCiZ2VEAU0IHIb+NKJ1UpxKXYb0gvQo
FSu/LxQ8V99bwVmirbLzMuODzgBvrKnP0tQH+bVKgrkJ7ST0uh6h1VAx2PeDEDJymB9KqHEFr3TH
XexinIcA/KYoBx0F4e4dC08//uu6yODv+zHf/3D7iobvP8ErDB7e7fDLb8HBNVtqzky/tJXm6XeB
MDvptvTFix9+oFJ+QpY8vCriJxdfx6RAG9m2BenJgf+BSnlKfHznUXZjdkQKlFxCwyBYSArNm2J7
MvQTkSLhZKBtBZkUDAuEoa3mO5HCgUjh0BS9PZbTBnINQpkdkQIcC2Q1oT2KPdXUPD7iCxyBPNr9
/JxImfAAW1IbmBqI3MBz2p6Vs73+LHa1cduMUWHzpW2b2snC0Aa7VtHfRF6TkGYbrVJ4xi1/oMAR
Qtvrz+7iN6DeaRH4yybOc+y0SIEq7/3ia163/UUGJM8qHStYwMVYl0C/PuGx5wm3eJXPotb7m8NB
9dBfDtMGGcrJI4YiTXua2GoZMFUkc6lN57U9hvtylFzGmBSbQGWlcsBdo54Zh+iut8D1goBWUC/V
eHSGJo4WdWunLq2s6rhJivDc2HFuuXHqc7cedDkzQTCeNUb6l5lIO+//4iEkhCRAgqPtCZOTGUSa
QShTj2pZjT2Z9awY55mVsVUku+FjRVHr+jgBr8XKhtbFqC+/dKqxPV4EA8gXqf5C5KS/KIxtO6gd
o4WCoHLe2km66lWbzO22w9dZ1NTzIR9riP2yPPoNOzOJvu9xgPgbmv1toAGhh+zlIjCMNg04+WoZ
UVBpGo2p0wOftJBF/O3XsyX2IA5lNZRvj7fhastCPl9uvMXgbWO4U0sDtBzqCsATdnWsa1p9QDzI
3F/fb7KJ7p8MEndQzwNLfPvqhJf3I9jkeWalcL8g0h9AoxhnbAIFB6j9aiHvmT8Gr8fZlqTAAf+U
TeZPaVAXaWfZS026aGHDrJVURcvE2Ne/vhHZs105gcoKCRsPKi6nSiEOoA29gzW4JOAyr0ZpyCxU
sGYGiB68IaM6dXAojFMUdXI5tNw+LVOReCzG/mXY5ONJxnn1QQ8C+E7RcuOUOAJusMV0XAZp6R8X
aT4sIlibH9tA5oNLR8QsJ4i7UTssgJv0JSMzODUiWhoiDDhgY7T89UOC+ztdJdDoc1/hQ4Cxhuzf
hLbziZ824aj7ZRdT7GRB0a1k4JuVVelkXiSGOIIW3/pUWx5PUoiABxkvU2C95i0u63lSar0uk6iL
nDqnXiVy9BmTJFpzILu+yi7LPvNKzDTuyBVWWZU6ukuxq4WfXhOUqHk4wguL6jbsPwKpRjx4kdCw
AKOO4zb4CuosWYqa8/OgIXzZRkVxAtYlXGalT2Y0ENHSytXgFjzKZiGcubUwtLCvtc/jVWxBYJDj
KqydKvBvQjA8bgbh3IqVY3teprirnHaU7DSzq3TR+oLPypYwV7CycUUjihTikgAicl0kn8B9dNMq
T508G6xzrsrhdhjAobTTsJ4FSU0X3GexcWIREndMSuFZcmQfeEjRddmY7LMMwuRbicOidxKkhsFV
OgR2vCsQdYo87P+Wdp54MiPA+SmVAn0Q96djpcS5SIGpqu0oVw7Nou4cwuHqnzxO+QZVZmb1KnZD
P7mzEss+s/LU8lgQBTNL6uMsEyC1wNUsIWrVt1a+LvzSd0ifd7UTaG05lswXqIxPt/PpFWlcutCr
bDmmAE8VZ/QL3/p0rA/RKkiy7JT55fDRSpOawFU0rnFj+akzgBM/Q2Bf3Djr6IIUyl41I6Mb7Qtz
EcM85StgeJRbSUOvEzbPwxJWRJsmTlNRuikqXcyTkFgeLXs7cwqS64/grjdukfQdQNPHjumLYNkN
zTwM6QfiZ80MdFu7qtNicAarr21Hh+SWasBcC1x+GHR6Fvk8dK2uTbw2SBsP4nLthFkNzCFCxyXQ
eA4KGHNi1QdXeRyc+YH4GvYDWsKrvNClj8dhFmvxeaiTDcny3Ou0iV0rFupTzX17TrXGp7JvuuOc
J8op2rF3M0QDp4kry6lb5DtSWSGoqKZzcZbHLouL/sSCwGuRmD53B8v2v1hlOIAwvT8PgX9xw4QC
faxR1cLiajvpgRlK5lFgi9yLuyjymkCQhTbGOuFjUZzWVgEMElApG3Dw0Qc410baTj5wmziIxOX5
WADj4GCDq5NhwGwV5n26xDRCS1nAdhHWUKDEURUZk2ZGOhI6oQwrZ6xD3+1RnN/olgV/xz5uboU0
w9+01d0x8FjtKmlV7bRByU41sspFVSe+y33UrhoM+8saktJp0mEIqINiafAqj5QcKw9XAsJzFGRO
b439R9aifE4RCVcoCcoZSwvmxkPjO4o20QKLKj+N+sI4OcpqhxfwY5w3SelFoq+OVYkSTxTNsLCE
bZzKoGTux+3wra11V6zREKSeX4JTMLYDcnRBEq8kme1FAVgOPEJSh6CmnKG2IzN4Yn0sRU1mnR4S
j4RoOBlrZD6PqmPnBDbqeoggteAlfi1CB5VFe4dj3XkqReNyiGN9E8o+ALI8kp/CqM5Pc2BRry0E
/kValOF5knTgnbTg8hVFhxwRqBikS/uqchqMwJlBIrlMA1b9Hcc08RI0dl5kgV9o8XJYpAmmq45V
ybyEuP0TBNPpqoq4uR2tEC3TmIHu0fCQVQnul0gLH+JeBnINtFzTcPSPpdFguToqsQvv/0q8GHiv
mdItPHkShecKZZ3HG0pmVT2SGeMsOB9l6RuIBUcYQ1RqPgdCcLfRFCSBrBZaQKQMj2QJHDg1lWPg
1hDez6gK+TkGxeCOUL+yKGsyLoElTl0lG/8YfBXulr6AbKCd6uMWXhQDFGY4fAMfuP0UtRr0ekGq
4xje45A64NuQBUZZtfBzi5/UurAuB7hB6FkpWN7RB+LC40PIv3Y+18DmiLC+RLKE/0uC5lIjUnla
hvhvZPMTk+B4IduqWJiYjJ0D/iI94T1a1BUoBWAS6LqlFZuXYdWvsgR4hTaNw3lB/XBW5M019i3i
dnUdOTzp+Az40Avt52ob2QftQpftEC5g+mVyo5ldhafaZFULq5nXQN7lzQC5QY08TYn2T5Wf8RI0
6wC5l9wmLFz3HemzcXVv3v83YP1N6h/OayIQYT75lT8ErI8H/X2PV3dDdvGqYtBmAwEh9NJwBt4s
fpb4R5Deh3WHxLbydttL/T1eBefqMdEvoF4HOttsRCjkdSC2/bcS/WzizEObFWRywOXFAppMoXp0
4vZWkN9M46AXJxkpbdiPQuLOE7gbusptjFXWQLaR0W86J8lo4a+LfMDc1RxZWnljDXHpVVpUyMqO
jQGOvp+B9tXMX9p+g4Xb0K1/KoFpLddJCIdfyzmwnhnr1jUC9dA7A5EdcxmkrOtgDsonE6ctq8xN
EnQfagYJchcTC5KCoZDzFE5uGuamCkDbjsOVZY8j5L3qMCrdSmHgcx2iSDwuCNYGneY9TrkbGwTu
CASlkVmmld1UF7HlJ1e68tUXk440dDXkwMBv1G1cnohcA3VfDOpvC151WMAtBjHOepUS0DdwpCTw
rAPwS7SI7POkysWXSsrOs1TRfY1aFl+MHJJqYDe4C/l3XTtxS/oaCidCy3bqAqxZMmbggzVp+FUY
Xv1NDCWFg4tI3YBzc5P2w9pGGtKGbZINK/iXf9Y2gp5HHAwr8Ax4BmSccnuKgKNqqao+QMQPDCMa
BuTVXdACO1VKBa5OU2gnZb4YnA7zdplD7veiwY351IeZvyJ66BYjELMflCHDsaXiSkOeivSW4/tW
tAzTOLqF9cA/xEnb0llbEOs8zHJ70XOhl6bo8Wnn1/l1OMoIuL0GuJKRSbftg7BwmV2TM8ZbSL0U
qWGOAHbivGCQ/VBlWrgZ1Hms2giPJ2nNh9aLGtbMMMmbmRW2QN1bfj+nHcQyKYt7SAr71fjVGrJy
bkeptaggNbZiIRlvUEbkKjS4vBrR4K8bq4JXnVpBky3YaA3nfTOKFmMgdVlNRALB8MN/64SwNjyz
OCnBIY9QJqPKqVrFcn0cQ51Blx9nvunSwpOQgo3VnGjr0rawDca17VLTjTMU+hjd/K9Gffbm1xel
Y481attaI8Ig3P+5Pp1UoH1Xq/fjdkpVgE6EUBqOo4ZSOMjqI1ByD9VU0N6zLQwGhQlHVsFrerZc
xa6YCphDsPISaud2b/PbKVgMB8RRsqXtMLCDCt7c8+8oWLotJ/hOj23viAmCaioKVTPQxndPBjzj
5lLw5XJIGvE7G/t1o2akZKWVuqhso/ET502ZbJiluZnn1WAG5tWk52HvWoWP/glyzYAEK0ifyGPw
fgbwEpWVV8tOZak5gyKE8n8ou7bmOHll+4tUBQgEvMJcfI8Tx95JXlRxko0QF12QEPDrzyLOPif2
dyqpXZXKlD3jAUmtVvfqtRqyVkhmMv2cdQ675UAY6yWtG9Az4h/5olb/oRdL3n8tikzzb3Sght0h
vzWaomoBqlBfpzqzwzsRRy6Mh6bPLCJsFTKkZXG+GtxyMwzxep0MdJT/JtOs8De/Len/gyG+JhZB
iQ3sEFQMoDv7c5TQ/eg1wJPHQMYEE8UPHtQozYUb0j7F9p8nm19sU+PaUG+txsOd+oi3CT/9+fLx
awgT198b+oDPRIGfomV5+QZgQhm2mFjE2u8y7mjX1k7RjKJEXybEyJNdQmPdAZyRJhUVScmmx/uQ
0nVK6jjdWKBXiNzHqUMAbqiN79A/wOC9v9zkzv75zZDyvdxVQlsQxei0gmcV7Af5b4aUD1j4eZz1
lzxTmUSsiwgjMfDXvixtHW8gB4iKr3mTm1Pf+xTveV8Sd6ljXuCtJTjKzMkHukTJ4c839yaKQENl
7CIgp2UcJ5CqYiVf31y3gCuAmp/+glpta82RggaT3iaxoOs1nfyKZKTkc789DUiE17zywgYj6jlK
AvvQmI2TCzukcnuyxE/srmjZbvhLOg89klqfDWpFMZYCSgUqkGfzB21ltz1twMVCV0V9vy9GW/aE
OzxrsxT4JUUZZnsqhmVxHPG+XPEybVHjioPOJjqdWO4X/FW3NMgED+bn5cuiIWuoCrVIfIXCpsCd
t2Tcbd7pbOi+LhMbjT6Vs43nh5QCUb+xtuM4bfvBJkNNGj4swMJhNJ/HYuTp0xzNMRmOedFg/8xm
VNh6f57+19Dlz9lHmQMkOZQ7EMbFb0yDcpCrYpytX7Z4mJCtLAlSlQkgkFT9JfUmTOnxz1d8DWHi
insxAwTU3dvCrb29ImgvkwgDDZ/p5ndjDD4d7HhIpryD+bHZZOwLB7sBRgj6AIhgt3kM6Yb9y6bY
H7r6alOAx8WSHKUdPPQzSeH9X9vdRmdvSMmGpyEdB0cRZPmM/FBGmDW7Ft00xkfLc9Xez1PRIDXT
ApD9sUGAMiuUYPPQg1mZNOa65wV7WAC9Fms1hZjNH1xBorY22baoaxhRJCoZpRxVV0RVcTxeRSKC
HapZoCpzyWXnYCIo12f03f4sZr1WtLN0mf+C8u/5we8jLkDyBcK9jxqjBcfoTbzeMS7GYKb8cfYj
sK9jZm0C5zwj5AGiBsFyeoHi/J79L11J8dK4nx6bML2bNPUyJPyBL2w36cS022AvWhAFYaHSbFMU
n0w/a+TXW7Z22HU8DPtZEa/FgN2Zxwbb6M+2tK/R744NLT0pMH5od8DH2w/c12u4iJYkwlLynREL
h3BApvvThxWpo1E1WsfYF9A+uHvJYV8erX7/coXfa3NvTh3wHtAkEaYMSV2CNXp7Xe1XlStCi+8N
KCsTQ9kM3NZPAnS4EeQo2fr23cgB2TnQABWW5C/DfrOQuDxopqg+JiU4irCIN6bbZHNLokXQ7yTv
c0PrLEQs+4oQAS5bbW3e37UkVvEt7czqH7opijZRQajbY1L+vABvN1GUobACeGR33JgN+mYBHGsj
uXYj/8bLbczsWRk98PVIOOjF63kt7N8PjH8OHp3AGJpNoGy4P4/0jRUDC+S9XCP7PWUB8ctpjdmG
in9mg4evArU3ZV+sx6yDUM5QdPyiwBSxYKK3KtLhL4YQv4nR8l0XBlLoHoLgIRovpYzfjtam3CSg
d0eecXbhnL1YnNiP+mFRYlK1B9dqS+t2ABlIVwsYyrgrJGTCPwyaybUeSWzHh3IQuws0mbLJh2Fu
x+n5z8v01ueimBLt1aIszhGdIv98vU9AsSuA327L82KdhRFEvoswWdESaEbA1KEzedAJ+GLYNC6o
/aXVjf9vJwut3PDkFxpBT4fy+j+O+sIkk1snpp7HPiN7iRZxGTwrkFAHn0t5hoh2ajwePjzIbIST
sXqwMSrgBGycrjICceQe04KfFnCHWz9fp0un1d+qhm89ZY4nb0IOCMACVX48OeBtTXehYdTluNHn
iSdsd29u0r2/N5tr9VgHsxrcHMmHGe+p1ewhRtFtK3kIWvNLsEmAi9TDhuTyGqw8cN6rEdV3BBge
4Ef/AYykZgN/l5Z7FJEQue6HAvhL+znQ8gDX++f1f71Ns12TkUY0QjtxnC8gxL9xGB0TBskBme/E
1O2x3jYEbAw9ZaN/D8jfp/9dQfTn9fD8uBfh0d5+7LW95cuiIbmM/B2OiD3SRG5vZBWprs1QSZja
5ut/Nz7EL3vzLMBQkAHudIbX16MBZEmwI+Udlw1MGTyzFadB3vWou4+TyTHkP19wR+5+P3lA8ShQ
6U0QTiN0gNZ933G/7XtDx2FTckweCycogjqnm/3kc4SCefsrgET7iBWHIhfLHlsiSN9jWatRxPxK
RIy8KEaRBL9SoDB2X/tS5ulFG37C72YNit1xs+BTraD72bo2A5tOHapo9KQLO9OpXmGmML2/DO3N
4YahleCEJEArMaMpjpnXQ3NLF+e9V+sjbeY9RHbWIKbZerBRvjlUP5OxWp0y21OejPu2HIiKEQks
bOib9bgNDNzNU0mJD484HC2mI+So445XdN4Qxo4tKRHbpKHXeGvyiNcv2kQH7AQHR4gLto5H+AlJ
a4zZGZoUU+FcLoirs95L7H0BsA4/vczPHoPvrUT/Fyn4fw741xsGvB6GJgU44LMCeXz0jxM2DlvK
VmbIx3nIFcLSl1M1EcUydzVSddSF/xaPvoll9kuCQQAJCfKhXcD1xoYjqXBy6SX/OPkYFuJWtFBv
z3A5mJ9U6lRlRx6IWqaK9SD72ot+5iM8Jfw+Zgnszd7d52wquDxxl4LWhuAnmT9YaAKRegwEEScg
f2RIv5atMWHEVC59MSJIQ/i2L0eD6iamnsg2xku5ynL+EKlB4U6yrkNS1DG3J/5/nu20fHOMYvB7
9oHoFOo2ON+3ARVOoQks/mX9KMTKwFV1vqO65iHi8o4lW2rXoxGW6aIqk6SUorIWaN5V1HuopCoN
J0uubTOQ9JYPIqc1BDhL8y1q++gicJ+yQ5ePqv+eyn6zHwbFBvs1gEER3qUzKDnbAYyhMgMWjGNr
8qcQsmK+s0aA71exIRriG0ga4vIwjraMa7k4b3mlFhATZSXG2YLO2CyAOzuU721YQZ8hmUzlCSC+
Tx9Y79a0qaMl9sGfdRlEvCPFvHGXTuQ4EOp868O2ASeAKerLpVu5R+lQS3aay7yhh2wgy/YxMJW0
Tz7tG36gQCTjGuXTEtVm1ripPJRtAp5sk/XNBZrlu4NRUdiueTlG0TkOsUhODZjNIjrqTg3p45rN
TUceSxUty8ddw+JuyeRG8gGpSu6/Z5Yx+7jlczOqSisVi+l9CS0alB4t4CKQUtNiUFXZKZqIOrfb
ZIrneJDF+F0kqEQuB5jKan5AiRBCBO1LmGJ54fhosuKA8CPr2ZkPpGN3oIaRrjvPTEOAIX6IYqQO
s7xA5mTTW8gJZ5j0BmBei/fQiTsWHccx1Tq/9CXo4z2qmktnmiPYGS7MNyHjTdueeDoEn33gY0LN
JZOpaFAeBwRNu0rPW4R8sp+KNpRVQ1Jm3EFwu8n1MjQTEe05tAPSnLpDoRUOdtatzz4p4lkGxVTI
gDPXgSJfju+8RrpfVm6lxcLe9RAi4sW9/JK0bY/3UEdJcblNTal53iC/SOYryaxukot4ISTP61Vm
nc/Pyyjjoa+ydN4TsigjLYbT0AyHyteFr5DI1zITZda8A6c36BxcfiJDf8o7ShJ92fm1LOZ3DAKz
tqxMWe6pUG5dJron0Gc42a7TtEcN5EhWA5d9C69tRHZNKAc//Ab0+Tbu76UMsuDHIOEImqNq0SfR
1nBZ+y2tM+lRFo4asbbmEOlOWqhHXESy8VPSJCOuN8i+LB89ZDoGhJo8x8yCfNviBKljJvYvwf3v
NCVjyj03SMWE0dcaKgDKTlKEfcZo7zq8qEk4HOZDvrv8dHZNkddlcAoGsI3Iqs6utAM+p1+GKhzE
bvhiiSJBjrNk4rhaL+I9IIjbfXliDfQ/+1fcL/s8j2kpAc4RTyyWgoxdIdIfxgBJMycoZ5Di1yAN
r7mBXlBknmAFU2/8k0O5vx0xXwQyibMArSRebgsIXHErLVZabw8MloUrULxlnjlZdgNjluwrn0Ez
ap77ctinZp4hpG1xxBYm4B5mFKcxxl/jsahqm2cgmAK/yxat2EOXpbykYIiXyDsrjSoy5uKX9UCy
Co3FIZdkHxx368/J8LAaW/8CV8psy/af6JR1tzRqLXn4NdXk5eP/meSXzyFBSbrbPNEDbiAeUWJ5
7lqmW3tuR7pi0KBoLLhWk9CmjR4Q9zdQ1GYvC6W22cHUEPB721yOcbnyrIICc17Zu3LwCrMEdUWP
j4CqHeOukF2BigAq0rqjLc2AR0phj+ZNZJ7LlxlUGjsIfu1lTCJpAQ7WWo0sxBerL/akIHpZ2hfz
YLzrMT8sbfEXxyzv98EvbBWw0ya2+2UEqoP45YoyZC4eN9Km3l1hpHSf3hdD2vwKzcsRg9y/JW7t
hL8DFZDCuiYn9lt/mVCyhQ0/qJ6qND+SKEMYernh0fKLPjd7Ih0dQ+sV9nT5M0rVU8D6tnOemOeY
NSPMZ8oAlWDwFgQj9m5CcWD/wmTeX9IZ8kfMCORt+MiwZfv9j541Ijz6vumb9jQ2BYxdGBo3FOzD
NY/dNX2xlVZOpcvPv6a8lLPF7Swt7fAlOAEULi512+Gcn2OzsegRkZss5oM2INy2dTQ1HBfPpFBI
VB2Ygu6yR56CTBHLJPxlrpp9O0PmuueX3eqZLE4dgsVlvaLl1C/qwqUqguKrL9N+mCs+NUAr4jL2
+LxwZsILgsasvxuMx//rzxQli1CDJJVBcaS/mzvHEckHK3H1WDRqfmIjX5CDcYg/YBmhhCuXp4Wa
BB6msKL3xbEfcMQOx4WMHHrXrMRRtXyO2CLhb5peqa67+IXPS9cLK09e9ABav60peLH0QkuB6TjT
n3vGqKLHhE08dHx7oqJQwYHjG0RgF+5l6EvZTJgi0Ma2DiNCMXrKjmyLYng5Z9N9+mJkR5hMpMm7
ib/ANsXUBcxA7JN9vK5tE7xYGPiOC7RAYKCw6jfAWWWadODdAStf2XBLdWzxCbaCYmxOc4ay+8Mv
dH+Ls95ySKaM5cllg1IovmN7yfg58GCAFSZLO8A04CcDcx0GgHYjZIBAxLPrATkjRurS0KKq0XSF
g6ukjK8486YVngbqCsr2yfMt3THqxBcdihuyH8FrvsZjjTDKzwHhGSdXgU/WtncllTs2ojyOu9u8
45S59ymy5xXyQC7JCllv0Fk/HYCZI8erclQf2Je0oTFSSByG5Z65knTDqBhIj5jQIeO7udnExjC+
l5mUTgEAA52spfNV2KCIyt93mw8ElfvNAfXYNDiMX+BvkQKToDfMgAS9dzcjPRI4/19Ja98iXkVk
XQ4q6C+Q5AsTP6dLz/o7xoxe+SlN1OTIv0Mby4UfcaLRPqumHrAbqYs+zu0TgJDQuY9RY2TT1Dxb
qVg+hByxjflezi3I958nXgATP9vOz0NZk2Sbuqct9UmqQMJiSDgqB3ErYkowQ0rU4WHlgyyTesYv
SQ5df0Cpbzn8GsnLWhoI9jA96Kq/7sP66W76ft79XwmFFl4Q/e+bt51AHh2O40/QkMtk/10WRwSf
WJt1/yCngMWHIyDjHVJte66xlRtEi/xuc2usjyBY7vk17mp/55fJIqaEJwKzd3/rBYbb3SmBxmpZ
IdCu4sRGxb0XeRNUFaAHxUKvGy+TywAFNP6oIdteh5qQ8uMlRVjmLs0Wwb5TiJD7O8Al+50DUcCf
/rpQZkscaQamQh5eMraxlSA/VXLUPn0Pfes+vu6lwmXQFhXWQHqzIyKTZTZND0MzGAUJnWGePPg2
0/i8CyiLzldtApWCrSFdwjXyud9vy//ccESBn4ICWgZFIkKZZK/bHsaw7DaZc+g9wc4S0ziADyx7
7EZIkHdcEvDT7vQ6dG/F96ZTTOS1SGifF8c/p1dvEnoA1PAPsOAEzo3F/0CzIE1FcNrp5EEoxXDX
edMs2A1Bwc0aku47qJ+B+ItqhiwU9/7ny++J628g/X55PMoOzYF3RQuu/yaxtX5RJEw5aiQvrlGi
+Ii7QB6AnfTnS73BhrGboEmMcC3USvA/29P631CZUHQGrR3i8T82EnWLUjW0+mn6Li8BlcMjM7Ev
qm8lVhj9DFIs2S/n+Od7eQ0hZBGIVvi3t98HvwB2/gYa5zNNUDeUzUO594z40mbxHo9PE9pVHDeF
0Plv8/zPC6KlIoCDvXUIqlrlW5BP2Cjuh4h/MMuIg6LpcOJf5msHU/u1s/88wHhH8f5vYfcR7hop
UEYhhsLTut9W0BZQPJvR9ezDL48RxLZXi1dG1yw7LelUzCep+WYhZ6erPAx+3P05tXANZNpSnEd/
uaPXlo47Qiq1P7OS5iUocqgQvF7/tYxIgGTUfOhfNlVAXIc9vviOw6+3UKpiCUQKEX5yKCkOB4QW
ROw3IjU1fqtng8z+lIGulkXVAtey1nD1Bh/H/uDxXbtS5JN1eIHR9Yub/fMgXm8XwIkQS2Jed1IK
ihv4+fUYwrotrd2y7iIfie2yOh+GnH5hthN/tZh/XgqocAGcG/oY5ERvd+bAk2EFebu5eDk5Z3QV
wNZYEjPg5c+jetMWCN8OhgYeap3sfdpKBkfwelhjBPq2XHT5LYKo+z9WAHLVHtlYOuzZTyhmdLWI
htQm6J9ge1SEqx6R01Q7CuH3owwR9uxf7uuFIvKbGQNywxT8fJz2XlZDi6TXdxZFqKvnrZjOdksi
MR2TbNlriR5P2vLq39M2ohyFbgUQv0xlNfANSVflIB+Nh2sceqAGNRAFaAAoN0mKFD66Hzga96iL
FUdspu740nbxstY8Adj/eTJmQDZhZZKO5jj0fktcHamITcOhsBkQqxu6xIqy+/KFj9ExxPT0HRSm
sVluu0agt8MBsQJrY0ALEhQSCM+gLYUUnkgNE/l1zucEfybAvAz7EYxAt4DPZT+9wUvE3v2czSCG
BB4QGdZ+moY5IYgLVVIg3B4Tj+lGpMJ8fkenfgfyyUuIoFHawLpFoH1C7d9NboAUD511IC0+MJ33
0lf/QQ4MTh9w01/igZ+BCJgRAfO7mWI/C3MDgvMlQvSOJUcNYQJ5QBuL/cCNUG1um7pfBjyb7AxY
vJf9I0X0WNI7troy1ZeSRWTPqafZAq5cX9KZMqwTNQfR+QHoJYCMHGB9JYUrFK+JV02IhspQsJqS
+9KUOg/HxuC5HOZjtpbzpj4Ctt/LcQilIE6/A68dWPzHVgO0bQ6wcxQDT8KaOJb1ECN2+/eKDG4q
rjIGvvSXOFtWV9wBfeL6/ViWskuOcpwImn1oNO5aXI1+XaiEHUe1Ym2hEU42u1YRQYI/14hw4qyo
13Tl4aYrJzdtFYpJoUVSWhYWvJZWRNM5jXoXnlk0dKs4cEhgxrEa0LjHfhoBYBCPdglsp0z8imQN
qlkNuykGuD8JqUu/q8Z/hSvAj/dwax3d7rtfTKP/GVSNed8h87El6tkQjNuIDTGKN43KcRvoLgG+
ZUegaYcvVMWDHkvSn4Y2QxsJ0TThIVvbTB7WNnB055jpRRvRDS1JlvkCgID6kFuW1EuZibu8dX0E
6HW2HzmM+iJtMqgrsPvEs7S6/9RErTqg6QBEI0VP3Rk5I5CZZMyu0Wvpi+qwHceg2Q0LrT7kqRBY
XVCMTzJf0qNUrX+3yd5FRwS37lisEe1hsWz4JrR/SOJUX9uUNNfDPLljNgHJRRm5uZiVLw+iDMX7
HNx7VOV0+72dDD/0Akz+NYX2JuOluSq2ZDitfASLZ9RZiq8u1hGqmjE/BXzlZYG05tkuyp9RteTf
Tdn15w70YihXS5mdhIzUg04BcVc9kI6pIhDjPoZlK772ZERzGeqHjwFqu2OEjjRXaVSKtlKE0JsU
aNfJQgT2Y5I5fw8MrgXbwNHye4yKCdKCWMcf5kSK9qTXkRwhvHQfJhBZL3dXcJjWxV/RCbqSKhtC
UfO85KL41M5JuV6i2O2/TQlUg0fltUO20A5iBWs4K34ULkNLH8IJxFwl6GSHNHby/TLTDunGoK6z
ycWm5oVQXyM5oV0TGrNdTyzeLZRnOwemmcPVgqjwNsq7+RIgMrlqOyqSQwHv9z0OgY7VthWxQPap
yeegTfhhCFnqBMTfr9MkVQJGmAatcdsmWK7odV+B72D9QW8BLXCYbwyEVLFu79YYDWxAAF7QOoj2
FFKPqNdXaNNkT4n2yXXWoxkTANOnLKzfIs/5XRpj+8yTdwcgdFFbNQsa+0DPoegxzd14p0VqP696
QWgTgZ7UoBlMBw5bV+dtA/kE8TT9CmaRqmjSj2eFfBuKnsG9X+Kxez8JKLfqzrnm0YjVfLKLHtCN
a/ELRMJWy0ri/sCYKQBdYeMtezeIpQj3ZTKJvh63WX6Vg94q1EqGp1GBfaz1HL9HX67iUie2gBIm
gp6lHdOvU8GWGwnYfAZ6j04gwE5cxcF0RmLnmxtWENVWfdyVXy1BTH0oEObIKpOTuWeBdSc4esbq
st3yCxcrcY8qO7h5QdjHBDKd8+yX+Cz1zL5ayh8D0s3HzQxbcTY6XStphubHigk5C5d7f0Q0tT44
W2boQpIaFD67xlWRmOdLVnYQaiGci6smn8rHcnTlM0VPlo/ScvU8b/P2w8PAD3OuwAwHMQwdUFhy
MAvaUSFMI1UWxvmG2Kn7skVqPNM+5uBVAJW9E2uU4ixb4JEi2UJD6LKOXeSob9R6GuW5y7x9BDOD
4v7n5CqORnTvYXT6DHjL3JejsBfx2pcPw2C362aS5rjkcLnIJtFobUwjd2V9Gu5HdMb4aKGs/ka7
Gc4hMet8l64DNg+goXcxdf56sXlAk4+FKsAfxXjmbEgPyDLB/AR6UF5uBAIczoV9vyWFeCxQNv9s
tsJ9xIHfXGCz5bfoxuHAQGDtqS95doNCcUxrN5T9odjQ+gv2bsfT1hB13wHJvm8WtGGsweyLTjZI
81k7n0KClG3bjS1Tfw2aQYcke1AfG7qB9i8aNNyieVdcxCid1bPe0nfF3FAA3JZ8JxydOKKbNUu3
tqzXYUFOcMg9kOHipsvonLtjpGzXu6ovNb9Br7/mHmBFf0fSdXzqnf2Kv2mAl7bx0zQggpE+l3cQ
ioI8lUGDfFUqnXyBdBO6xF6E6BZUTf/YJvNsziLpaVqXIs6vU65scYIwbEQDQ1HoA8qh6VbNKBuj
DRJ61FVyc1A/DZRDWEpQNr9eickx1ywKzt6YEjT8U7xA+ns5pmZ4R5eUvM/HEjoQtqB9H9TU2n6Q
TTsPR1ROV3E9tJ1qD8SOGfhMnMcEcq1p2j6sxWi9OO+hR3QozaJ6NM+btQpNd9UhtbV9HeeIXOps
8Hy+Beggp5r6uPkY8k1BH4x+Ijcg2/D4EGKEiNcO+ax7ylokURZ+xGqX7aK+ZgQt9GJ2LL/K0IRk
lB83uvJkrlb0miv9VQJnF10WKYD1s9m7hR3EPGX+oSRNJ8GgbPrSVhaNsfquJmm5PLRo58KqRKT9
e7XGZDsH5Gty76+TRDehlFCBJhZw+G3ew50eQG/ZDgoA0ZVMXFvjqRjdlSPrMsl3/UpYuVFM/xgt
wwFwx9DtLFudZMM751JZOPQ9gcwObZf8pLAfClQJax+vyXBMY0hZbjqBImc1jEBL680tBiqZYUX9
JPeyuxjbNFPHJmThtmuBNh7k0i4XtEnj4oBGpyIHsiRtfNk1VqOq57N8rZKAIjIkk+6OZOWS14Pk
0CHmaUeBaAH6eoo1sd/nEqEJtXpNzkrxGG31oBf2SY0QThBVo8QNKnFAOyz2YSWpyhGY+QLN2Gp4
UshbsXikxbMY4YRMwY5oYaOrDJ1zlvLYDehJiW5jyaKy7DYmM/OPqIkO/EKaIv3azPOXbRPNYyP0
l6bUmUQntjA8BFAkjrzg9hzh8IjgJJhFFSmH0GVN+jtLW2jbhS1rbfSmqxwkK10NQzY82LFnB2uh
1vFFm8K/zm745hq+nXK1d9xpFn6LQl0R1fEyBXPYcNik9+Uk6EMOAqg9tDMgE9gDDAY8nTZ8j5Xu
3mszTsVxyvPmZlKjevBmcs3RL83MLwG+Njn6UCzl5aCkOaChTn/qDM9AvIniY+mEuu54Rm6Tbkmv
E43an2om1IBLpEWHJOHz19Hn/ox+GUlfoV8+2pdF5QzpuI6ZugP/O4B6bgMUt1OIltp0DYTKbJp1
Vcbo9VQrENr95cQwuOMKrPhh47b9zlE+NmeJMhX6oNoI3aPWDn0AfILDv2Vdf2gl4gvcAv+AU6c9
+byEymzU4km2TfwFABZ6XnVxeVZROZxynct7IiNbzwMTnyJ0xUTvN2RSSNxOecLlZxUSp6oM4ujP
NOL2yieULxW3iyzqFhjjFdcJBt1EAIrbZa6RhNN3EmnJ1Rzi9lsnaP6l4038CTracDOjAHrItFGX
FMjrEzBsSIPh0xZdURmZW8Y5RdwK57gbYfothaYuQtg+7Kf2kkzPai5Ie+xZi3oiMFnFLsdsbFUN
ke3iULLZFDC3PMi4pj38SIUWEDK77fWUPKNXpeuqpMc9VLJH/9m6w/fWQJFgE2LV2eXAfJIfkMLP
aLdAcHxfDVq5f2lkbaLuNKXRFxy8wVYlKcJ8QVzHDk5LctGaLHncy++neJs7X7Ur0e+ybJHPfi40
jgdknpC9gThbKZ7RG1TA7LVewc2obIOQ5maZvH7uErSaqyegdegrOffLN+dW7BVsSuRpXgMM/D6j
+DNXKGzNx1HO9ApYbwPmUbtsCObzbP6BR57P/DTkwl2nK/K3iiAccYeeG5IdiRnA2Iu2OXuCkrD/
nOt5qbuJToc+Iia68yGPH1CkKkqQaxDDVcwF0Z8DgqoreL8xHBcjhEQoVyL0BBmCKGicQ0xqz3cm
9TpEmT5Cjwt+MIgdMCLoEgch024+NWA+GLQhq2WHIA2NqJDGQsO8mjZBTE1Hvn0aJz927xIVh+mA
rIJ3cGklU5uubeybHmJzKOvH9B3zFAryLjYt/dqD9k/GeibFIvkJdaduiW47oZgqa2TbSwoxPPo/
oqVBjgM3Ww8CZaCiR29DnPLrYZxXPnTXa4Eeb1E9eSRg+r6fgVrRagFJs/Qn67VpPzVNl6rmELBV
UI2ASoiOtpoXo5g7NYjVxksvPPqzTWZa5uwoQCMaxmNmULJ6QO8slDDOGnwjNx7smpJI3kuvO6xD
SsA68hJKFEDp6H5nMfwfAynzCPM4yXGFJFAs2afMZol4eME8id5xezS23RHGJOaLvkYv170CjrL7
Xk7APtzy703Ko4WdwdfdsN9MPJXtZ6+DIALCZwBwBJktl4HhiIA7dk9eAFAobhwCyuUukmW0prVv
Jm+684YiEVYLR55U8pkWfpyHQ9Y7v47X1GN4aBemQFaYanBH0BbvAT3idMuODEIDtIOMvDerAp0H
zV7xnTRtzEnrQsIfE6cOHcg8twk4UQjddQmPuZYtgqgiPbcuH9D0BWDmDECyrcFM8n1Ij824pG1/
1AHEFbQqs6MqoHP1aXHkkKdzFJNmXmpfxakp02O+bjQ9o3w2POnC948EJBVXoVtGVFSpx945grQx
fI9GKO5R7IiE7Y6KTaU4QBQ/5mggmhjU8Dbm0ZcCHFl0H23me/BR5/9h78y24za2Lfsr9QPwCPTA
YwHIjkx2KYoi9YJBihb6LgL919eEZN8ryafs4ffzouNjmWQyEwjsvfZacx+RU7MzpAczJLU+3OT6
skBXMys8TyM5fbPVoNn58+SeOko4NzDrdrECMCBFfZC9wAw4e+1UY60fi/d2FXHB0WrBenN4jg5R
b67LBRjoNFMgaOWOCpQOMc5b2z5Ix+qrKK68+Q1Q7ry0gZ5MnX7xiqywoymrQUgI5sCBykdag3rV
RroRmespcA18RscBluH4nmjzprhQURs1AJU02ZMfG2NtD3nSw+NidOAwY2E1zc6CSnfUVeO+QAiw
ECzd2EiaEEExs+lQ3UXdVp4jIIgLe+ifcRDgPsAKilktxBrRjRRIuoE9B3HrNqHzrgKrow6/mZlb
zcFkFu4Opmd5pSWqIYo0EKNusai1FQ4IYxlU5NW2z2RH69MDrmM+GMAPWmBiUTt2bdnl4YBg9rYy
9+faiP2HQYOhCGSn3Tt6O98vfNgRnFbP3+VYFH7X8AAhHuZtctY4htVnmsspfXDzSm5Vlwn+hwrG
uZKWa2dvHJHmcjCJMV+ayYxvcBsm74nUeee9aZ1xfcUDysi6ZnPQZmL66M32cD/JMuVXIF7HkNWt
Gk7TjW47F7Z/Idesu5GfQ/7RES2yaMJi8mkyLfKNdqGsY23lOS4/aX/o4qTZ90Ytnh2p9MB3sfOl
slxJWKl1CUgvLLdkPY0sMgY1EskoawJOfjb64ymBjM0xX6+4KpN4mnm5frk5DOiGw7Z2F2PPoIVx
pTAJPEbJaI4cvRp5NdBCrYtLz0xUR1EAGubGHNrhnBj66EWQrFp3j5+gfZxmt8e829f8lgzV3c+W
TEHkVhTgEJ23ileR6a8DampY7k4R+7g6ii5LIx7oOQYm5JL7tUIBCFanBVJTjPjUIpMY927tZr4m
sXGl4b6o2mg026+TSuudEasZLoS9vLicFuP13NeyjWDxehdly37gx9l2R0OQoQJVRnNjlrFx7aVl
4eK2iaE/Sz32rzUtNd4g4xZXs9aqeyxveYiVynjF0z7UWKtdSEcgP3IZksXPlmiYFpBDpfT6eDek
mVdy/kqzvM51Y7H3vTPZTxqU5vkW5aowEQOaaglKCKYvsGWTBSKtLiEC+UrsXPiONAW+QSqti4W9
EVTz9LGwZzmFPDep6qjPo9SUnbe9b87dZE7I0MTi41uvrMznDrNCEoxD+WKqqnmWPRgbttWhPWJM
xG8EZtTyS/mSaJNIqK1mLdSoPG7kgDlfobt8rpNBO8mcmzqSWeHe9UPfXPV2R1ZPusUZXcA9arHw
nlCMM5fLIHHeAAyYYOCEuoxygXutmt4I83HLgC8gY3Cg1Eg8rlLeUZlp7USrD5k3qCDBHWrbGMsL
Kd4skohbkeRSt8LOtIcd5Yt+DWo3xWI36c9pvMzPftzrQasGQfDJLnaVV8ZfceeKCFZK/9Gj3D/o
Vqy/AVQtnkmeL0CAZ944IlvPZCa9m5lZ+aEde+46b3jF59vftwOJePDZjdC5D9Z7PwH5ydVgVQee
B+BiB0+Zkefi8eCrz1NnyE85YkfkzTQqHVsj1mBO9eZJ80rrQ56aQMUtVP1T29Y67n8Mi4VpflkG
1H+5A9VldfKNB1RRjRGjZFKoz3S0TdVepKUay77r87TjlAePt1l8ZEcum1n7vORVx6yBuV1zZ8Fz
wsUBrWTzIJmNmHvgPUNa5esJP/TSf4yzebK/2LXVFMe88areCmNLil6LvNG2JsnhVWAKYdaGzSD3
9cwREf41faVs9MSShbJwpJhPwzKjYgaOMdt7y6on77NT1z2HStcW5VxyjtmpsCPqPMb9kbY4SYIv
xMKqhKuXMh5z0kJGm5sGN7gFCntM2+Z30WmLqyJmu/jddqqdliLF6pIlBaabNok3LzbXIGTVQwJA
WnQPo+n1tDCZOTtSPjXwj8c8Yp7p0fcRuM3m/DbPGzU0kZpY1aHvRGsOqnsbinXUF3huSZst4QRF
nyfg2qacDMeYkFMOiVpbtt/EchLhl4cUNrzbfRq0ZDXsIIu9gr/DUu46YKN6RcN8nS8qLh3QTL7n
jvu/H8/9PNBlaohhQTA63PJuZDu2wP+PA32kMq8XmO1/r5p2G2iM3y0Zpl1L5rrKTa0BB9UoZjA4
aZYzovuHF/DzUH17Acy1ibiBB2VKyFDo5xeQ2VBGbIDa78X3F1B9N0pUhV9yxWkNc7Hvk9L/8nH+
gY8Dk2YbGv9PSuMvfJzvy9HDV9mUWU2e4wegw/cv/ZPrav9m2ZhncFXYPNeRzf5EOmiexS5EnftI
kD0m5WHycf7BdDAd6DqejlXGE+YfyxCZ3X5bkGOyENakpiOQZQsI9ea/wTrgkOCa+WHgTFKVTt/0
t+wxHhHqm5+vKbeYu4rpdn6ce48NKLpfpG4EqwBulEFScd71YyvIGGNJBTlsLIl1qo3a90JnpQ8M
jcnBf29ivaUYJ5PcHbWSzlDia68rsn3Ehd6Zw3nnJU6tE226fovTxzr1FjVmsBiIwWXrmBtHhZHa
lJM6wxM1b55S3zv7ady8oP20L61AVtmNuWJoM9W6dyZCYL1+g6YDvqe1bHjcOQFRS689GMgGbFQo
tO1LzI3sX+TZck974D8NBKgYFraIZkGvvPmSzLb/VGX6fGEOTgK6qKjrcUy68g4XedFcNTYjxSvg
C+pdeUJ/LOuKh5Cekv7T6wRSP0MGilbosQw2SAEwW/UtiappJPKIvUJ/JCVmv7o8EO4bfPtHc0zN
j+vkzfe12UChMQUjRqdSrAQyyPJhpU7iJ5RKvnXXZdSHLtK0Iquxqvf82xoFHh3GY6bK9sWMO5CZ
BL75zyxm9dcVUt/rkvB1wZDwAmygHcSAS34a7D3jMQdvUNHc4agMHH/mt7YKfqZHxOUFTYnf3S9t
ENfDJJhsW1l1XZNyvTULLT97Y8zQFRnjJo+z8WQ2fgG2zuVrXG17Px2ck1STVNxOxHXNv/n+gZaC
h0eUZGzbMYbtEx4X9uzwkSr17ADsn89TG7MxaC4M+IRClWDitcrgV2iWnO/Sjil/emgh6xa64n2Z
co3XSJaNeM5Ep44zRXMTEkp9RbvXFiwZ+iQdPLP7slq1BuDN+jWNB94JMQLBX8rp0q/KhmKbOlZY
xln8tBoqf3DZD2EFjPe1sNUr47FG5H+Z0U64aisudJSKId4vbcJ3WmODP0kA89ro/aEeCnO+BwjJ
/3f7kavBkIpP1jd7XFb+Ypso40RwbkrXhVnfJoqLTzMgxMfjtnzIndr+nccPMHfRt/ptimo0RS7J
hDFoWg+yN1UiIwoaIajvdY5siIoJrgGsEQEZXIy1f25aXFlHN4/Nk8YcySSWZ/K6vzPQqyKeLyYq
PhHQqeKKAVuo3ucZyDuuS43Pbtyuk8XHLYvRfL73zN48VcBdXjwe+0x4GEIefNvwd64F+HcZR3/X
Wnr7wrgwfvp2CX/bSbBQaF6DfdVv8+0ijZ0Ro6k58JYwA1ju54RboVqN5tpKc7ZsbLzcJ8AcvHE9
VAmTTQEeF8zgiua6rDc87LdbYijb7OBkgHrZsAP9kI0g5unbpoXVlRIDMdGryBkc/dGamvgJvXTU
qEixiTMDhOZbSpeb0wGLtWOwhYsjtacRVa7i12FVxSlTMx8oLP9tuE9MfWQAzk2uCja97Oj39ceR
qcNhESsniGUI8+SmjX+emtIHRYqVD6v0wndoWh1Qf8niGmagLuL2fd4BsGVuw6B71yerHzH4dY+O
LcVelLl/trsZuCeajwyID/L7ApxPpv2qliHdES/kDkMW4QWBwp8vtEgsDFjU3N4kOeiEDHXuYC7c
y4ja1glQKoz8Si/5PhajvROkeS/CiWxgJon1RzSfgXewsuZLu9XcyDtF91KIuDv6ukrYFJUajy7t
yy06NftQvDSX6wcFGtc6zujKJ3PlF2bKDFWfFAkfVGlo+mMs1rW9wpDB6i48LmUKfgocdi4gAkNx
YQvEOPEplVnMPBjxQu6YjXJNxfgoGSA5Kx+rxNjzKmh7s3Cudf2xGxao+vYyLVEhyVsHFVPVYq+r
3oc4yFU6+SN3ROV0uOEaX3+E8MPrYSzNjo3R364cV2dydmURrkGcgNv7njBCO2SpzdUNBuaRfLr/
JDFE5tdWO8jjoLuC5NB2zWOu4YtEz+8cYqrhz4EK8XagW4d4pLv8nmI79lDQEZ5ghQAAEBuKKJDI
YpgzzO169Bc2eLSd5z9p5soH+f1Iy5WOSwq7D5cSsFQ5nHJPgUXtRhoARg+afm853F1lWQCwHSbe
XpTy/bc7rho962mq+5lcWmfLdP/tZG2gvDiHCTvPk56Zdf00JclSfLLRa7IQhBovVB+n7GClvf3q
k2xCXOmqBz1l1ATS5R3Irn+SLVJY4HX4d9mMk3AC+yXLyijmOchK6och9Bqv1emq0lpP7/CRLNhT
bBM6pp4MlBABK/waGJrN6l9XNZmUwHBjpq0Erf3yAfPL7znOCtcLy15LnniUymPd2xUf0ZYlCQpG
+bcN9ySjQ46YhkUxqJmh2UnnvWHJR0NW5opFTQMjlcWbZuoQUz6CVDk1/vYggmpTPmZL0l7zjPHu
9doVMffuaO5lZ2YBRqn+1hZmc62IqYSjl6Qf8SHZQHrr+DO59J1mNN2ZsAuiVu8yiMy5B4Kh0itt
OiL0n1Q6tNduTtgrvmdJVRP6fv+p7oY9i6W6vYbT6b5F+88r9xIb7E38RIS0ZXLhNpUTnzDPV5yq
kPG23WnRaorBiFrRVhEu2rUOXYWZD1XRyskSGdVR17skJcjVesgjhbkvaoNYEktX9mKYpysiMJg9
NHdaxsBgeLTsF2cp3SPW0wyjjBrsmbc/9a8RdNc7b+7dK5X7POayuTtmyCiw/Cf9o6WPzY0mnPou
WwvvioESV6/OqBKWFTNPL283oOvMLpvCHWi1R3HjmokwA6XZ82vJprOPi1t9tHIAiWc6Q+uhK9B9
aMkw8xCR8PceYtVXtUj/LfX6EjKNbwQrF9mus90Mr+Ei94uW+0cxdqxbmXv0Fa+d09CyciDIpspv
CNDkCzmxwXnPew9zARwJnuOZ2DEm/Ii1rd0XmSsP7Lv6TGAptLPcfUvQpC5Et4m5lJ2xR7lEzO5t
+aCIDVL+1M7Onqv5Sz4YjxrGjoCZhrrxGHs/VCv0w8Ydqj3JBusQ+6N7bv0MUbtTj50/aHkgHSqj
HRDT5qZfY46ogl1R9pS2CN9WfDWAi7gylNQgVjfqVPiQDRpzFSFvWr0bi87+QKyzCba57U7zVyZl
nFhQFKvi3uryyKXq1NZCv+MhsBAQHOt94mnOqZTm8pA0ZmjWZn00NCUP3vaEMJd2jGbot0ebNX+B
YrpFnmPuIpyY/g0RDOjHFcGUuhaXgjzVmRxH/9GYDe2MKalkBuVhLwsmate3fizR1WMWfV2R02aQ
mfXNc075Tnk3AAXh+jaKR0Ct3tGdTO1WOJ0IefK6Ebwshpn2smd/X3WamPu8akX1PGtdAWeZzVrh
KKXak5ogU7K4mxC19sMBST0NbSzzIYd/ErFwiwdRkvansbbfWzAmO6PXwUS3otxOK/205NJ8jaVo
uyhu1PxMRbyjupZUgpmoo6UQxa7vLOdxy+XfcvLLapc1bIXTMsM9CjWbhyotl0gZwMZt/CvTmcmQ
i4QFWsgfOEjgxXRRb4vLOBWlviPLLCGau5BL8ksW6zNzixzA29Fd1Zi8c/gnOOjg6eIWa6NYG+s2
TFIM50GTmPEBtJrGwSQz5+gVw/SkQY73eOzB9AiyQU8j2fZ0IGm3c9GBb+BUZ1Fm9tNT63jA9QkK
Bj4Guf269itqJsNfEA3Z3jFK8XFKZo9L3KwaC/uavRV+HKSIeF9wGifnpKtu07FXnzQWnF1X0rtx
ihr/B9XAh2owxLM/KQdwPb1Lf1V03ZJ9Ug7SG4xfx++vNJQnYzhyavl7IKxguHa5DjY8SGjc4ru4
90GstiO7PWc7a9jl15Uc6jHZXeBR2rQIPybGI1fz4CIDrXZolIzWAkI0YkqIiIvBfPHSiqeuMeSL
E3rYK5K9C7C4uu6E5N8XDSUXOnbFWitmPezHsQdq0FSmVFv1pChEnNHi2QQOsFyuhL7Ol8WY9Ef2
Y5VhhWJ3j6OA+uyHjv8/cBk2ueWX1tmmsTdooA2XNvoXOWaA/ZO1fZYf4wblNqqaxpw/rdY6qGfi
Q2zusSqfaqSpbbyrTPF4+P79C/gF+GdvzTvAj+1/oGjxKn5RpKbUYTuS0SdHe4b4xuYflUBAx51q
3OqaShOKzbg9ZNs+zuue8EO9ax0V3xKU0B8horCqiw1c479/W3yCULagbHfIDhg/Kwq1OcQNw+Rk
g7VSpM88/Ql3NtSkI80xW0YMKp+hWimOWGv1T3tcvnn3f/lU+PFguDyHElz/FclUL27B3JNBO+vz
aIVyvVuwZAIEqHI+kHTBKr6akwdo3421k76V3zWYxvwaXm9r3JGyGAtWUxZ9kh77rYNuuw14p2Kb
HubbMrF//SGSPNNtl52wQmDI+eX9Gv0k00wE6mMdjxWmBcywKkydAveehJ+I9aFlRu2w8wy+RrFc
uh6tokvp5bNmlpeq7v6BgKH/DMDYLiv8JQBAkH1dU+cx/PMnqNls98RikR5ZPEbZ6LD87dIjST0p
JB64+7i5kBQMQ71bOjt52pH+ov62ZVYna4k3QrVbD8Y7+/dvlfmfXpgDEobYGGHyv+Q2XNBmcuME
HFsnoUJlF0dTDqwMmyTjXzczVf0B+dizTktD2RrhcFTF1WgZ42WwRl8FKcaMJxz1dMvWt7pYJ098
0DKaqMRaKd+zRFFzxzDlArlpPZCSuLO3GRulqbstpVtYcf3+vSnNqmm+kJnYDiFMuJeUhEAejPk6
32913GtWF1xbq/IKfM1uSwf0928HBNdfDyDHhWAIUBMyzhZo+flzSnWty/AmagcztTkDjWZlcaE3
bK1OPfPqOfj982J4GBBqA2ZOOFcpL2vJhvXD7Du8W4mp053YK9iPvLT4R94s/gS0uiS7b/KQabTb
h83+vPkMMSTJjk2CAhZmbstOumTs5HFl3rQGtlEg3jjFMnKF0BC8f/tl/6tE/4MSjUC8Jcf+/0r0
NdLz8KVYftSg//iiPzRoTwcrDI92S1wi86IA/7Gi3fN/IzBngW8nb+jZ+iZO/6lA+7/xRPN1AlKM
HEjUkW78U4F2fmNDF7x1GzyOQwTE+TcKtP6X3JchdLRnJtcbtNYwfonJcQil0lvj5GoELJyGpqm7
D5OerHu4Z/0hw459NYq3HHPFqe0sawoYmfkXyo3+CORuPJid3h1EnwnxD7cXstUv9xdJQmKbAmnN
MSwco7/cX7OyF7swPOfkssK5ufP9Qtx5+Et4DVpsFwTkmw+ZbmmQ/kDw9InpB1o7qhAz4hC/e+ww
e1AkaDoaevoj99NKI3hLcnvqMVwp/YU9ar0jd3Aq1/06Ohpdl50b4q5StqdYVOP0rHHa0v2RJYq6
T+liJquYI5AOhfyYLmNybCAO5FPo22V38WJFQWsR5K0CjVz+FbICPldjyXez9B+hxqdy2BEjMe9X
HSsoNmckd9kBQIAMX7KYBW/2W4U97EIMp+Eos9D1wiwFWohAbM/6foyNtLzqzaZk6cq44OnM8Qk9
1J2KignFqpbx0xwnGntrV3nVJbl+GGjfvkAZlJA27DlycnXN2qArCCLq0a2z+V73Z7Z7EXK4xnM+
MtwftShjFQooWj93bsEgLec6SfdYBCE6p4PeXHDqvQiT4b6WqaaJ1qJMn42YGAYwQQy6WtJoD+tQ
+DN2soW9jtk4nxN3/SDwp91J/CUBa25rzCMTuzn2XqFZb1JVeYCJS1HFYixHIReZc4Ew1l5gIJph
FXvVvY1hKx1DU+ogS+pSmR/zRDKv1rXsjoIP601s7FlpPD0uQsxBnZr1aXZa+4BKW+9bt0+LUJfO
EKL5O3BjXP04m3G7cxm7A2gRmPpF25ystafV6RLngXe9u/acYgsQleIqAYBzxdPbuyK3ViZRXIvy
ue119QgCNP/aTSAXmUFo7QfGs+utyS63szkKTGZMb/ZW3JPywwoFo2DswxIS5c5g76jDktfR2q/U
yWQ46B1fCy57vAtyDnuutIBx0HQR7jjd+gb+DXtSw660Mv9gdWm567W1xuqckSQmln9J+0ruB7Hy
eJbQYtiMV7ksVcarsoQrDdmzzTcJtbmE0e/5w872J/3VSPIUezQr3g2ckjddlVrM8Gd5tBBTprDP
c+eFTm0FAQBn5mSMeK0j7D1LilOb1WCHEcZmHrg2TgYyD5WLfdrvyiYA2rlEG5CEFkHF2qM9K+EG
llb2J3+W+jWuZ1hmM+/jaXRXua1AxQme4BS8Rvbn3UPvJ/cy5rtcjekeAzQuafb2Wl+qyZpo3cpJ
Pq5TW5+ZwWJ6atlPeGPbmByZjsQhMvN2dyHKWcQerXg8jADTysigacLqLzL74Ba4Y4tefvTTaX1z
2ZIEWk1ZJ9/JmyBzFh+ZUMfByUk4vYwpGNOg9RxW2VTJWutRkcnCD6H9TxDU4Yx/rklPDZHdYf0N
Gl3HmGVWLTt99RW4QcVYPEcH7NPqDDaWPVU+kuKpSRzCU4pDpArz2CvvbML5GCezxLhTpTU9OHLU
8fzU6TijlKnyzuLGwOOANgyeGTDvHrsT8kMrV+cWsLQCNUkjHwxxyWJeNnJdssHsm91cGuZNTBb1
rHV9oyLsVuIu8/LmkUSNVkb6kFks0ebvHa5Rf4dtK70aV1vesHopvd+gYh8x6NSPnt3rYbIMVVS1
U7HjeObwtVVRfMkTNpwjmVF9od9Lhy3dS6k9tyaIGvTSzr8YlP8Zkj/RNHpYWAt7S1T+73So3RXm
keklwXsUjos+XvR+7I6EV6JVcxDnk6FJj7hbWaPbd6l1nfpjTqc6yg84r8GvxTgUH3SIAp+ascou
LgYN/aiIKd5bFpAw5l59Aa3YTdXnZsHFHVg6Qb2DXPJyFztD8Zp2fqfTLc/jTe9VsJ0TfdpMeyYb
GAHZ9Okdu7y0IrJHxY8rk378yvnuX+hup30Hce+zo5HqCxNfrGeLs3mfs9r2JEHf7LrJ7nacDfMJ
PFT8PBajzh9cdJzz3OQYYYhLoK/jul1Tdo6zl6KG8dW5Zz2xfRTMhUFBIJTOYilWbscnPCnDdQ9v
4dvHdtQ8AipsKUkR7PglR93dqdT5kpuCDbee1YZFN5tPmd4TlW1d9x7GA1twzeoL2jpyoG8X5h2S
5DmPOfoRgM4Jft8vs2pOLEaqAsfGU5mgwxLNYzVT21r57WI37sFiIQlfgIH/jnEsn+mUedMtCoEI
DQN5lZ7PCAbsT0HmCe0z9OjuQRrmfG3ZnVWGkNzqF3qO8ctoluq6gKYUyaqZKaql91ZqLLfnKrUB
XS0utipEztHbEZ9MySKMI3qZZ8pr0+tw7dnmhvtj/7Fr7YZFYwvCVEnf3C9S21Kj6yCenLzv613n
dMWb1btJsVv82pyDxEqMOMoVlq+gL3tygF7qTq+MvkuWKRfZiHd7FPIlU/DTKOH4uNJXzcrHO01Y
xWUR4Ljm2D7kOdCQnWlJl5XgTJ5uVDY5fQAJw7iLi9o6UWI1nzH59vseH3TUwEvDwAQ3GaXdzOvP
Jn4yvmc2vhtkBHdwYgmhMk2vbrxO6WfFccZdpDDDJetI8Ie6C5hwicWOC8Q1ild4ii8KYk4EMBMX
MU1ge4V/U8NUO3mahUo5x2k4lPGEQNx01WVKRX/b5PnyQKOTfZjLUZiRo3QWxUkGS/tBqUviTzys
WeJ5A/c8jYizGMY5MxzdjqDWkmvC78d0yK6sZIdncozwWblfpnzu3jBqtSMmeM2/ci01bQWmbchd
lTf+btHX3mKgLXFm5Y4LQJCoy7lnc5+FNbQcDNCJq4uTNc/HMyoYkcqJcyQPJYgYG3hULj8Zubto
WKCsyjoMPPQfuGthFQmugXjnN6VzNeaSJ4GVZSy8IJhizdE8xayP612L+gtCl/dhnnUrajpXY4iP
BHbtSSyFgEXNlu14LMK4kelSzCFHe3Wb1978hAjWXUhquJ+72MsPjZOwpQdHsfbFYgvXlQcmtD50
Ss4byJ+le0GqrzwyOjcdDhm+xnuD1c7VlddmPqsj3farXwuLMZFIxAnHNxHoumF4qkwwY9E8dKnZ
XzveYjTO9yL7v23dP7R1vm7+bVcXZaqX2Zf+/zRf/w+UtqF6y35yGX3/+j9NRuyNgWPh483F7ezR
6f1Pi+e6v+m6y6YusSE8UMN+aPFYEOOzaopWDl6x5Tr81Z8tnvcbQHMm7v4ftqV/1+JtetFPkpwQ
NkgWHnyWTT+3/eY/GucAShd6usziCAEnrJKvZaLdzUvMyHPTjepjlYkrxZzOj4dnvYB/QtTlh5b4
P0i1/l+0Wl4CjaxOkwmUDCrLzy+hsR14rV4ijo1cxG1sPS9+e1ZjsaurfVJwhAkeZoQ4kjqwSkJq
bcIqPNJVu8l4sUZ2lqZRTfd2I8hjIHLve5+Qn6vfdqkTB5Y9Bnqbb3LmNij7Ys0V/xHPwZo9K8Xn
nMW42z8uLNPEl/xRQWqEws70bLfYIAYaaglgt84ZK0+9MBdj+wOZS2WakSgGdtPXT4tXBNBeTcDG
HoHSBPuBeZ0MnIowpR4s0g7gCDwecNpWfHoBvg2FAepsacNDmbKSaibrY2h+/+D4L7qpsYbafcV+
o3EQYlN3eLo55BM7KB5puhuaMho5OuRQXGYtfsw7ZtJsRtmNfft5QMY8cDjeJ8rFSl2/rclAgV6E
nTOVB2flZUw9Mz5G0F8qrMcH8n7sIBXTlxpkReIM6lyryQ5KgavdUfywdU/k/i7ZQk//1Yx+2EX1
inOu/vOg+En+QbT54f74i3nx/5avb6/VT+cJQg9f8qdgZP3mcZigKdIfoCX97x4qzfPYU89yHCDn
PF75kxvpT8nI/g392nZ9PIsMr5GU/vc8Eb8ZBqZwWA2swKTn+lfL/n5VjPguG+xJNwQjD/EXG2yu
t4alTEs7+holEHfAsh4H31KPP7wn/+HM+Iszkh/jkqfw+WmCzRa/HBmrruQyrqN2hA6lP4IpJugw
CO+umiDtB3//szhqfz4hbQ5nDiduW0Q6Tsmfjyc+C5CYWBWPi974d4J26wZsEYiIVWCUc6rsn5jx
HL5/+ZFMHKiQcJ96uukK7K4/HspzoexOd2V8ZChJ8RZ3TX8GW5EABSCIbxNJ2LTy7YGD14CwCUEy
Vl0cHJKmlBY2N709YlYJhhkJvc0zefQRozJQIlK81WCjCLgr/0Aixj9Mq8wOlbMYlDBzfUUUonoo
C1YilZrsP+q9U1/5o2z3rOrIbuOlz26thKULkZnU6WHpCCogzEPd7lX1YABd/B0MzPqUFpZ8Ypfp
jRiWbDe5ZR0OIAaOq2EWN5YFaSpMc3N4MNRQfV3Ntblj8JN/NERGC8/a373dpTURkmoMh6aejqKJ
2Z+0dsbBG7G8Srj3Oz2dKW85Ta9dvW9uCTrBoSQ08Ir8oh1LZwsxS6whHbYLTuXZjxlg4iH5ojwW
jzlrNQPEWNMhEN3EhE4yHRfKoJDHozUV0ZxKV1FgLohn6gVnnb2oc1q3dJW1S6JrirnOQ4ECxxPK
rOq3QbrtSw7S+BP+P+Pi44tPw0ko/x3/EMwOWJ4uNiljaeh+82zey9EjTyLg6bwVjEbY6Mi0606U
BF5DGELN2UXVv17INT55y8rKhziTEVForr18BShiEcy9g6p5SedMhPGcY6gAWblTOu0IPPpx38yi
x+DhaDbmNad6l1WVHtI6/bLIvI0STM7Xie8NeItXO612ijeH1d7lTYc18xPrTLQHk/UZZwy+Hs/E
WS/IdI9CQ9nIYxFoDZBFJ7NPsQVAY5xqtTOXrDiLPBneE+X0b4W+tc9rsjqb5SRDIOM9BaHtfOn6
Mpz0Sd7WpWA67ZbvODQn8jnWdaz1bBovko++InXSxW150FrcSytJcuI2E4ZiwxIhTG8ncNv+Otek
Rda0T2CwCS9/xbgd8x+7n814MKO0cRZ4HE53iafSODupurfnadIDz3MtLm3unpk0DTtwLABM+vj7
XLna3pZaf8MGg/WtZ8FdyCdrv7X46u6IH8F4W/v+0tm9FkJDuqBbZLvBXp+1QZq3xspGceQwdcsa
9XU3+c70oa79gf7YH/dY+x7wd35yzbgxjhkJ9tFCnUY7+lI7GcpePA6EMdAb5hzjk9einK3ED6Mi
qQr4sMawFOFSds569qZymU+lL9gtFKbAHUQQa8Qvngo1wQAGzzaoCSssnVw0MPnJHy2cJQmPfyik
3jg9umgWO2yFbkJDSGIzZGtpZgc23s3Ax8dTH6YRYhj+EAsmOoBAg3y3NykRZaW2eHuF43vTzqoe
QG4xrcllLOyNnt5mY3LrdGAvggZA1nSfkA/3zKB1OpVe+/gvQMrAxrVfjBZqCAs/6lhLd5OcfeMp
h8Bq7zuIT+67u9l7g7QH731V4Owd5Af2lRI5P+i+Kl40uy0++Kg5BylqjuGmcu3jKPryyY0XbUOS
GjHLSQfHvALV1ohgWsdpCGy8Fgf7/7F3XsttZFu2/ZX7A9mR3kR03AfYBECQhGillwxSotL7nfbr
eyRLdYIE0UBX9+t5qThGpY30a68155hCw/uteuWV0veGq6YSvUeA+njTkLcr92qQMzBE9sf/bHmm
dzcMTffTVDN80xmdoRWSL22TJ3C2Zo2OyThukM4XtZxtsRA5S5E2aMbS0sOPitU93zEfgWlhtZay
Usw6p/ca4m4uHEEzQLb7GfwnNoSe5/zoK/5TSafsbqTyxrWfSQ2WvbZLD72mF2+TY+GKHxL6K3JG
c1zwTjouADwnwZLQ1XwDG8i5SYzQfElSDIIzDcP+yqut9CB1sQVXCHh0Nieti//PkET6G2ZL8qjJ
or9N4sgk5WBM8zs/JfV2VrMtQVKYx2bDc5v8Vfv/e4t5YYupUMKd3WPumUC/faob//o3/lSBUxop
WaQ6X/ip4DIc6rA/g0MyR5mKoUU32FwS4UNt8acI1C38LpiTqJxkFU3KVFX+2VTqGrHQU2I0tQY5
VSr14f//z08pZ/XRf/+YenZcvtgWtZnM34MPjzLmGBc5OOgXxCCNbu7RQ1saA9T7m/NF2dclKH6J
EyNClZ/MtPNzheR1eBV81RnddqJdjDaPTzazTU7pv6a1/4MykwCxT6tMv+IDJrbyMGEQpDCC2PxR
Sz/y/k0Y8//bElP1+WEJK8x12jks0YwHSz4MIVXO6/klkPoe17AYlhAi0ORTuTMw0RydrjqRCpCK
6AGI06p+5haUo2UINxHzLEsb8O/xHqTelJPiQXuTm1Vfa/0S/5CyHvq2W4cF9kE1GDVlHvI9WiDA
PUDvaQ0oQn135VTgpnIkfwtNQDxTWs+7o/vIB8BKm+h+iHnBWZEVAXhrLWTKxQ80pAt6DPUSSxKk
P4zBDIUCagpGaAvCiwKII2jU4rIhWSWs8p1ZNdEmwPi4k5nzfpfAGPJp4MO1xxVp7pgjMcOSpXoZ
kGCzE37aUET0IlkwbGyuGl6RDyF730VQBNhsrZJ3eWptvTDVlraEsrW2RlKd1fpKByLy0GeDfiAR
RllLjZUsc62KNnoqwxltFH0FeYbCsC+UvS3HpH5peO97tW+/aZbgLwGCfmVhvl7mo62CwxtqZQ+V
hechclDV5U1w8KK2++mIdDi0I4bLuenBILJaZrJSOL51mek9gx2sYOEi8n4wO0JxsG0qb1WFr2Zu
1Lr4LZU6KlzKBPHoqCRPrHpT6IeWkeLcmk6woSv7fDBUdMQipaAcDJOBjCeuwDtogikM3WjPyKxi
zu+LGVOjqW6SSLoGvv4G2Yhm/SCaX0hmHvRRfXMIvvneq4Y/1xspfBYUKBuZ+p/mR1Aq66zT30aR
V84s6MoRiBEz1igpuAiGN0LGkPn7cB8VhOIAhoIIWD+GmFmhdpbWLmX8vS8gYS41o2IsTS/4QLEW
bfxMw+1bFdWKeZa8ZpCIFJeNrE/1Bw3e7gc5mtPW8InL0FWX0TkLqKOJOSsS6y61cfEaUXsX52Nz
h8qOP1w5NTeGHRoHUqgYQiZevIVMTftHyhtkcA44M4fTOSs1xVukVaEugDFY1wLkVbSJVDNdIciF
qNcTg+LNm8pTvjGI9A/DlG1B5EcMu6ALjRuVXGZssT6hOnrlvXqWwRgMRa93rXYOhFHMfFYzTZma
WeR5+g0lmLoA6YNDdvT17VBU5VWJ6vWbgrsE/l1h3nqI0dYMRbRbC3jjVacbj15ajgcyr2pa/0Yr
g2ooTXVTVpR5TdMnwGnCwKOIhavgFF0uZuRtSWuAZfZv9Nv2b6BhYl5LdberLAUJONDhpd+UOp0n
gtSWEnaOGRrK6Xx4QFoW6Dd/ISPnTNZtnywDv5ABWiiDm2KLvEp8X7+X+3gkacFWoLxIhrK2raxa
G4xkn224GAxBjeAgp6XstqEKk0pvQPaEVtiSFg2x66cS12JbImW+btgRvBBuku2zxnduGJNq94kj
QFEySpYg6SjG7t20hCl7XDEutG/Z62YvQ2B0h2rA+ddDc71GnWdS5VnDvi4dYweFKFsrpQGMZRDm
XcEAbyHGYXTLTrLbOdpJFiiV6eWVqJ44VKPMtm0Ci1gzSEfGAg1sjtqik3/roSkg4iU5XJmqjX4Z
owneo+UlFEspnGCPIUhvOsaqGIp6LWC+pYu6ABDBV4UxlKwTCtuZUzYUlJd7CKFs9v2WGRMPDciC
yLEYU1vZuOXX+vcqgtLtEA/lDiXKME8MLyznkYk3g+lK5GwgnxkrpjUmcFPf2Ri1A+/C7PNlIU+q
jwCeDgeAVWWOXhjslyMD4xuqaiNVcsJhlPZABp0nLeFVYAFSqSLnLYHiiCjyEbMCw43bLKnK164U
gtdYGx8SgJJr2KTDXPAW+BGGzrjMWwsUJIPYNwtkykr12WSqlMzrLg9pQJLRWLzUca68Ig6ogTo4
ITACp0kecU11N8ie4u37H1cz07hDbFBtht6HfjkaVnfTjVF/U9uDWLY20bFL7uGRs4ulR1d8FJrv
S4ZjEetoCnSaB4OKtpDwGvkVaFL9ZPWiXrTsdasZPHtpGTLF32d0lIm+8dVvetZ734FQ5Y9tmKbk
BjXZ2jBGbxmOioyySE7nHTS9uQwpfGvmzQsNfLGxLZMesE9cxcL2YtlljAmucajaa0dAF0BrYkiM
y50QcTfTY0USvjOjm9S7KG+ZfdqFom0Ye7Jpk+023WJA6mNcKaZoFuz0R1cgM61moIhG1wlj8w5C
m/ws6nY8hHrNpQOvGM6NAl6k1U3GqrFoWDaMO28LIbaeKVUDWs0qpXuQQl0H3IFLb2ujcpVbWrVp
Ei345Sj86TiJzLu0Mo2dR7Nr7Zt1vUD1wSi19CR7TTVabSDyxI+dg8Qky0rzzilNaWnoIOdsxqdr
P3aAIEwfu5qtJX0Oq7/tTEtaakrrzHOnZt7lmf2tBsTpRUnLZJkV3ODMMuPtyB09t2RdLFNdzt4i
vuEbtZbr+zo2x0duJP8Wpb4P6aFx7rKI3pCp08YKqyJb25VmPgsKUgGyX/Wukg5MyLwGALlWCVa6
FSIeD6Mkt28tm82H1Co85CkigkchmX+uUyx67/cg82N7XetWso7T02Cve+978XDLDH7YRonaLDGJ
hN8hFdr0j9p+JSFsetKaQX9qK0l/ioxiuOZLZa6CMpAAG4fSQiJQyrU8L98D3qy+5QGqYbXK0qUU
a/31+1nHaAXKpbbtGzXGephlOR++OtrhcFZmZR7kE6sUphs34qo3cnln0SFbZk4kNukgtGVRpnjO
KlnnIYa2sm3UIbnxbMXfKEzZ4/n7vYz/YTw4km5TV9j6brTD/tqqMw/AuOXPFR1Jxcwgj+gGAkW6
MYfehB2CMoagRSAUdsjHkAEsl38sxz1G0nGvIBBA4uJoANmhUfAKVOhHSeFrFQ/QW4Jy2KiFl92Q
pjMuwtxogCLXxfBIlJBhzAgWjJZjM9QrC8LsFagEOF44gW60OGC8rKnxVm9SYxdBB7pVrE7CL1b0
N6VV8+m2AkSIVplLNH9AesYLVak8vMhKgJydWfXGeY9u8vS62HciyZR5RrjffZP32QosGQzSMLNQ
vOmquCkZmTNTgUDoB8m4Hzql2Jae2a3ABEjDrIwz6b6WQZfOkX5QMesanruW14bs1zya+DanPs0E
srbbUoPy0WZroWTJo9xwO4Hipax2QuVV9vVhr6do8vSuk18JYlObGQp8bSbptbcNah7MkGHdlgCe
8VDFlrU1O31Y2mKoNgx5QRtqQ1uACHIw7s7I3eZNl9XaeAAZzjMvaVgqgU2Z/b0ulcBzoTW3V7Ao
o7nHH72NNAZ+s3wsPZeYPX0dTrBtNAC4EzGqTkd0YwU9M7UJuA2zHR4ZzqQ7tY8rqJxRRihOIK2F
kYuKbKtB/TFkw0Qhy8o7rdUIn4lDaed77W2DrHKWI0Kb/OBvdimslaJnz1qTKDN61d4VhxEDzct5
cxp+Xa1su+qWeeKraw8D+yyjLgHjalTNPAEyuqRCDLYFKT1z6Gq3agGwMJ7g3IQf/KxH46ZXa22l
9t1EbFfKDRINdWaN4X2Xw0aukMW7vK3WnAjy5WQ9W/geUjgntp+lDOKniKAzEnIDt9vGm4n0BaCK
bAsJNmKhLxPajH9zuxusFbyxM5BbzCKzwJ/HRB8uzTChqZVrLfC1MQp++E1rMFN9B3g3fbvs7fEz
wBuw0y6IzOI2y+LiGdk+SEV1SBFoFM3PorXMO0upECQkdhFvmnYYt2roxGs9CRpXClB8LiA66Le6
XY23EXyqu8IP42WbNtYwR52H3JsUKBqflTf3qiBYJyRQr9oyZksuJ+EW+eeAS0qUr041pjvFkTQX
rSbJP4sOU1RXrOyGfueuzl4p75XvvZnZe4WQRnleqUaOpTaqJGTtTXfrjUO+EQNNNZia9UrYDY9i
mtIWj9E+0VivuIoLJDCveqCX3bwNxuFGn2jgmSHyVcOQ47sJjzpGrBmo14PtiO+oRq1tjFDsCdAP
7dwya7RHefpCmkpKvz2wA7fPsmYXhLa+h06I0VNoBqSMstsmht/uOmmIf8KWBU8GZWjCKQvvtrWK
9FdaW/K8JSn+IyNcoZV2BXEfZo/EBhvgTqaz1631ZjlIQn/QMosQIc9QiJ1FWgQ0eHiLW8t+VnMr
W8rOaM99PxlXRp1EUJygVVHjjXwKoTc2s0bqu4U5VLzJoiRy4WGDkjAtmcvL13Y7sKtY5IE2zjqQ
tX5djAvUPPdSEj73mShnPm95xgcyI3lnYFOsFE+VFmkkZyZdOJN1i/m4QWW8zh0zvcfcl1+JMVE3
FYleGfU8yVk+Y+QYdp/kanUnpS7bJVN6G0RC8x862kZpTPtRSGDG2Hfaa3YxHUPp0HtINElc8VFM
bikVo5de0fKHqIzL56IBxAGSETERvJ8yjBF6GjCP4piSRicN7oDsgGZ9nYf9j7giYxalVxdtW7V5
8ztmNQ3tnSvMUQAQqWx/ZoVszgdv4htJ8fWYt0hEa01K1iImWrED534FNrvDXFcW4hrLl38dUQzN
Ij2J6iUpDeW+8k0PjmmkfuP5/yUynHgN3zRn1iB/mmmeGOFH181tjOx9odMvfewZ5fPhspSlAnv3
UEOJetWk4oce1R1BU/0dZptaX1kmwiUp65R1VI682QtJA/faJHeoO1CMB0FZfTPkpE7nHtnLZtDI
q7FtaTVzxyO+y/V1EJjWlRqbAy+XqrE2Af4zN4pU/xUhez1jCjIhYiUUzz7Rvmx1+J74TvrDSy0Z
tJPzpIOC2MmFoq75W/5wzfVQ/2UldnXT5mJ49UevXZHEbNNch9S8d5yxW7eVxRnLbYDrftTDZHU4
KZpnPVltoN+HbY58uQl5YCsHvVxGTTUEprMyJGMtYO3fsgd55IUc3/TFaG7L0qzJuRLmskgy7wXI
yAi6obNdwH4E8PbY2Ogos4tRK6pbRPrlHCxd9g2njU+FKx3SdAI72kN68ELJvLVK2Ud2buKJC1rt
t+JnDHcwJy6rJvS3XhY0N4S2BleJERt3ehHBfpuT/iU136MMjXIQ12vS06NlW2joQEUvHyAImm7S
Fc08F3EOBkNL4Hz6BDn1KBMdpyWoImnu/Wb0mDrJ5lbz82EtuupH4GSWG/kBXywKwS0vUslNYcFe
UcpZ205P/WvQOzH1b579bkTUhotEFK9aGRXfa1sA+Zz5ZRC/5nIUyTulaLwduK1oQbek42ar1ftG
JT1lDpfBcK7DhDBRyDhl2c+0Ki8YeWT9yNYsqJzrbKiS+yx1mBYSNbIOwtpfFLSw7k21fut7sHzy
SKlSlVpFHHz3E2xtujUSNZ1TVLFJKlukKgqpkvhMFdTRiishwd7y/BvPVmo+puAH5uBTfJeqMCEQ
2CbFIWwWmAm8OYLDW3XoOrfpzReLLUgfjVfgMA7UUCadM9pEUmMrP3Un6XakTWtLswRXjwsCKo+n
uC1cwN+BqRm3BqErh7p3fpfQ0x99Hr0HVbWqYGHUeRnOnKr3FrWtgIjOjHwtO32D5r0kpZCB2MzO
6ACcb4R+7YKqDiqIyY2FyojYvs+9VhOFc9aC/nA7nf5dK9GMC4uce7Jcsx9PLzhAv7So7Wm1SQyG
UAs02FHP1eqNnjrJqtwhn4IFav4RpoApEr/4M0b51IA/23BnqUn44dhMoY0vblcZSzDtR4UDC2z/
vo90PhlRq+xlAWb9/Dk89rWRZs9SEM6wJr0LMD6fQ9C/8pBoLJVVWXMFyD92TQxoTJ9pEcDZTtd5
y811ftFTp1JVNEQYhM6jfDu6cAaWbpUYitoF4WLMVIJfZibjeuad/OP8Ul98RRwfDzQjDEsnqOc4
5Cnm5T8C2qjcdAg0b5aQnMzLzY42sUpHM6H9cVsMCh3EZAz2TdL3F9af7oqPerzp/AL9Yn5j2tOM
5uiugeFVBHLs165NlPeSootGRtk9nD/IY8XdtAieZNk25GlWdGxrhUUFmxpgJtQMWrcWsaTQQRlJ
XyeqPOIZVHtomPDFchydq/NLn7p/NNU0VCh/BPBMU7CP8w5ANb3iq1o1NUkGOL8G2AIiPelZSzKc
A82nAhsCqKDnlz316Gv6ZHvmyqKOOhLxaDUUbEyolUuwUbJV0vYB+Mvo+iZ3rWNx/55f7tQNi5LK
BkSI8FM5zvTzyUVQJHtgOcym96Vawr7wkPl7lnzhLXMcrkcQGdcS9QkSC9IiuKBHJxTowF/X0hwZ
UNfv9yax8L9IameoXCfKnpayvDbtUX4BeUAzqaMVf/5wT920GnpU5FEaPJcvD42libHz5crVLF8/
GDgx9gXJ3hdWOXVSuYTT+Ap6lHocI6j3nt7oKa+e97dAG3mMIhwQxooeFReu36kD0uVJaKfRlYfA
9/mkxj029QH7kNt1JY6gLv9h2vmPf37SPq5x9FILDaGafKjJjlHFfjSrtW6nh/NLnLw5uP+wnnEr
GsTzfD4O0Ct2V6kCozy1695vZHVLKg+DMmhDzwFZScsSPc+NXzFmQT1PPoiH4+H8j/j66EGrMBih
8Pw5k87482/QQVppUu6Urq8QtizwtCH8icsrYujKTVw42eL8el+vHeshq3aoo1Q87urn9Uq2VfZQ
aKWbZj0FijkcsKVZF0qJr/eixgwdWy6tXWifxzZ8x1fESIwNpB6B2q4u8nCeF+2VRfLIhVvxxEoc
hA3NAkEg0sqj28Spw3AcBjt3ebVBOZfqnTZY90UVPZ4/bScuk2LpGH65Vry59OnF/WEQbRZprKHO
yl1I9UTavEA9IGggg9vhbc+v9NW7a2MU/rDUkXqTHpXppXg63KZ1aNyjPQZ1ZAHH7Z22WZZtNj4Q
LZCuMU171aLU6e7LVel9N9myLgVQDbKErWyt1rTR0kqjAZ5CCNgawJDwv/bSxidhdO8l7AP1ksQj
JHnSkn2VWCaqiMSWUN7+uiO4bZ2RP57A7MV415nheOFA9Umn+fljzhecuR5ObRShROt+PqcwESXN
yRrOaR2IJ4cAiGsFsvZgmuFLOjbWtoEhhpXG+16Bt1tZaJyYWZsb0wSIA5ZgroALnqvNA6InEreJ
0Mjy9FvR2fvRIxkuzeMSJTnJYeQ4WGDvIw1nZwftpWpVaytFUjPv9Vx3mW13CyFslVTlOFrQwrOu
Yh0tQxRjf+l5Xy8cv5uPlg/cnSN0OFsq5iOolvIr1KbswkfrxL2mOugQULAYqHeto3vNS9uS6mPg
vERSTaKJo2246r3rRxXGyt7TOvf8Lfe14NHgwABKxk+PxPm44ClzHflUkeauYwv8lmGeLktsOVem
Voi1hyjuKqD1eo9v1t+dX/nE40s1J08+fdQkX/YclT+0UtCYGfHnw/Dcmp3yo2Tecw9AI3o7v9SJ
g0TgMbGHYdMynD160TIXZb+JWtRN24qpCJ79inYtzH8pyqoNEWKhPa8ZsCOJU2nan1/8xHFSV2lw
XQjUpYI+utWt2G9oO2WZW3sw/Mouu/d7H6lHNFQXvidfVyKimufJQmFkERV99EKkB1T7uRIlLuGj
T8OQAcO1AT5Viab949uUcgPBFMIodh+yeXRMBf511NVNgq6g6RbABVx8eDddZ5i4Isxf//QE6rLG
gakTuQE5x9Fnyw+TAvVvyWGRKuxKZDGSd47ldT7lxNcXzuHXB5DFKG0oDQwG2sefrxJtSGA2KUcm
6feBJj2RIfcr6rV7vzMv1CDTs/z5HchSbEtNDo13vnF0XKkWhMRKIsTQimSp0St1gAzPrKQd8Sy3
W9qUl6rR0ys6lKLOJIA7RnFLemHZ+bRiqbTb2CleiC+716qYGPbATKAUqBfYN6fuSApv7b3qYMWj
O9Ko2XcIz4pdqWm2Q9K6uo5Q2JQvLPO1sNHxarE1hDBO9XHcUEAs3ochf7XbSqoEPwvLaNHzRTx/
H359i7CKIlNs2KqMb+3opgeQTjZxpMRupdHRotMzJ6X3t5WZh6gUDNTtca4N+YW3pPr1S8mqvDgs
wzAc3pZHq3opcXxs+2LXIcwBJLJDGy4Dy7PvHab0YzbJzwdIGGjOdWh0QBkKxl6ytSYLzt8gc01W
HWURYMDym0PQ5sIvCoqDqSwoc9XYIYszHxyI2K4vauPCrz95YWzgvQwDbQe7+OfPPJKEIGGykbh0
p7NlRGDrVurpc56/MCfvMnSVtJSAwnwpOVO95DPi57CohIU3NW9dOQYVZolLVcuJBxaME7Ut7yH4
RUeXwrASLSPVjRdRX2gIWbwATgaRZ+eP5tQbyKQEsMmEB+N6rBEdI5m8zUaKEQ/V0EwsPlNkvYhl
XSevbYTf9fxyp04eh6TzyYDZIx/vUG0RmvjpeUSH2Ps1nTtgf4e08p7OL3Pq4ZmQNBaSXDYGx7dx
X8eZMuY8PCQj27fxoDBi84xfDFvyVeUb9s8uKaIN3cL6wqfq1DtvsoNRVzsnNj20TsG5623s+mAh
RCa9jJG/KqJHgufveF1fWO3UDc+2R+VmZ2f5pUmWcIyWWdSxW/hFvE5NAyyQGkmL8yfzCy4O5yvm
LjhafI40ZM5H71WnUfuGuMTYtSGeP4aBnK8kFMczwl3bhNmc1T1Eip3jEBLtTTlk8bWRWASR2mg6
x6EgMdTH5aKUHkiUzkaP0TTRpd2tcvLMW+yweTI1EE5Hj0vl1bLRpSlfm15nTCDKF0U4Oc5Qu96E
lv3U9HQngHcyxMi08DHuCHv2nPxHgKKDoB6xLTo40HSRHFLXJaC+Acdx/kSeeNaYaVOCWhPI7osp
L7H4DWFPud1lIxFZiljJBWJKL0G/MrycX+vE6ZiCOKa6gkYtVffnd6GqQNfRSYVxR0/5JdNwWKSG
/FIPSeZimoqWtMrFhQrjxEOnKEzsqGj4Yn0psdsKHwxJ4RxeZDwHoS/NVVQ7zDGqKeRnKB/KCisY
aozW/efHqih0MelIUSAevyl1CatbZde5y17tGottRVc6OdCNJwwx9jEGwws+v+KpK8mppQ0A/moK
Ozk6uybTxlovc1eSfTjhSosqIdPEoSMX0E3xjF1Y78RrkwOkhsKGTr/2/Qn90BRIIasHYc6p7Vuf
yYVedQu5xE+koYj93yyFVR42JAWjffwRLSw9FGnGFk1x8uwW3A25Z5YwdwBYlQuvr1P3qMYDNfkQ
pk7/0T3aIonLRjoDbp02902QvxlGeZ/UXL/QLw9E84l//vXhBSGrqgFEjebK0WVTemZtaj1m2B9H
NH5W961qqkVBH+DCQidezLTUsdNPETjYOKbr+eF6FWOHAsxjC5j4xhMk/7U9lvfnb8F3v+tRQf9p
jeO3shTFka6zBoJ+BQ9iWGxroza+qQ12ey/pas6i3M2MjiAxcnf9hxwEJGIhZrXEcMY0/xrUkFnI
pBcz/lIi9GPZ2UPihpqotqOuBwfV8SFqDK333SvkbJ3WiLPY3QIDbn1vExg2Qwq5729B16LVhSei
fCOaGrFVptTxKk/BLstt6TlsoHr/BmQG1WEehuSlhdVN0FvBmvS+YZMYSDRbLUj3rVS1sH8dsJ1x
PecMx6uUXlE1CxAKuogT01nejcXSI/EPsXDcXeW6RtRFGDWr86f31L3JVxwHNZND5hRH9yYOuVIM
JvcmMuGXshcvJL/c6Jq0giBMNCOcqPPrnXrCqbkp9mjfMxA6Ws8IhqzU/CFzAR1MPafrTo03ncgu
FK9fx2rkqDA1pPFHj8B0jpbRe1JssfdlLiLyQ1FMBPTO/lnGDwyh9whS5o2h/vCr7MKWSTu9Ll1a
ziib6+OCzCnSEgiVQU8kH8bnoCfP1q6I8sboIidLNDPscUoj9ZYibstFAhaQ4Ta5pGapthsDlb8R
ddJGkxtppQidGEeEodxwxZp5JxNsJ3o1ALTPuh4pYGyN/sIRkP5DeGULX/Hu1Fiv5/ZolLNYRHo8
E2PhLyN+Dzm7xRueD+U2escI9V25wtHF/55CYQ5qES1JTVEfiXS7dClOXXFT4x5zGMNxQaZT9uEd
Ecq1kWZxm7myeBmYLs2GDhCEIi6xhk+9iz6sc1wYtUWbJrkDQsQ2JmYN/YY5UMXl+dv31AfR1Ih2
MHDnA9ebfsSHg5FLtchLvcpchk72fDBISZQhfMWwz4J6uGA6O7nYRBug8MXddryJMCteRhnR6ejv
TDCO+bhu9WKFAhQttQgvPJinXgQmbX++Flj2vhS/yTBoZoSKCtBvhU3eMudkcjzlSfUmQjQLgXnh
TH6BDlBts3tgyz+1SZnwH53KsS4Szi91WtQnAS4vVdnaY9VtCGQEgKRJAcC/Usz7wtG+hbIXuCQ5
1GufIL+97dvxysn14cHCEoQ9wwPZe+F8nLptuc4wj2nrTOPrz1e6671aigPKnK4s3jTHfwzU9i4h
0vZ/s45ls1Nk+/sVkV23GHEL9HguO9GCbo54yQaJePumuvAhPVW20pyamBzTP6yj51AjSsXw0F66
As9IUCNx7bJDlRsguZSbJC/v08S50Kg4dQN/WPK4YI1GPUGjJ6cuxNY1wLw3R08QtxPPmrcX9hza
qfuXHSlDMspH9sJH+yIxYeXG3kp5zajDDxEQOBo65rxNFHtO+9afS4UUgmOVs2VYTl4DSZmUmRWi
P4JjnnSaKk9eaROyq+JYwNWGzygQ1R0RPfnCzhLg8V5tr3qrsx9tg7fmzMxqBFNS3QMdnVqbufpb
7lTsLLm96Av5R5Q310hxiiWctbcQB/wsHTSc++mg3hWIrvnYE114/v106iw4k1OXFgf37fEANiE2
vSZRlcqvGDfEAygzIetPRmHs6Jk+kUnUXVjw1CWenFkIZSyarcenvYgUfygphghUdyR0cQ3ojpHd
L7wOj0CuetKknz/EL0hyXhwoZlQOkMeFbebRlfbJgWRKmqSuiXN+HuC3v9MDpZ1n2mDsgjxJHgs1
JeVIRzn5bhewAyz6+OPFkuh3Zy11Hcr18z/qxHmn2Jgs0A7GwC9bXscc7FSoWuJOsUvLoBrMfRZQ
Ng6EXT4R3jwCKA5ez6+pnGhiokqg6zO9ta0ve1/S6sbCa3mi6xHUyKD5+gpBqraqvapew5bRZtwp
KCeNZOnApp0PzGRwXujK4vwP0U68KydfOHIMADIM2tTP70oZaYSZijDFtwxkZfbuawi1ZDygrc6M
HWfG2ogINTIWKwKNE5rIipQyRw2roL3ttE5eDYMnPwc6hbcqRvmZsjhbBx23FI6peIWoz1gjyX8j
nWTGK7td6mYULNEK64tKyoQbmKW17IPGWtj+Ts1j7S7Wsv6GxxYTGqki41NgN86W7PnvEGLiCxvz
U8fPBAwP+gTvZyr1+fhpt0VJLTSOP4n7uwBZGnCuPnwKFSlYnT/Xp5ZCeI3WADc6n42jryZDp7KE
p5pC2NGCRVHak5uvL+KtEyT+0/m13q/b0daLbcGkD6OJyQT1aB+ZSWbSdICn3KIlmGoGAJhY5xEE
0tor8naRWYmyU8hSvxW92l2rquQfVCE5c11LinWRydXm/Qf9G99wAd/w1y31L5LAF4gXVMC8evmV
fwQ4/PXv/OE3UMT8B9Q9ykjId2zybF4lf/gN4NxhMaA8pFs93VYWF/lvgANoB2SetJbflXPvuPi/
qYAAIdBlThosw4AABhP+CNhwDuDwLkz4cKNRkEyFCcInurzMzI9vNDkNCtmTRmkHPLQkWwYMgz00
z1Xr6Fm1JYrSYmsU8x0KQPHVAgbQleYkaYfVwOHDJGZGPuiFv52S4mNtn0mIEU0SZ0Tgy9HEw6tC
ugFxhOFuPXmxw/DK8LsW1h5u/chrXK8cWetBNlrc5JhiG+z8wZXSoofGAd7ZljQLbKmbS61pZ+l2
GpqR8Kl1SYhZC8ea/F2Fdy7meCirYrhDtY9Iamnrfmcd7ACnlHMThmLZEXZPomBqq1I6NxpCmzD4
VyOOL8ihXkwCTs60/q9v07+fmgtPDZ3Zaczz3z8234L819v/29TJS/br46Pz51/8m6ip/MeEl1N4
rVNy2EwL//XswD6Z5m/IzCYy3Ef0CY8bwsFJmsiQhCYxr/G/0Sf8dTqkNZ7ECc75D54aZD18Vz48
Nmgxp48OMxFknw6T2qPvbllBKEodh/YspkraBEF+BwlMhOS0OSh6VOO5S9t2D42DlK6meKZLJ23k
zrrGR5XE83QM4kVR6+kBqFF2S4vi0fBkn4jNhEDwXKeKGxsJqzBZXXN9kCwI0th07Nq6LhKU3kjA
b6O+q15wY+4hPu41qSMysvAWojIckgpT0I5tY8/aKvzdyE14nXIe56VVkNae5eVMlmxC2Q21m4Xy
uMsd+dZUMOw6VfeS9x0oB1yAg07LrRLhb4xO8QLe5TAV2NeW1q87gkfmYDp/O3G275T2m4cHig5h
syJjct8M4y0E3Z3s86eqSCKnMHwZCpFD1x1/GiLegima2CTPJX7QPCGPqEoDjU2A7tJmJ6UJlNoy
r71xhp7gWhHac9wmLxb5U+zBu29yFe+nMwB5CVFZnPyOiikh1BfRSkuGfKGlHXl10PZnbdfeY3H7
Zmc9RDjVxJqSOD87L3bWCn4dzBG7uFHzzTjF/EpdzYkhwUI3wq2KeGDex/29GQzfukJ/DrR46/fJ
S1VGL+RnXVu0ucwZtuSlzgGBPv6N1PpWT7hWgybIH8C6SVogbc4G/wmo91kGXx8fHSdKDUiqwPGI
aVOVacbFsKEaWFnEQ4XD0pemcxmkL43CpkGeXoOiw+s5rVWALl1K5XgLnOtWqN26CcadYpOrKrXy
rrByac7087fG23FpKOE+jvudysVxbQxjswjfI1bN4XH0BIp3YSaLkKn7glQANl6hHS0C57/YO7Pl
uI202z4RHJgSCVz+BdRIVnEQSVG6QZCUhXmeEnj6s0BZPrLcbYXvuy86PIguVhWQ+Ia917aX61ak
J4ZoT63dhIBX1ENBgL1Cf8NsB7cksp+XkgwfNHbqza2Wq9GMEj+N2+SSNfI5Ufqr21g33pSQQDkZ
u9nsD4sg1bNR48PSiAOD5J4L1TpEBd+RpqM/zPoRO/ewXBEMCx9s4vsEmGudyHv2tgr79qYxC7hi
nf5URsabZ03ATlRbQlRD5C3Hh6YdHmyVfy0wtfi6U/XBUKgHKzRijKp9vctNUNOLo8W+YSSJ//65
GyV+cM9+rpoy3cGDvNTClju43w9Qx3uKO8mliNk8ke18WC1PG81Ql9rENZaGFFsyjWeK4HC8swhQ
DnIVhf7c2MKfvX48NHIekSSI8dgVjntUo6bdZPGcb5ulLm5KdD87Pc7HUxE3nQ9233ojQuLzPLYg
LOD6R1w1FdS1oM1iqLZe0ViBzJbpJZQVfsyohqixx/9RPmVl+FQoDWzXgkk+gTtIcGscXuwy+9xi
vvUz8B0qdhADW0lQ4y/erkAZI2hRBUDuZKUGq7pPN45sLrkW35aVXW3Rjj9VmhH55FeK7TiIF0g5
7VtZYmMutbUFcJqNK7Fx14vn7IqkGAKAh+Gt0Yt+EyEs2Cyp+VYZFWgxRrPEPum+o0xjZ8mK7w3e
JYh7LsMmNKBbIza/sXU57JXJRTdn8llqzmUwm+kYju1XbWoR+Ga/EECs3cFfT3H0FVRSxMdRTcmf
l15J6tgD7oTqYI8arsGBoVfoqkuCwZClpvOtGvgX3h2Pmh5VIvJQ8CY/d8+ePQ2lM8vyEHGrB6WR
nQA8EoAJ0+QXr/T3gRP7WJoUXmydof08i5ikVFZKo3Aw++zFCzkN1+M4NabZx80Oy5+/0n/RHv19
/s5rrrJHpGZ42X+WRkVWScBGF5aHuRfxVnTjQ6W4sTXLPoD5y/31/SKTvWo7Trcfaofbb1/Yj6ao
vyWSucA34I8BNaMLZLT5U7dENha0kNld13ytFaRV4d7OoROvx8VVWqXZAcfZ29TBq2IpP57SseO+
BfkP0Gh+W9nRUblcIQDkqYuz2CPK3k8HuCjudDU5HN+E3BGcYHOtVum5JKqCfPN7VURPOnyRwFH2
ZXBzzVcV0y0hqvpThJjRt12Oh39+p3/vQdlk0lIg2EEY+beZj5knXgESszzEZrezK/0WOzIZ3u0v
DRjW3+8MXmjdmYrVGfHzHpM0GFfxL7lWPWCHHRu42SB2FXqMtSkdL8XNl517giDu8nG+lb1e3MUR
z1B7ib42I+fyWqqkGQWEYaqrSOtItJ+GB81zLlY7ItzguBd1UmCljh3iCU31HAlz3heRWW8V4WhX
g95292WmMO7y2B/MxD71iVtsSVIgsbxMvoaJcNjz5XyLyq32Sku/htXy5EbDbuk7Ht61dSBo8EBG
cuJHBS5Qq1ZXmYSqZQ7LrZyhN0CZMnaeq31uRTb70qDG+ucv7D+cMKzw8QYbdFomPFI+5x+2FouE
yWkTYH5YJpgdlBOKk00wdSaT0zr882utA4ifTjPyHnlO0dEhl/15rN+acyJzm6WFyMZ7u0tOqMZ/
cWC+30k/vQajeRSJ6/8zcFt/hx/eTxI3WZ/renmovLHedQkACTtc3taTPlks7LUtaBnTBgptXqbQ
i7eyzJHIhR+7NH11nZGMIjTLtIWpdRhTHuIxAN5NPRdnw4i+Ls5kwSRKUFVZzrJJBSs4Qoy66zxx
trByH92ef+x0bnS04XcCRqJuod3rfRJb6p3ZmjievcbcD4pQZd1MvoqSSxDH+nlU2Qlm6ey7TkqB
akxUv0btl2Wc+IBE76vSjLe2tfxiDm//hzuW74K+mgkVm/qft66lWa9Y2aI8GDmNwhgXELD6gQqe
PN6zEfMJJJRbQT67l0LANAu7VsfRW4C+4VomLWSrOeWwm0LiLHqCRgNSZ5+ntLYIYJHEIY7OJRxY
GQ2huMSE1Aei5SSqyWQMMLs96eb0hrR/A3XrA0GMVFUNb7jV1D6L9aeZQmxTh3G9t/JpDzXsPhIO
kLKW69PG1kz+LrNzKDLQ6UJA0aZYnrwaLPY/X7j/4SZZ8Y7871078fMQc4oamfcTe8qJAF1KHAiC
E7+OrQ+bsP6VTB9Vy9/vE5YUKEIYGq9Li5/uyca2ZrxtyBpasyu3xopodcP0BOT54Bl8P0vFJbnM
NEhkq/QbMFvPSZRDdKIAHKrQ2VSlV/sAq5utB1ua9KmuJ3vSfe0y41ob3ZvcK8gO9aj2VVlZgVV3
b0W63Kt8virk+jDmMous7CWc1ip1AlK46OdmKINUVSYYN5BXferuer7S9/ZysZUVJII/6LXAqLSe
n6incVeHQ7/Jlx7Zpqtu35ugsFRVMOGHP5XD9JCwmwlcBPtkftHqiWV6aHsc8rPtbTxrfDAz47bR
kpNlUa0ZcgiIa5qD9S+0gn8SjusFWQ9gHu222663UafEpZLTgxOtDYTINO6nWvPzhmoJgu1ZNZkb
yJo/3WriuYGQBDgZ9K4n1Fvb98FEIDIhl8k5sehZPGTOPrGvz2k83k+W7fhWBdeXMY82pqelaJoN
tgranz4/0RTvUSkRKhWNXJjcHc7Un3NDfIaIV54yQ1zGbgws3Cb+2hiplXY+NfAkWaBc8t5+NluQ
v7+4cv/D7U2tsyqZBRtwfLZ/PQ9zcp0a8jZYBEi4zt14j1L5Qn3Bh0cERLDWX++tdtV7xq73qPTe
7/ky7nfz1E2bJuXHmgLAR49kzss8qEKtJeENoPpiP42IXg3zITc6jQYtK7B72wlWvjx6a7TcO9fA
HIIl4rnYLzE5p5zlmHtgU2ucMWk/P40W5ZbeWmAh9QSTUNRDtnSprCMaQ56HsYWhLY0os2U6PPQj
Jyg2wvsWNIsPMeAMpPreFkOyJ0RHkbCYWUEzLQSLTQ9pyK6nMDRSR6v5zemWetfW/T2cnvSQJc5l
5CFCkzk8WFDA1mq+l9+fr/+bsP1iwmYwXP3hUv3bXPr/iHasypcfZ2vffuTPsTSzZ4T4FkJ84pnf
sw6+j6UNgidInVh3W+9DN/PPsbQlCZfgp5h9UdP8ZbhmGb8x3F6fctT/AuXbv5mvIZX76xmNZZwo
ZvoIDmqGeYj3/npfFY3sOpU507WR1IBDnY079UVOWSkcgGgYMF0QGGkj+2XYZyYLLf1jj7LC2GYA
9LoHs7B7Mt8NZnjmNkdXUU8p0NWyqd0PiVPWEOv9IS0TY/DrSdnlzibntKAa8OYDIacTY4KS8rsY
j+2QF91I6l6PWLA+IwpJSwjdCTYFDzbUtQhTdSKrYdSP6UoYnO2QqBarqU/scJ61rhqhIY4g13Tl
BZ5ISVYrumRfpArYtiDh8SHGjoj5MoaGvvGYXEXolgjdm1g3TbDDF7IgHO69+yUbxYtem9CTSoiA
Z9I8V3Zj3AM6b8eB8F9i5vV8X6ox3yu0sm4gvCo5OgXPV+Yc/QjJc9axbGkalCQHliLlWga7Rsup
iWNirQ912E67dCG4bCOB4NDpg1VSfjGG440pwvJTP83G/eTE5bhnYtAHcddBaopqQAIM4DB0dFnR
Bqloxue+ZdAUrvpxv40aAu9U5QI7DFvBG7VDfTCfMW4215Mw8n1nEsFqG9m4daK6Mdhet9dTVRk1
hEs5kYBmERwP5lAcHfDmT94ahGwCau32CTOQfhdTNuWbkUs90Kxh1u8aJ9uyESuLvdXnoe9UQvE8
T3uyeihFNfSFxShp7Oy2CvQB5F3tjMWhqUKCzXCCuTu0CBNbg3TNSjLHaJ1iUY+0uE2Eb3T59JU6
VX9ZBNGlmeBu3K2ZDVu9tOeXgmLH3HltIfYg6OoPRtnGV5nT588QY8j51Edj8skx6g/5yJokMFt5
UxRzGwxmHG7bGH6jT4I2sxfdUMa4BTfV7MiZVdtYttBRRVMTlgAvbWjs6BR7qMvgkRXZB1ItRb0R
8UDGQqqB6gpT89gXkh5VyPAzd0MLby2F/oox0yAlpAMbso/6xnwI82Q4TqSE7sx8XEFCZdh9cO3x
TZ+EFoxUQ0HotjNTzHxOjpWswQDOkYL0GDGJvy6c3D5l6DU/rVkl+5HMwZAkSHYxgWA8uOnA7ltB
FzYPws7bS+Pqyyv00zAYmmh+GpK6OIQLvH9f03SPkZK2WEgatO5mhuF3aUSaUv5CPE025piEYJEp
M4w4rB6dqOk3k+aVx9JLoo89eRbE9vVhfp/Ztel3CwmZI6jmvnK5DiVgAVBNmX4n4oZQp15Z3q4q
bYojV4RGeFWTuwauqq9v2iL0dp2j578zuZiPxKhUTNUaHCxq9jZl2L+lOjGZFvwcX7gJGfdEjyJ0
NV/UNH8UeSv8Mos8FXg4dNssQN/H9zht6gbslsP8FngSL5tRcH83Tv7vqfiLpyJiaBY7/7B3evi9
LH/vut9///HB+MdP/fFkJKebm0GyQbKtda/0x1PR038jvQf9IRtcHnHve9zvkUvOb1ziOI0wPTKc
WaO4v6+cLPs3QKQO61UeaBhW6Jf/xdrJln8by6xIHB7kOqMZnU3sT+WmnCHZxohKjxpJvgZXtgzB
/6xq4cncEJnoGqRMSnO6Rok1+0XXUM13ytrLKJSHprATytKQCDGW0cala2yHeYSegTTU4STCgBX+
1FrbInLUc6GIaQ1mrKUvXlSS9lvruT94YvKbGKGNDOWXoaz742h10V4kJXQvN2uQLmLag1QyAOQi
p4T4ALvaLORD7rjjCj8v1wzVdK6ekRi6L2XbFcdBkTNOzvNu6KQMIBnB7EuT6AbGp3so5yQnosMa
k80ICz3C5+FUz7ExNHtz1JZTN+IgDCLTcV5DF/PNBvI4dJmijaIzKXP9I6tn9xqwlX4/TGC3y1ze
jYPhnXUe0oELH+tzHnecd1Y2HhY5kL8CBwHjkd7uOS7oSRPbzxij31V1JY9taZY7qHVQt4bRuCEe
6BSVJMFWKrvVCNgkQQT+HHsbF/pTV4E4bcSHVreIsGts3Qepal97qeqOQ7doBxbvxgmXo3ZiOFBv
M7NZ/FhLYQKmenVunFjG28bVNJgFDM8ohewtbhF5DdJS7GHWFjuTY4X/arfc1aPZnWWihRs2Wg+O
KtTbnA3OtptSskVl1t0tGREj0+zkO4fHEqRaNd8TLCRfBx7xdTl/1gt29UZtpeAaoHPiug2fRjep
dmkaOl9c5EAzoxMzPUeiWLuIeqXSq77YukU+BknsuofOadtd45hJMCNw2Lp4hzaRC6K8nVvv1SUi
5ms0zd5u0Uvl+k0IHZf7xr6z6Yby6zmtH+PBSB9dZiYvGjNQpo2L0M9alY1XrqabJL/ofMmJFxM+
G1GEOWboBvGSuSdQqOUN7OHqnE/GY0yIbQ8k1W7wlFXZnaoaEjmBzN+YRetd2U3iQG/P7bT10QoV
8jBo+PZ3bZctREUPdpb5y6CmE8XZLi1NyIKLaq1dbNeub5IKDie5MoErDm7qlzBUAeHZg176UIOL
wCJ+xgzSJpJBx0QBFvxS3Goao2WBZjYeSgCGjvlS5Y0Mrxs43fFVbeQfnaSV96R+7aFdGdqxSwY7
NPfkXqWZ3IwIrL23xZ4blszhvNwso+puu8F0izdG2SFJw/DlS/B0j6JW1m2LaIug+TyTD3bY0Vu2
xNBHOYH0UyXNAlzsmlNfx059X3+Lr0/WKPvaXlPtzW8R9+Jb4H0JwUOeyk64nYbJKzX1Gw5KPvdi
rJdd6KSMxLdVFOqflrgBkqhT21yaWRbyI72E2bTbDnTkXam8IfxCsHDni2TBBKcTIWDYGmPlofrA
lSuyDdvzgYlTSynoU8cSS6P3XvoqNWJ+Di4Em+ooqpwCsnIH4KPj0FIvh8jP7DPIde+pmGvxkhl0
NhsQdysSOe51ap5mgmjeSxuDptVngKLVWB8YAUuKeQ3a6qY3COTZliLjJZc8ah3Wizpm8mipCviz
OcMcfaoTMP82r9hnIWISgOOQnIsoSS2ac6+sbuS3dNZ5eM9qzfJJ6AEeVNZ1Usloq8elc6NGR+2E
PfG3BIClm1aUfew7aL4fUG+aV62jdSQLV22j+0vhTSz5LDSNng1DJ0GMZysRBiLL7Z45tiX3g2HG
+1KO7r4i2um2NPNreJKG3LSGqK5VLOKrsK7lrpp6G9A92CxuqjGpyYoq6UF6mIwnV8Lt18p0vVdT
zq/ISbYY7TCj6DLRP0i8rFsHX5PhW5SDG0crSxbgQ3Xvgq+99E4zfiJtnQQMtPtXGCKtTd60xKIr
O6LH6Bf6p2XISUvvlvmtmZtXnlHthYmKs5tkqPnJmOhExuuNjurXCHdKT91HAUrxzra1kIdDmR/z
SHY3Ve9qOzKp9NNIeNzbgvGBVY8RoJqPjhydIUiMRH/OpJEEHeTrT6PRqGrTh2ZNPkSjruQilzNj
WheEo0KDMc3p59i0jJNoUEbbkdrRNNgs7PUl9eFiGvUmHS0br3e43LL4SLcx4oEuL+vHRVb9cXbg
ABttuezpKHB/sGQDr9IBH54IC7hZ03vIUFGme0U2MlhKVFjks6M+YuqpPija/I1pkM4UmWF8W8+w
WUa0IdDuvWjv8AZ2mG9ByBqTHXM0LvYzMsSWZ6GAdkAT3J8NSVjIiIhhJ3qK5swAzOh0jfVRWzGY
plcBlDS6aJcmNbDNss8vmT41TwP34Xlo+/YWy5B3zS6xJF61TK8zIub2jRWPl6wSiy9YMx/yZYRl
YifXsx2j1a4GwltDw+M/0jlUAsVCBIVb6X5VWPqlU3HR+wl3/q2ACb/HnNK+sErym87JAotl/h07
QMJZ7cJ1jgXxhHeZs6oY0qx6nQBvbmpV6NtsrnRSYKKPzPxwRJSFTvEgIUhqs4XAJmvdDeQ1qLmh
vrVpy85Iy/QrS+sSVF40nIHSIIVCvyCcUhn9o2YO0IWGLuqI0wPO6K0Oq25Ujuc3LBbhYLtILMvI
ZJmASozRFSEYBrAO7nt3sbCcDO3YBxVrpxdTudQUdpzSJiPB5enWZh6t0ejMsfxAggycmZy4NOKd
HzpnrpO796L1f/X9L+p7pFsM8/+7rOz/2ow09pfux+r+2898L+6939iPOToVuf2TosyzfyPAynMc
tO0IfN+Dtv5/gc9eDakAVhFwmO9twXc1JnFa2GbFmt9MjU9f8G8KfB5+f517re5mipp19GYIwW/6
036NtBmTtnWwjyJ3XX8Q2njhnh33SxirUx4hniHlD4VLNU3zF1F18lpkdsPIyDCmeyA20G+7WnvJ
Za6fM/Sel6UMrQeHxhmedu1Q5Xe2vCA76e5nuLYPRSfyfTaMyZGi3/hc1SGFK/FNJxQT237umlfi
BNODgqWakPGK6XTTDfXypteM/hPE5yY80Mz80HYJQugyL69CaeX7AZmBpfryTEY8Yps8LEATFfHJ
GLvpWBK4UfiF5lgBumV5KhoCQ/GTqpuqdvN9nbve9dxFPBolepE7pQ3eRSaZfjbmRD/P1qyNm7Gy
mp0pmRwZlRk9k7jhXQwtuzWUM5xD03hYdBQ5hhNSEjW2p230pra+WvMM+rggeMc1xhJGVtH2t95s
2AQlSmtr2UJ14IWSYY+Rrf4yMYPbWa21bhBbBmvUkY+NnaJ7URSO+7pQ6cHr1q2GPRWBLmfD7w1z
+Fi5SXjTD/F011fJ8ubN0/xctoN1F+FsPQBsXh99qboT1Mk+XuJk14RiuNKV07wW1qCCsYzkDnL4
uCcsgbeBv3djZ4A6xpI+r8ns4YvmWevmEEGHVxO6wkKU7IvtkPCQzfSqDDoRnousLo6aqx0pAuGk
NBVJn2Pb7JtmFF8hjXP+pX1y1TusVijGwqNZxMWtwROS6RXm31M8d4TEWEs6XNX2nD5Fc+J9kg3M
Mmad9SmsSbys0e0+eKGdnBdMmWd0aWrFf1vJx7C3u+sU9+UHyGT1vkCFg0+3qfSDUDkcNlb31t0y
y+RMltCym6XM8w35n/K+TGoiheChuwQvW+O1MyX6LRkP8lRFPeDv1d70NihVX0LHyQ+zGqwrp6/z
fVE7yafBlclzU8fGpYxqcVdguzwoks8vujZaV+YkqkM7VNFNb1fdQ7pYnq+KLj8W2nCsy3BCqVAK
92I2tfmpxIl4bij5jomRU0GkOf7ggnJwx/NY3OT1dGXGk83lSOKaRqLDEEf9Szy4OmHbKjO2JGLI
l8aafqf2KI7RXI9YkQpxrJoQ1rhbuwGCIPPJsrO3ebJqvFKRbX6SbvlQjdby1HX1vKdX0u+q2HFK
hJShdhJaB9kbe71+iUf0MP6kOc0L1pP0VkZZk7NftLy3JHQpC0d+KFqS/NFNSLQZLY0R5ZgVV+QI
IKWwLMbDA8lMuAGLD9Lq+leU7Ozn+8x46KvyyITKOVVTQwAM47PFkQX7N9Sgd5Zh5PcizA/OPPVk
uizl0YYKFnQ1e6eBw/JTX3nJUWK43c0JnTbacbVhO5neI8ohQEw1lW9lKbMCIks2aS2yZ6lr6lES
8H6Hi6jy+UKljkInA4HuGPWt1qrdhOjsqmlHmi4PdHmfFvuwm/QzAqF83+R3pNGNz1rI8jtzLOMu
1SPrUAK+6fx80sdLqY/tG4GF/Ca2Hkw6VPvKmNQWqxpO9Zi5z3NPU1Bvan3Jk80k52pbLnN0s3RV
ttdUjxN4noX02/e6AVl6taEX2w5QzylxqwE9KuDxx2iZqTpyiFQM8ClFzPeqhM25fsV0uz7Pa9Fi
UL2k73VMFFG4JblHLKlD0e+tBU+uJR+hvOnHXO/0LXPjZmOuBVK+lkphFXt3Yi2fuvdKiqiZ/i7p
tSyQ1FmC/caLs5Ze6VqEQamgHqvX0mxcizT3vV4z3dzZFlblPXlrObeshR2g5eSaCLLP3tI7B56I
iz+n3QgM3U64lKb0uiOEyifw0bsuBru97dciMl3LSS1M8guz/3pbrcUmZIcoWEyadLGWotlUmAdn
LU8Z6VS7WKXm7yAIh/O0lrH2e0WbrMVtXOTJY28aVLxk5Ho7ay2Dh7UgrtbSWDMoktFvcoivhfO4
ltD6wEdP7tISzHNfb7u11MbzSdWt1gLckunEhcbAHRkD9XmtD8t+jqxhXyaqP2beUj8ShbhPDFqc
bC3ys7Xcr8eRVIv5vQsY1oZA0Bk4a4tgMBo5eUaUfZ4aMwsm00FlbfC4RTWorrq10ZCIpyoCDVvv
UwYAMijKSX/OQ1K+OZniY9iT/rY2LsuQam803PqpXtuaYm1wjLXVEWvTA+Oju8uZJD1ioA93xtoc
xe99ElM/zZ9nzdlZLAQuLf1UuTZW+nuPRVFPv5WvrZeyJgNJG+2Y2WlXotRXPUPZJgpAWjWJQtuQ
SaejGM0S/W7dDvDsT9PoYRBr7F06NGyTS8vr75qoyQ8kE6EuVbUk82rp2qlk2OU2Xwnty45jHhMF
oSbtOjGLLVK84nYcy+zQi+GTaJmOcNbi+QDvM7xmvfNJJPEL+IqvMl8+uZW6B6bE7H+ZkAtYTcGY
Tc7btkkeiKSqT3Us5cNYZ+ZTlk7lG0pA9bEN+cGxpFd+cZKZPdapjngXw6luumbs92zMmsU5U2qV
kbNZSFoSdA1Vb2+dKomvFRPQYJjU4N42fTM7z50TfmUAZLnsZCa+OLzBJlHoI7a4sNL3w0zVs8cs
U53pnLXqU80BSu3ljYGhwmzXZHNUnFwtawMGbmZAkZddYdAsT0ObyE9iFs1nfR3W3jKsyK9kDNAC
IMkSh/ucMBYWgKqblgqLXi/SL/hWOu1RNAi3yT4fw5I0+CSrjg1g66DU9Hnfgk7ZjU73kUznCQFc
lAc6uz3k0PZHwG7TwUlq6c9FP1z4k2rn5ZJyMo9PSWsTkUmkBhaAigiPiKeMJkftQC3yWC4xQX8O
RFGeINoHwp2iawK7DZ8B8HxhV9VcWr7N09KzjYmT6cXOyJ9qPUfbdLZGH1yqeVMOa7llLeiEcWK0
V0lyzMJdJp05GKuwP7i5xUS1cZN9h6KTHBD7DjtEx7hMi46LHfXHIQzDU4uM+dTr0bVj4ADWpVFf
EyfWk5som8+DBczVVWLeJ82Y7NIelbgW6SzPCOfZTqFdq00VZzzIwpppE1/zYWB1Smi8CWxWDwn0
G0LK6DqrEwXdASrOF+xFjvux0weiot4GWzaZeMSRQMUBGRczY/5NGvi/Ju4XTRzrEBMT73/v4j7O
Fc7G6Mcm7o+f+VO8YGOcA/NKI7fqA1b3zZ/iBZxzgk6MC/SPBc53S52gU6N9Y6WLdXmlD/25pbF1
LHWrRFPnjAPtiADt32xp/trCgdkXuoEzCAIQZB7v3bL7g0QyHCYjEWEzXYbiS9QRQ5u//vBp/Ae5
80+O57+9wE/aiFbBQa4VL+CyTAaBthm8l2S8JDiyiy///FLv8sQf9J4sjEDMYpfChwqwH/TlX3UY
s9EZmJht45yKnATWGte9+W7wQwLOauNzl6rIfYur0O31PXdYpy1YJsWclCfa3CYqvlRN5croJhrs
GPHIPmwjfc/zYcCXr7tJcT20Ngm0V7qDbT7vvDRsH1xiJq8cUlrDh5ndfmom4gQnBcsT+msqMKoO
wE0mfpqNa7W4DczRwbyzmUaeVcQjFYSzfIA7HI0tpplylFXAL1EgtXRmk2JhME+tUSePs8qHqzxs
BqY/KwR+x+wwt4oryRkcCDIYLy4pGNNnrdKdTaYxz2GzbLYcRsK2bmxN1stV2nux9mHStcQut6RW
hZ5W+/03v6N8Nz++fyP/OzV+cWqgaOaG/e+HBgE65e9vffI29D8eHN9+7I9zA9PgKltaN6AWKoT1
Pv9+bkjrN8kjH7Qrzu7VU4gg6fvBgaNQ0JtycHwf8Xxf764HBzRQNlSCiQ1iKeNfHRzvFvIf7rZ1
9A62D+ArO2butZ+RDgjgGVBVyXioMDkFZpzwNF5Kzxd9/zw72aurMxSpK3AK5aA8P0udbqPUTKyx
kdW+3rsP7uhmJ42sljM5wNeja3cIeRya2ZaRvK5RsqVINuaBGGvoZwu6p0IPqLHI6nQbb1d7kDo8
Z8Db5Jl3IA70AJURBkfbzbZGI9UmMnhNHrWjnxolr0lVGqRZ98walrIxqTZNjYbVEemro9V6kBf8
8cygikIE1R7rsX024Fz5ixitTbqQllqE8kmb9HvyCl/Hlpd3BHbJCjtd1BP3SJaHz1L+zsBcQvgg
74cEHNJs2+bZMVJv07dE9k4ab6+MVtE/5HU2OixqW5dM6b7fhh0fzeiF26jHu7Ck2Vcz09TGcfgo
K7ftwNzxH81HPgI2O4+8BT4G3SVQiUTUkKzflUiCRry26RBDjo8hNqtDakPbIMMwD5zG4d9mZIi7
QE3Xn0xtHPuJN5DrZa7tN/AHNo1WvxU9mZxwXe880MHbvOMl82gRV8Ju+PUny9wODb+QVTMn15fo
Mes8OlW5NpUEUYHvqg6N1Zq+CGcaD8LXoo2HEDTMNdY4rffg6UwgrDKv/Y5kKp4GZP+C1HdZhY0M
u1KvewiRlF83HjOUWiPDrl5IgZlIVN1Y63B+EvLI5vHh/SJJmpnphA15v5ZcB8Zs3RVsg/1W9x4m
5mc+6uHRxxp4Nyb8UlGa2UfmC1jIUxCvVVSok/R6ExnPehX1/FnO/0tCAjmncUcg/RinpKGzhl1M
Lix0drVfCHHhev6qvGw1Z/CrE3v3isOC737h79JQEFhjaCUaZ7dD0VfxMwWfEmIINzA5kMmIh3je
du3z+/ddRGuUAs2030+83yjmkpFey1ff0I4MwExOOsYDbnKuairAjRtzdbqSS6Va7wXURfNjHvO3
jpu+wjzj+1ceHV+dJZeBjwt52sO88M1PDfeJlETrTm6xnGMGGT7uxWeJfc/HWWdxw3ExrRm07x9G
WXNTkM+3nOuseC2qydyGumxOudmJrR1y0eYZOaEzI6j7ooMsaqJh3Ewtfj6rr0G9FKa5bbNKJxjB
5iPVR36HKO6uWNKC/IFSf201pOw2xChsM8lNyYDpOpnSkgdgxVVW8i/VVGZnF2kHnEcOAnek/qeT
ybc69wnbyeRujMXl/fay1nhi3RjMrbKRFgLhosQemCHqBV+3HXvYY2MQforOZzsa622YQWx9/241
zIsbLSyvnTFcjxAuAfyBHstEPpv3q3zB2rirUDPvGTZk2xki0g7NXx5MGpfz+wWwXuHc4gQhQ5fB
1uj53sj9bS/ecnj/mvuBfIS+5TJiIo2GPjXClzoR2kHEvNVF47VYeKK6QPrupyJ5pd3jKzCyr0zN
8D5b3D26xt1cWL1HeWGEJ70dyms2oOoiFBiUKX3VIrgDmpzK6zAzM/JCuSOGRdcOkeA+xRhsXM8y
9sgR5CIrC6u81vBk+u9ca5kWrC84HAzC8xJl7yGHdPRhiv+YMY2+3VmOj5fKCtoWWktjdu1xwu0S
yBJrmkoK/aCvKWxajt9WEkyyDSe+Ok2ykQwH8y6mJt4vRjnv657DpCYKwRfIzfxw5FeYBlKauUUq
Atw5wQroz9/OJtNT5vb/sXdmW3Ii2bb9lfsD5DB6eHUc93CPvpEipBeGUg19Z2CA8fV3osysI4Wy
pJPnOR+qaozMiiAcBzPbe68119eXdsrJmjNSYpDNMbtzJY+EdJ17Sxf66CFK2JHiuW07OBF0v+D/
ocqMyrYS+6wXzdXiOcuN8ssvNGe4NZo34Ou9Jhe93Jc1v1KZfK9OgzbTWYjnNjh7MpGmLeNXRnJn
0QTYe21fHYOk/9L7/ONaFTEvfbdLc9YTh5zMgynlx0AYbtxs7tS299/Wm1+1xLhqzOqGoWyxs+cg
PescVh/iVpKR9ojsRGyVcyt2zR9W2Wp9X3JUnHC9wj2OYaIisV9XWfxuFahjaAeFLlNM68lNywq7
29wV1zod1DmfBV+hLRIcuklqEhtakKFMsHs+3qEO8MhEpGSlgS8xHBbQLEcRIxnEEkGTrcMS3aNE
wbrxwRjb9hMIrI9OLlq1S+2l/IJx2lhROxvrOkQs/zOJ4LI9hHW5hN1OEr4YdYXknS+cydinbEV7
ywyS63BuVwbjdjMPN6WVBT5ySGeAOKbX0Xgha2yKMgyO1VWShQRnS1mZ4AB02ec37uRZmM4twrIf
GsXxIfO9p2+OYn9TsWyytFfnGgdfqO0BnvRo/nLu+tY1VuEGW51WqgufaIyjXLMvecnmYjfBk5Ik
IrtwRSIn50n/+XV/MBb5KAiw2sLpxg1Fbff9dUPwQFixO3VB4vm22HGEsPPyUzPj9oXc8+XnV0Mc
+OOnxBfHBJGE1h94+uRiGQ5SbnVRaR6Q7SQQloxPMD+KPz7Xv0XAL4qALXTkp1XA8+dh/H9vc5nm
Tf6d+eHPn/yrEPA57WNuByFggpMEz/OfQiCwkH9C1yGDKQR+62160r8KAfGbt+V2+ABzeJqpIv7T
QcAYgVnBo3nghQIaL+XDP+ggeMEPj5Lt0SSGn8McmBbCa2N6qp25akgoBR3gq8s2aFgnsRJuiVC1
s0f6Q6ewVLb5MJjGTtcpIgX6WIRsm/NFmUmjiElHZQUaQ/nIyoaxwK7CtzlCvGMWGogocxW2l+3i
9gfFdACtFdrtE8ANXx5UoRJ0H4YzezTG3MrlXOx6+ynk0Oky87xgdHVGxqkIH9KpROYQpG/MZggT
VClkUIde8RLO81tE8njl0J7pN+s4rREfSR/yyRB7sprVPelF5pkZE838pRnmeEyMamKXTvoHF43b
FT+C+l8Kfzp2rXGfJ10x7JkczFtcRXu9zppx2GCL51XK6bKwhX5KOm0ftByyO5RZTGnDdfvkVVMO
sVXTh8/JkjkAAsCFmhG48kgCoXuw7KWL0LHke1/05mVo5m9alC+bEmq6Dhx9CKZqjIxetPt0IvFy
N+TO+Fh2hX+XtKZ9DydWcBLykKwdWkKmdpyOjHWP1C0EjzCh2OwmE+A76XL8zQhghtGJnBa5iGUg
Z0kW+5kUi+6CqcaV72jraKrsNg1WtCaWFk6155yMydZlyojra3WuRgjGGOAab9wF3jruknq8QBs4
vnEGXVAe5qsZGxNtCjz/dr2TQ+Pyfbjqag2si7EQ7/LCcveKz0LK9fg2aRBThbN8o0vtRKEWzXuy
m/XZzDqfWWVAhivxjRwI3H1VpOnD4MBO2tNTqa6DogYY0WS40kBCZf6O3CWPTs/g3ZGumeyNzJ/e
Mfaw7jWNm9hFVnyl1+4zuL6UPrFevZg06fRunYvhvITIaArPjvAXLVcVbssdexQGgcZI7k17fEFO
y2wLEtop82SSXs4jB9T7JUzb/gNq3+E9cyj1JScN9d6rO/K3095+LD28q4ZLgKk7DL0XjRP5IzsC
ouS1ssR7vD/qxoDoEVuz+Ow09Xucp+1AHdL0J8Ip1K7KbXEL9tDcAsg09oY0U0+roVqiv5Mq9vqk
wl1ZKwX+0lFugRyybSqkSvP8PkM8uBVO2BviwegHskQBEu7QcFqx66ObzXEMivupXQGgiExccSb2
7WgxdXI/ddYdzph36xC+4xS6Q0McxtIXdXcRcuqC9OYTRY3RgidGpJb3DCYOwGf3WVgq0bsCyV4s
cSVfuNWEJTWrHGJUQg6rBf19XP2sHfyGdMfQN0MJnl8GXjifFnRWAw+zky2RSofZuh7CYU05jwEJ
iZTs3tW50akHOWr0hWI4EDxG1jpIoZ3sSwabE/GCwyZwVCI8orXMTiWC2v7eWtGpXqjErMMoULq4
LG1KjDgfuqbaLZxqrwfXTmLfbjMCsxMz7jtmDJ5vGJzEaMs7stYuUOXLRvictcchgyZWIf30LONA
PYxmV+j5gF2JfNOlKl8W19ackvr5Msh9jpxjjdF5S+kIBujMpSzc+6yty5hamyPgnNVRQBGPpazu
z0Vpr2BgFfp6bPTRZNbp9Ty5M3eAIuipr4R7csdAXi9iNN7O6T5TFbyCMt3XFPUVDtU2iJGf1Yei
u/T08oLc1Nu3crBOy5qswKiH7rJykXiblQ3WlnEfuhpo+5bYuwoTwqn0poCVSvb3JPXZT3gLUIh6
lLjMjbI50t2qEQknrY+2pizfrUWomL75M60EkyOvnN5XJUaWbFIZLCcK3sMW27Rb1ummWlP9hcnT
xL/1/UPmpg4hTXkHeSUZPjqJ1+89Chhkyl5j7ltLqFNS6ypq20Re5ZV6z8aCanMk/KhZe9QSVdJi
AR27efaoxfPxo9Ww28QUxsOVs5loptR8TOGGXthGLS5zsUGhmqA4Vr5R77JVXgxdILDxh0Hc+HCO
zMaYLizZiJPQvkkJUWYnb3bIyPUDgc5j5gzfyuAwdMK6Ur4ZXi6Nn8eLVT0k3grGYUj949yFQ4DZ
LN+meqrdaU75u7pj7QVXRRC2bfV4eswaygDV315simmzjYx2sYDP84peZ12a31D6BVFZYXEGwxTu
UTOZZz32yWFW/eVCnnQs1mVAiSUXGBPdHBeAYK9G204xCDjZSa6o3sMR6YcrP/VhqmJVzr/XNVWD
MLUZK8V2Y8rsRCcqvVBzZe/rJLgh0e1hHBr7xq4tehJqcu8hTNUHaQw3qS4elBiM+zkr7kAUoXwH
5MXbWN2kfr0eFq8kTnzJU1fsvGnwDi7DWjBZuDh27qTGSDqLfuOUmnQ4xX196Elg985rMWp1rQeR
trHFzil3Vr7Y3Y5yVKN2dyBQidhrglXQBgu79bHORWi8zIO16H3u+xjEcpcOHPKSBvsg4peqwiYy
mqa+6Nz80fWlV+zXaeUoM6BevplKUkKJMTfp9DB1ppFgyvqzbs2FDG219rdWSzLhnnJnfbY7tTzX
raClxBzgUvXNcOyBNY/RRNA28lBdTmfhlTNLf0Vbc5my8ULXYo3NmhUzKA3vgy7gWyHrK86TCBVF
h+XXD8Gq4GSImn6I7cZ0k2eMfkH6qbeUcRzG2b0bdNAf5qCHWyRHmid1w/JKv4AbBN5kOSBRTd86
OsGpWDBiYBhOHRnWwARyuToTjTxX7YighDjB7rbO8Lc6+1J2qs5ihgloc3eWVrSU2LnEwcVAAW9G
ZyhcBl/B/CwZ2urBxF9DmMWkTiLTDC2y0jgZfU/IGcNMJDfgDsJb0zXwtbbj2ud4EnsQakG4yn1m
K29fpr14N7gF2KelEMU96fP9QxEWMz5WT5Npio7yOOTJcpCB8MjBy5Bx9eUyiZ3Q0qeNjJnmGYtb
uE+GEMNfEWyMOb78F6hSzgHv0NEeE9Xvcsw/mlB3mjF9iVdvaO3pIs2NedoZxNvHxHbWN44mL2I7
AfXQnVFqnpzcEc9JQkswBUiZRamyIY13mvENj8soohx8wAuL9xrb3CSQdebvWBVKXmww1zu+0aRH
cSPQ9gBJACE2qkLDw3WtaAQa0kWOl0Hd6oeACrzMVAyl6Lpz5+4QzvV4NSsfa2kWdJvgIXDvh0qq
EttCUx1pV8g45Es7BwppAdEBjv60oK56H3LmfkPP3r9MHJT9EQYK/2oQHM32NAbS8JrmqB1Z2n+h
9Tw86wTngJe6DgL2NY2sxRUnoC2rjJBYeu9s+jVzNASdJB/DZx2orPC6KrT+bGEVjMY+Nz+wnuY0
IAwz1pi3XiZcYBp3Uu0nB6PHgLMfxYrhZiTMWzej/aDM1o5dD6lGq/0yLom9PIZLrWJ3mabL1Z/m
G5SW88OA6WNXNPNCX6zEOlF22QeNZwLRUds6BzMny3fXmR3kMCQkUd0yNLeTsQdOknkHiw75J8Zx
y1U35AzNAJw9djMjjoj1vICLZw5PYSOql9QUVbp3dRHCl0uTM7wacRZd0hOI6vaXzAu9extxQTSL
rj1Zq+ACzAhAUzhdrBvf5OwvvNh1ExW1/piVLM11c5i9zj0WldGcFsFZvAur+aklJfJgoGgZu764
zYEwA/Kop5vC961LFokJ8kbGy+Jj1BkmVj67lDnmqx4bVl14wA9NNGjlpHssR5sfQzrFZZdzRsFr
TsJxOFYfs9JzV8jD2QzYXHlfprGdP3n1kgVRV4XL9WRZi32YpdMevnYa/q3/f1H/wx34qf57/7n6
MH+Qn7+dAP7xM38V/ogAgNzaQNOhvf0x5vtTOeC7DAd9Znne67rfDn+jdcV0EK8iI0Km4f9T9we/
OQ49BHIMsYwQSmX/k7rfDF/7OzeMCHJy/J2EMAFYeNWwKgtmIuZKgrbGSfCCwb7p9l5nY8RfVh7H
xZf1eOh6fVe11jpHVcZQhRjBCD1hd0DPjYNntVfzJcl5ugmMKlmUQjF/XkbP2Lr7Beo/5MxVOt41
+ApZH6v3jiFpxVGjHJoUP722RRoT4ALEl5uYX2A1dB+LkYY3Vr/1pipcDuaBYm7k90PiRElRy7Nn
ipKRAM19g9cBbRBEMmRa8nLpaYN7tY2wd3GL48wfZ+0AZ3Ynf82TU2vI8aEB3H5GQP6+8HvjJa9q
+s99QyHdL80RrVKK049RWRcM3S2HLWxny3A/sUm7xETgxOaTmpl1T6+PaAoOi3vt2gbHumakMiq/
4LbJwWiG4EcbwegU7NiKbxImZL9y9Wyy7j172RBJ4/XYMghQFkMGM3hKJnVtJpylsqV5BE5sXi00
gdlk2JJAw23/VV/Bdrpygu6FKtyKCFxbzsxP3jNgO21qwd0mceaY8L53mf34bfu4FMb6rqwYj3R2
lu3LoFPUSgx1cmKSeASfFpaYxEfZUSbe9if0O8/lV4f9ZuNdfax3pWEc8O23j+kQVm/pOThvzcVm
JrJN/voUDD1Zjwvy6bHfZaL+MqzdHdiw9SJxjPOIgfBD66A+6yBC7LI8sSi5CWzFetbdYVi7SII1
wA0/9rd6yuSLUwZP3pC3x3YBqGMOGkVWUvrxSnrlRdh7ARHiwZtq7Ywe4fH8JnWS9OzUWBMYUQz1
PSZS9dEQvWwivxf2/Qj08KbOew4is5UtDCezfo2rrHm0oWvGtgSWsLda+2GoRgz4QdJwNMu8KNkK
mAKjGIIa3FVTvfThUfY24sO0M00GBLrFfeUCSw8mr72xzEVdpghjgWfBInrjO3N+6dSeeO/wwfeD
Hhn00ArJARSUbXswA5lITAtaXM66d8dTi3oWQgfH4i9G467GMZDUQF906M/XlSUhN6YNo6oKTR6k
kSpFYluYj/8u9M2Yj/oXCz3VqMXa+N/lHncY+YkSnD686vP++YN/Lfd4esLNsA+q8Ks5h93jz+U+
EL/ha6OotLaQqk3i9D99Xus3/hETA9RiLNG2ixbkL7tP+BuESWtrzpqsXzAC/sl6b31dz78fjMC2
sVGeWexHP4YaQVMc1roT+sL1N/IWx7UcYEY12ze0DADWAnQz7a2qljUlt9eHO2aC8uQErSkOK2mH
TPmRdWBhG8bK3Wehu0kxAX6Bt/zYTWNyO3se1DENYhU680LzqQ5cExXXMMSFqZ396lVWh0+aRnLs
E6WJmCpLcG7LIluPhmm1b8lPk2dd9NnNtnHFPqOpN4ll2DmdTvzpMhQop+ml9I9pKRfCpmDxAedY
hE80qY1evDRbQppaKN8sw10ISlot9PWy5iJnE/hsQP77OK9Gfr3wMy+ubgu1D43QuUINjmOdmTvg
FfIuB1yGbmrFrUFZFgZpdYnei7Ndm43X0zwYRzMp1igRCQ0NckKXmJD08lD4EBI2YEiKV52N1JCM
+quvooGwSwTiANd+E0hus8kglUtYmTg3HpV6Q+rGhYUCmXqYO0+FYp5nAlfuRsP2DhQV9T02gfau
IOzuNkvAQyAVKZsz6Wh0lIM1ico5g6eC4oeiO6ivOcCmItY+7aadLDsMpo0rnomIG69U67wMbjo+
EpLbBCw1SVhhGyhSFHfM5I6bfegtfS3rUFAY4XNJiwWnaJJcO22J2d4WQMXbZr123Wl48L02wLDr
Je4ZMLj4MsAQjJ3afPCnu5qGOBplpz86qbhzaEC0lGiWjX1qUO9M3aVvZG0vt/i+3CisvdgYgjHC
8A/bIAOkQrhHdQ4rmVyFXdHcu2J0rkvHes5nhyqz5RygGbYeGjaiR63cPvYMlygn3CeiNceoLIvi
gTJR3Cpj8PfJ4syn1GuPZWEHce3MM3NKWu1wg1DbhQiGL4owcbcpBWPlef7IhmwASCdmcZeNlfnA
Q05LHlbFCXdyjXU7tGP8evO+hPG39xr3vuVpi5B8XRKXkREA0Hs0poeXtc5dPP2+ccgsdhaXGJmL
echcKk8Gu6YycyjlmfFCEk566qqMsUTV0eF03PDsB0O/L4wMjbq5TBFpmdmNPfU8Nzy2kCWRGR47
nQE4Bi+5LwRyjqjzlBuDzloe9Dxu3oUcafHRc2qdmm8C3G/5gbp6puPimqsDzLmYszQLgC0tFRg+
PBeBerQs9IiP1L8o1nawBDLzrUn6QhELt8gvPaYl92OQJdnz4qw0I0ApUAU1IerxXYVMnutP+Q1G
V+s5tDtm4VVhyimSCbxr6EstyL4ltJviNLd4N3ZVuxZ8mkKsTnOUnNWmx4lc8vlxLHO1zeRTo7Bv
6OROxbuyHOXa0N/52v3Jtk4Qubzhup++Noh4zNL0XW0CUqQDbeZ8P0Zb83h+bSstejXpMZlfG04B
8d4ps4YmCGLIeGOZghQOnHeqbebxI1oHs8Q/wCmZAVSlxvacj42NLKhJytHmfzidnMBnYGfn9KPG
5KkBgwETvIccElmjtBJeLE4a/+7U/6udGoMZW+d/36mv0ckRmZZ/W5MBKdl+6M9dOgBFtyFSGcmy
7TMK/XOLDqnIkBm+yndgCAvS0xMEo2/11vZ7/tqcvY1OZzGDxUP7j2E7tNW/n+eLkFYAI2DMwODu
IOtuqoZvhNzS9IpeQfo4r66gE1JVqYd9BiAanIPOc6Z3An79jQHw+SHvdHOzEpq064NamFGD+i82
N3RCMZYry4S1lLfZV7YC7IRiF8JbWMLcPo8bggHZMTQGN1gw6rRJCKUhKWdiBDZ0w1TN7ZX4ynNo
ITt0G+LBb7ctQITZMQHDcyQBARZEWjNxG1TpHdc8k6fSARqhBp3s13XIjMhWmGR29QaY8Jd2fl/W
HsPIBUtKZGdqOhYGlP6paZOHtndYw+jXLSclfmd8035gXwyu19JOvrKW0Vxt9Ip5G/OUTDZu52QJ
UkCqIemPMLnEiQGWc1FKy/g4g7H44nd5eGvzQp/apJaf08VKetSJnXmXw8I6jrYt4RU7M4MXym/g
74WuIxuPGK+xoCOFzb6rOps8BZ16N6lo0suhW42P7NJg+s2utW6MtW9OOu9fpnChrzlbHoDbYHqT
deP4CPsO3ABNN/m7k/jpizTKkpAM19HIQNNC7dDYgnYNGsx2pQ9iTOSS7Nmw9CPLMuWHnuwNFVnO
/MxZknaRaqrfq3xk7LrmI2zUPP+4CuS2uZC3dPbccynH7oxDab3sEobajesPB38JBgvkfo4FWWhl
yR3G5fIlzCHy7rhLit/GsexgDXZ1qU0/iWRbe3zQBR7aYCYKFCJatsIV2XFh6vgEtix7LsecLtjc
dDbpnvDHYyLaC3MPSwX7GlyLkoxenr1TLx11rZwQVZFqBS0AEqWTQ8api2aAxh85D022r1bbTHcu
siPmqJaSESCZBihCNazHrsiau9xjoXVAu1ylsl337qrVztqONt1oFFccCk3akfXswGdxtK8Bg3bp
2wQ/MVIClTq/98vMHLLsXO+IOJ7/V0dEIYF5gHIm30n3KB3Mm7V2w3tslVk0B0bcZTXaJT3tPene
YJKcPja+XZ6EHPpoLgwmBNOgNF3abLmEO+UxkwzH5k3YFsmLUXupcU56q4d/w+nrU0+yiGJbmNXD
tM5tEk+6NN+NGNQbPE69ujdh87yXWlBw08H8APiJ/XHSo34YZr8KLhy7pGMuA5JfckvTO+eo5OyS
McvyHdNN+609ieyyF5nzu/LQxO1Mh4c28uVaXZCXEtDjED7OfMrMEyLX8IkNEyqzLqBokPlRMZrq
GHQfgqypP7hpFr6RufO7AXqGPpC0r022ss9uh+WPZ8JsmxhBb/NSMHM3IziX4A3x4Mt3o09SKq3x
ojsFCVkYtTGpeje6bniVWcu470Z5bw5B6OBsD8ZYCpeMceJy46Dq1qjGebNbJ2Sdi9Plm7ZTxes8
9ueyNf2zKyjtVzsrAu6DUxwZlLKiSVv7kRF24jhVTv4Am8s9trko4UyFY+LEji9JaiLWM4Zm3O8m
S9BqDxsq8KOPcxtrtN3fgNhX1Y58tQ1AmzvcWL8unsu86Ml6Mkd7ZjFLmEemSxNEuG+795Ov6Zc7
BumRvQg5uLlCD7fOII2PrevX0ArMYrrTzIpYXCDkYqQrQrkj1mc6GEHWv/dmPX/uaeG+Y9RgXtuM
QGDpzkOgd7ZLRkUUJnZ/m+kwKfd0SNAnZjPB1JaBBtIUHTXP0IFYDme4PTSQ64photf4Zwe8Jj7+
BrF3hgmI415yKkqWzdbk6L2I+iltXHXERpnsclD8TDkk+KcdaLEmokHhxb1Y1k+rPZGcPZlMZVtb
1bFo6Veh5A+KW/BERPxcOlXv4YZxJHSi59WA8HShfaI/xEugS49mfiZtk9GJUnoobpMFRpkVFt6t
WczJYTUr+UA3XDx4pp/esSwuRz8o19OUzm9dp2keeupqxgj4WpEYFcnbWXrNCzLvALCC38wgAtLy
Lc45i0UKSNlDkHfNnVBLfQcPvT8Mae1GY146N2EKFLudECMXrkxZttntkOtrZNRWqA594PcF4pi6
vilCwZ/rlQQxD3Q4dwMpSrzqoQWmQQ7eVW/y56/LaFHsNDC5JSkij04gPQis5fyUKiOg8TUl2Wd7
NTRJK6mC/2j07ZUWOsEP2XWPqKf9U8oH/9jl/XqatXSPy9irw0Ie2fuSTFKky72xXqQmqqUCxcYG
kVFxz4grLkeX9Ujl5npJZKJ/yvIMSuhc3PVEinEst+zbpK0Gh0W2TB7mlT6nV1jXcmnTFliYgzET
JtlduvoQqrmfT7JdTLBwjMJZLvxj0UuiYsppsmMLXMF9Fa7ZJ2gK+UW+GLCvJNpbriNGfdarr++t
UoJL12F4mkw1vJVJi/vWdKcL3ifauMi9aWx1PpKjYU4B6a1aI8IqGpQEyg77+xnxdw4LAhLClmQQ
Z24uLoq+cm5VWSfXdPqW08DGSDwVYYOoSD6KNg8/EhhltTt3cPuXXFUZ+htO3kNrdMfGzhAL5xNL
DY/flqXjVHDqEGj6KMCK8i4JOYJ0qOXhXpveO6vNg1tLN7x5m5AYd3dl5cd1nt01ltKy2sdGhy85
mAtW7CzIuktMvsqMRBNYGa3AOXwHPqx8pOMz9HceveThAi9Pj6DX80o3ojHXiyvLG3P2sRBteo+1
O0O7zMbPnaeXrh9ln+4pfgKNqdqDvhF6fpQ1VBPQsed72tZtcTnKCk2tGo2MDAfbzT9YHq94pL+6
i+W8ypS27R/GY9NcFmzI7R+mZB5ZC4syBOLNsNzjXebYuzyXpdF8LKbFehuOyn8CK9ede1zP/WZ/
rjcjND32LvLVVEc+LmkPtzQL4BcH93SBi9rf7NT2V2e1s5msB9zWPuSOC5QS1V1v0tV1auOKL8cC
KkyntCnH/ouN+YYAnq5nejr3dgDYBW7IhWz1eG+7+EoihXQBq7wM0/Qp8EhCqVdrvc9Q2uMw/sM4
/m/19L+pnjbYz0+rpwPxkvmn76Ssf/7MX8WT+I1fIVwqHs9hRvVNvmTgo1elptriIomJ/Iot+lPK
Cq1bCDiiyLywYVrIpP9TRVnOb0hiPZZ14flfe6P/pMX5WvmNUBYvpGO6Lu1SxLN82G9rqHRexBp0
raKPpjBSg8QA/eNYoOodlh5UBa5srkpP5c0+zDA5fFNp/o3u/JWM1t2cdLR/uT/k2Hj4hb6/et8T
IT2xUxxnZU2xr+lmmblVwVwhMff/cCnksCxhRAKicv/+UtJGd2jW7nhktJIfKwu5B8q6LkbN2P8f
PhW3krBp2tAeddz3l1rNpUQX4cA4WEC1Lfba79FGlNG4+Or0809Fp/tbSfvXG0jlKxxh81BQCH9/
KVYwVVYuNzDMkbNO2rqnEel9WSZvnzYJSHUQgVsKJ+0t4bTRzy/OM/g3F8fbsz3FyE9efc4R2E1i
U78djdbxIDQtWdxweLr6+VV+fEZcPOR0E5B84w5/nVs1pIE9TH2ijjJ0PESzVkOah7v0/hQXXQ2R
+ueXe9VU4I66GDJwJNC54DH5agH9pqng9pMFVBA8LrZANsdSfvZt60uQtjUzpPrSS/BY//yKP95G
17JoMuNhNR3zh5lykuHXCexWbTQYFBk0lvmywvaP/td/DTfbvoxvJhlfP5eF8p14e4G957XrHZyC
2ZR9qY52PnF0NowrfA+32rTwZAqUQj//TH93F7+92qtHw3NE2qdupY7BNJs7Agl36US/syvKDt9e
iAyrLH//+SUtZkU/fMKAgHsX6T9To9dLmUbtEcwzr52Zec4tSKvqbSoUc952hS7BRg/LnAa7Bmtb
OcMnbxTBuXPtC0WpfJxUOMVqAfgtZ7/7uCy2ATqSGBYLFc3jKvWOWUoamWW//mJhMv/m+7cFEBkT
bQMtttdPXDCkHtwTXqN8Bmu7c4wZmuyyuFNsGDZj78GENh+08x7MLMBIwDHvxeoveLWC7oaABRtF
Voq4LLDTX7wL7t/+aazP2xvu8p/t33/zMhQhMu/VrUaO3lkMANPdE0u+RH3gjfHQp8ObJbeLSMx0
lvYtkJTz0hTyagBezxBpYXw9cVgsnaHY9boRO9skADVpEJOCBtCXqbLkjeWtxmnF+LWHCgOpzSeR
psdK+FbNufF2nAIqPDvvEUUS3EnQO2hNWwYxgOTzWEqYAgb6bpJ4QphvZNw75RuFjYhKVdOostfy
IJFO4FIcb9vQXy96RlrE62CtW5IquUKsJ54N2dNfawDmJa7+Umr7YQxIYQmBdV2MXjbe8pubw8+f
1h9fENDKHAx46x1OqptV5ds7uwzYEd15+9KRdxulyiJwCyca7E9qTTpkp7X5j19JruiyWLvwN7b1
5vsrhnKZUBuW41EmyckcnJj8AsDEzhWwU3gvoffy80/447pNRAirDUNcmOi0fb+/3pCGU8N3Mx4L
XXUQILY5Ukt8WGDJX6X8/PiYIrCmswfxiqxf23v1mKYK8cY8teyCweRetkZvnloEg7+4gX97FccL
OKbYDJ1ff2U1Mdz1OHMDDeY4yME5yF/Qfg7ufn7fzB/XMT4NPMiA0yLoFPfVF1XmQMc91NHHZSFO
DFwX2adLDb59QMWPXcfnSMGDj58uPcvgWVrpsXXK/FfLEuP8V8sp1EzbQ5BhMn2nz/7999f3rbPm
kz8cSW31cU+H1SGZi/HgzMT84fhdnRM4ITwPov1ctbP/UI7FfETUPF3X62qf3bJNfvENbBKDH/8m
H8wb/JiQM+urbSV1DMNIMns4NqlqaDG6cSjAUa+QCG8S0HZR5qvu3dfYq6qntaCI642A51v7MGgI
XGuqzxUDwZsyWOhUze/he1lRn4/do27Q8nZj7l7Q1JvPja5uwAX+6nDx9x8AVQOaArRqTEe+v6mJ
KUMsOzM3ldTiVPrdQc1O+iZjFYu63i/Q7poiqn1vZMeS9Vln6wf8EU+D9MKT6pIkWgifiTPRhvct
fOOnwFk/rwS/nO0AU/PcpRrwQGGwV4zVQeZ994stwdy+9u/PETwW33yCV08nvgL+4FajQ2P4fU7W
sDmP7kI02uYbyyWLPB1QpJziZLeopoYOIOPPXxD7b58C7Jto8QIL7cir1z3QrCXaVQMzkWzsABME
7u8cq+58hwS/KhSf2mpanpkdZR8HGY2w8qOCeSkT5wzWQEoLXxApJ+EQ7ebcnOudb6kuyrjgEQ1c
gS8rNT/rxjRZKv1HmtmxK4p27xnhM+kj9IAmV1wZrlldrC2zl0k8epoLpY65pRWFhDT8/AP/eHTb
nIukLHFC8EiWeHXLETb6JAOwIPRF9dwkR38qqr2xwpjEzm7/4pz4N8s2szuXypN5H2fFVxXFUJUe
hmZzOH5ND88DUjlNpHHOsoa/uNL2m149SVwpYIDoOPiOXx/s+yRVnZ+4PEkyfSpNO30uqhVWc62p
JlxdAhsVnoF7wiMj+ud39G92X49JpAfOhY2Jg/f3r+GYgvElQWI4/n/2zmQ5ciTLsr9SknuEYFBM
i9oYbDaSRhpnbiB0pzsU86BQTF/fxzwrqyoiozO6el2bkIwMd5oRg6q+9+49V/vze9wH2DTaCyqA
n4Xff6Pk9db/+vN+nT3/6Xd1sa1aNgU3WtTff2A4GIooPR5ZyvDqoh3OPXPsrOcKgagzLD/MuHyq
02JaJ3PD4UbgAxtU0sGsXf7iV//ThwluMTuL4wvzj9tyqvvBlQPv70ik9NpsmCQIBAlI/+skcmX2
81//5n+yaQIBg+VD4hiU7j+u2ADZ8wQ5ETd57qBeNFZMbEMg/6JG/NPra9HJ4Eni8l5lX787TmXK
SujbN2pHjdzhFJuYOlVZCL4Euu6oHN7OQZCaiMsT+hzJhnQDyNweDEZSiDf+9e/8z0V5QDee0zKm
Dh9Cwh9u9oiqBl5ezpcZQAvIxE+2qlvw3jFoSsjjixpVVjvp91chvzb/4rWy/uwN5jTExebcjkf5
Dx/fE79oOxXxKHCT5bfGR1wJliTpzyq13HI1erXnRbXmBzCvhaGyGrwWbRrwMIYRBLtd55XGPN4O
0mFeY/c9jVw3cdXXv75Kf/I1obZ4KP9MXNSovX9/y2hAp7Nbee2O4HZMzWIZNkLhieEsn/7FJfmT
j4IqJfwQCqEZBH/s/aSZpZq289tdv8TlT8Ek7GHBFdtBlDH/P34tzqAuzvRrS+2fVrUGbEzfBIyQ
sKJ1D0DoPFzHfnzKup4u4n/KNO7/vnr891TtP1nE+CTaIhwRfZpaf3jm7QVaZa35JBywyTpGiv5I
kpy9YXdbVuZUCpiecv6L5eNPLyX1NfZ7z0JK9Ye7ljDcB6jmtrsZCGxUugRGplnJ3Ny01V98FCJP
HoE/rJqcNMhR8kPEJKxYv39EglzUOlksHhHRMavyAMiSBiPFyGS7jHHxMkmw1x5n8iJqnWE0tlSO
etqgGnNKuNIuL1dKQkh4wORevGD0LuS6q/JAr5sCvRX0yVZ+0i83bnNMRQr80DVHRFVXgm3Fr+SA
tqoD8E6YS60tYxhnPrmGDHcplqtlU6MrI5IDldeTp0mqxviP02+bWeXkbeB+Sxtjt5WWP5guCWBQ
DRWMPE0M/OJ1l+adfFZFbc2Horqau2RqlWJjmI11LJdpwt6m80HduSXQj1uBZyt+8KD9VVv+3YCF
N3YqB8skwrxaV/kgkltCHK7UVNepsy3KvuJxIM8bUmdl1Hury6t4BQ8AYUMo05dSeQ4xGlrU2QFE
aQJUSdd1vp3zdE42JXqZ7iYbKCcBfjFqJwFQjUhDp8Gdp3U9zLF5Qg0Rm/QdysZeN6V7PVylEPg/
fVDXM+zZfoqWAKzII/ZCpmZ1r7L5foz94bFKRddvZgM79cUkDT7ZaLJt9IFD7MSkEeUNjuDEa1ai
SZYlUioLUViyRW0QAtD+Mw0bA2yr3OA5kzjUpqKsnUgJOSBBbxoXgg5SgS7dYsxsXuPGLt4KIzAv
feWN+PGzaW/MWbFx2vCsGR/iOttOAKEusU8TVchkky9VurNFzvwrzMttooejM8xjZENuzvCsr1yN
TE1n2IdKx/kSqDg3QzWDhBGdv/NAXuNIS70dgo4aRJbAxYqL4qTgnn7ze3IjBR5rBrTD59J6JOqS
urEit27lpsWLiYPKgxh+74Zlt7HMKsWtPy4RIGDrFJSFvHVG7gfVAjPBNH6ZFsfduYb1kKLWWcFR
jw9olEBGZLnmUIEYoGCXWCvlLw95MR3aXkBaXLBrp0t+zukuIfrojvk02evFzNvNxBhtlcl4iMDS
l6fRkWtk/cE9CtpLachpY42B3ILiAT+NfH+N3sreLRxdL3FSNB9VoMybSvrAyXq0nHiwu5+e0VaR
0Q+M4mlY7zBauIeOsenKr+Lp4JipfVA4gPG1DEeMAdvUbSwskvNbaer2rUrjve+Kx1TPb+4Uk9Vl
hjTqdPxWesaVcJGXwWHQPsRdo0VQ5RpPeRjERxU76dq7mr3NDMlLgUcEeRiaR0ndcEk7Y7hvky64
KMbhq9FRN/0c+5CZmaLNBjl17Yg11ekZ6zL23ldlMPwUqterOSU/CmLSkPbYmXXdVotDaW6bHfNP
Jq/9U14HclnZPDyvJSK5ae231BFspiwSiEHGdzwu+V078pQRXIODOLcOpk7mjVH3NfaQJTjxP+rN
xAuxiV3bndVNMI/JqN5niduT+agdizFfL8ru3g3L2ZpZAjPYsPnOO9+w6++TT7Ti3skLW6/LoPOH
FdZdP7gx8KDC9veDLlkV8+Civ0EHomjStum+67hS0OUrYBhBOTxJuvr3dpGRP1lWeXoYM7yWbpi2
d9ZoB1tQiCNW4pZmnEyV+c0zY86T9HcbtOpmcUIb1H3viYP3oE0xW89GN3XwKSnvUQx5/DOkua/h
oXuMt3/BDEn1np6ZM5U/u4bBO+gUZX1U2KrWlGjuOYSx8k6Q07hWUs27nhPLUwDK/X1Q/JzZKKZN
3dvtcampp9OpEgdbYOykC3c1HCm54MvRPAmSqfqbTIL2e9uIfJtPRvvmt3a6z7q4Lw4kY+TbFNXV
q1u3M/UhaR5rxNolceB4tQtstYYLEQKsW+J5boTi0DnoFoiWTwt5Q1WKoT+nbir3ZYPRcdWTif3S
xmOykLiGdWkVJlfgUW0KIGsIBR2CDWRxfQaN8Ujwg3w0S4lI3u+0jeq4b4wXcFH8in6Th/KU2Atf
FTDCCxN8Pd4mcZyc0wBVf21C2CODKbgRUvBTHRKxBNF9j0NPNvzVZNoevUbKM77i5oPWnY1MsHbP
6PRab1PV2NMXPeXbsZ5EufORVp/xyw9+1LjEKfAStbxU3F2a8KiNylCcfSmbb92QdA9i6awnlXK9
0ywnFWGGcxZILqrRiflk8Gg+NG7XfHOvFWZU4fkly6/NUshlbrp3J9j0nqGne6sT7bGBHXmzDKr5
1iMgehsk13Xx/fZ7bSV41xay04pVW5XxMaEbsdNhr77CUblngSpkJO8hTM5T6hIWNnpEt37hdBB4
rhp7dHAfgF2P5xv0o3azHsOMVAfomkR3V5LwYILLYuButWk9NdbsnlO3jp8bTyZ3nqvrDy8BxNhf
0eDYo5fYWg3EF3y5GqBb0gftce7MeJ0YejhdCdl78p2n58DIWBeTON07V3ZkYxrJWePNWqB6upzA
K/yQZzD7xaHL4zJe9SFNnDVimfhIVhN/AEBcgJx7LPp1tjTAyCA7NLSxKlzLM01rQDbqy0+EG8Xx
XBysrr8+5Rr1JjMX231MSzm8iBoRQzTWfEngFvkl6Lvm04E38miEC7EUTTXK8+yVFfG+oureinaZ
7gNP6RezmfJLer3dNgEBNygY40srBj4oN+YtOl2C/zhkSIRdXLUgk/O9mRjzT3OpU2IZhFvhKQzi
iw0W7YD4DtCgM/IT6yW/cGSfnoE2qa9lHDDAEQuv5MYo5YwulTZfFGs0qyv6Lbh8kWeMVeQZNVBR
kaHHjFLDiy9CUnKtGuzf86EcBk/yu/MkLUbbsfR6gieNNUueizyrrai0lvrecDKauFCFudemCuRw
8BzUjRF5MT9rrJc4AMwyi9pybH+S6GO9iKQZ19hYrB+QSbWOePXaB1aL5WdtZw0gY7uacyCerv5h
B3pxuWe4M42m4bJ47ORqZ44QFVbYW0m/sQvjEvYmq5nvDT+mJmgf+pg8MN3azV0/zM37BEX5weqD
5AzyI931IfjCVAXOgXUs7DZzwPuNdKp/bXEmmg8dEjvW+Dq/hpfMNRcP0fQtNXG8bXTcsYiBjadv
2juagbATfCzYRu5ijCoIAmGFCK/k1rBt3jjgKgnh9ZP03hOq2TZAXZ+7BqbRFQzXJzX/l2qaZh0P
jfPNDRN3K5piiRpBog+0JmySg+PtLK7XiommQELU8R72TjlfrLKb7jmEjL+Cq1/sIhEkadSPfShu
SU2AAWeaKbVM161HHWZ3Lf0fU8vhmJVNx8fm3tkcS+tO+iXrhrMwXjdT43aCZXuuZjd+9GK7PoRT
qskATIGHWBXDxhaD8MFN++Mwz8U65d28NZOxuyHFpwKKWc0rjvocAUPGf7RQP0OiUA+5X02XnJSX
LwSTxzY1LZa0gH84qt1UngXFshenacrEK+dtczWbU/0tHK9zppq8azrLhxYADNMyyYF0yOr5NZjG
5GIi60Js3Ow94iXX4QjDf5VCjg3G5ZP+X/mel9hI2XO4SLYhEhZ6KpzIn8l2i7I8V4fcQIQ9xIZ5
zksB5FFrBl+WbtacUMd7SMDmzsky9ahbw2OpC5OLVnyIdmP/Xpv4ZWlME39D1vIn6mbvxcObtk9T
/wUnSbmjXSo5B3KUW5VXy2adjvI2DWjc1JZ9iDEIf5NmPG4H4j53PUjIdZBqZz0OvIyqkcCbclqF
yTx7Jw4X4jUT7q5yp3rL68QCXGdUpwlOuV0IrOLnQBjq69QI6y4swwXVQimeGihi0cQZdkuUpXsq
CcJ8IVXVf4BeREztoCZ4BJwLV13fJRuyl5ofC6MmO2qSPr1rMx4DQjqSFEtzBe2nwelDll2moglW
ScQAAfAYjl2NzyuyRZJ9ElYOHHWs9j3pPNnKFQa2YfKfFtN+7VMDTBAEhJSYpWu+vcuBzNd3pXDj
5yKvOWYgVc1ZAkF7BX16CcxuAabpBCcFZR27m0SvV4A0goR+hntV15EcQ4x+VbEc5rkebj3XYNsp
CafghfMqgjKm7FxkjgTWnC0F711XUZYWBhGBK2Zow20Y99lbaQtvh6KuYsuZ4M1BdaCloVNjur9q
Ym9mmtlXVO6QkvjTkRYVjql5cX283GTP7GM4EUOg8tuCu3xS1eiz6tcFw9GRDJJR9Tf0fRHgq2xv
TUb4FjIzpc757OpKRyV5LlFLJHuU+ZUEtzv01ts0i+5Q2/43a/F+xF3dfnBiLT6Q5NUsWgRm+IVr
bJ1BJ5ve1+XD7HFiKebOYugd9kuUTDEs1NKc9oON5eJoOPUo0J2jZ977uYUxvRJefTbGBE5HNfv1
mfYNJik7yBKSfIuCRai23OyjLDG+2Tg9HlDzYxlM4dXtMjn2X4WyzW+VyuRXG5tAR2yDH9iiAji6
XVY/wqMMxreOEw/3LaXIKaVXsEsQhXYomoAdJZyad3ZLemdLQZQYTX/+E5mD9hPnYyrTvJTimOQg
h8q87r+UVjQR1KzLn7m4ovQUWtgPU2XWNzCA7PTI8Kd71U7xByJRinARp7hFmyVWX4bbwF+ylyHE
zJ271WPRTiwMSk5jvfWTfqi3IhzpaOhJ8nhIW3PAgW1WP0pP5y5nzDr+cC2XvxM2U9HBvwlzdy0q
k8eocuaeeFbFt0Tvi1xqXaHS8ilioL9g4xaVOqWLC1ROmdVgIfVvxjTZcnjlJy8G+TkHMdJ+XEsR
zsbOmK9HABCB/EoUU+FNJk1RYQkgLi0CM8hdMha2uqiYdPwxdIPEna3TKz47ccufttZ8qm6dGdO5
cMKPv19Md0AajMzbsQD0KhNlmm8tJPdQT9Q7Ah6wxrSewlj5qyngWKJCYYoKdVekGe0elAUpBWY+
5fvGogt0tlt3sra9u7inuevrR3dEUcEtZN4ajVfSHe+xSz+ka8w8OylUDMMOtJYvbyEZDz8HuFu8
SrbbyFvPsORTPg82qXNV9Vpaof+Qo2iF2w0s6wluspr3E234+Cw0v/TeHkweD07lfOu0irl5gMcq
g/lf7RYR94R3l96/nNf0ZbiKg9Hz55fKVl8p1QsQMhTWxO4N6keaqazYhbprGWCEV4W+mWMiiQr8
k5x3uZ3LvqL/dxxTZRA3V/ec6FwpmuxgooGvoVIXBTynNnVR/laCgptNmP0rKrUZ56sK8nwZ2cu0
FGc5OGbUXo+QhV/ZPTBgWz5bmWlv2qI2j8yku/1YatDjSTABr83Tl2WR4/NoQ7T91e/8X6jKX3jt
eW6vU9j/bA2vP/vPf/vxS71691n++Pe/Pda6l/8WsfIWaUUT+e//7fD173/7j7/6D7d98JvLj/Jp
upvW75x8gfPbdSrFoOaqD/nl8fuHENX9jQEZIgASRv6uX/1PIapD7gJKStdnDv+L0vo/8tq7vwQo
/63bSyGEMgUh1FWd6VhozX/f7dVkxlZdltb7afCtcRNKul5RVUFEklXbbL3KFjpiIwweMOaBx7Nh
zN7hvq3XtHVp0iL0sZ6yOHVePUUBUnMgfwSvFn+Ewprum8Whm+OPi7vHp8MLxsTAPaXGgCwgr+op
GqfcK9e9MWWK/gCsmZugMOQd5nhgxDCwnSPMs6LdtGGa4GmY59GKMK5KlARDVv1UJYSWlQ/SeJsb
Spx/dU5yCYAFZN1gbMzWcLCcoaHnJO5WQC8dacsDGeEN1ers3dpGF5NMYse0Eugp4mTnrM9J1qw2
U0F+s1nypdZtGfc/+BT8KJ0APU91VCnQ9Q10KX5wMW/C2XUONMnQSuZeX8NwxI6/T02cAyRFghtJ
ueF7N3ane9zXGF4sQC9fi+dSABPDpl5x7l2pfnyzV9G46pVwtPwS5uZENFYqz6OOq6dGBfW5V90w
Q5CZEnYVbTOPjun6Xc37BadF06KEXi2yCR6mnO/Veg0XksoRI5XpADKjgJsYxKQLjYgkoL2IiqSG
o9OZ1joOscis4USx0wUQL9nEDlNTNtd2ZXjvKhwdNxmJOHvF9duS7hhCJE3b3SLleCN1aNPPHdgv
UreqHy2rDR4Mtt+7LIcjGc4BDWKLIWAZ07GIa3IR0pm7A7xcHCbNuSJHEWY8Lni/YRpm1lFgnUE1
mGsBQ8921X5BCsTvTN8N/137bVzK9p3MSvsVVoRwIspp1/v70MwyStqavYTPhXE6fJgajNSc5cNH
u0uTB9TBU7IJp45dn7LpA6yEUiuePNde99IYP4MlB3CoiIBuGodJIpx08C1TVkH+8ckOOOAbsonZ
irVxY8cGhLIRbt4G5m1QcdwAwNBjlcSVvkrGRlNtw3q/kc4U3jcBfUMcO573THqYuJVsFiA0nUKw
aQQA/xaX1PNucXYJbjjowUaWjQ1wfS5Et58J4gjeWyi1K4N2BX7RxnNi7s+VI4e6QLfjJkDUu006
a7H1Pq47oz/2XqOJTGzbOX2llx72RzRrLnU9j88bXlfjcWasQXJFfOuX5XBKh169yra8g1Of3BS6
xNaScVzGY2U7YOWNY1KaZMT7dmE+u/SRtzS28W8u/bJhCJFvTThNlJ5mcWgXLFNpD0/GCGV9yxmw
3aimv2Taor9dNFgg/Qxp8CrnGXqBzZB4e15v46lKnHhXd93C4dp1SC8glKlZ47/ESJZPydbobQXr
qOI77Il4m/Rq0PRc536aTgwdsgP5je56Zu6PEPWmzxRGs8FSUUiuHlt0pjf+RJCMwKNI12najYYw
vtyFlYZIwggvym4KrGw3p7bFCaH379Q8PRIhmKyZ2+zwLLsvIPfR3GhNXwiW5nlk1IEECdxFt3Db
VCjXyTWEeCjihqXCS7YcmIDaudXJJIvyRzb7d3Dp4ve2y8f9NDI5qgCcnrMB1O6cM70QhRruLQ26
qKW1imxG4ugkfyltg3lXCPgZEhfddrZyIKYGf8sCqgQSsKsbEErLex0Dm+MkdV6a7hYRHcckG+lD
7tTdjlyObpt5hnnbdfF49lSBNUlRS7PaEgJpBZs0nuNtDd0RdbSLSc2y26v0Jo1A5+IbLJmLzLSy
V9pPPurUVuvEkinDi7laY11jANPX3euYtePeLJP+OSOBkQdjNHZJN/3UnVfsZpnNm74brafBsuMP
J3c5j1KOiIOXUTqujMA2D9qrx3zvUPmdqhYcVxgyklo1CT0uUlXFMYCQHU2G4T/o5joj5Ki6zkpF
78YVJU+Ft/jQ/NqKOVm+pNkmQHl2wRAVv4StyyvLTHOjai3viDpvv1VQrslxnNL8rfGLcmtpcl8p
NIJtqfpwVy9D896Msfkadomxoa9dRfVYLXdYruoTbMBuXzpl8EC5Vd0qbzLOtOFf/KQlp90KMdIl
avHugC1YzBDpd1tHd8qSG6ZdQUgjFL9p0ae0C3PbQb1Nhs6yFiQzEwWAj2CwLdCn0CDB1UjQuEbD
IMMnZGznkz55NDpydzqad6vW0Ih4GzrpPHFVu0712JxM7OTo6OsHoubNO1TN9Fx7rrQueAzEuDUn
m1qdYPi9TbtxNRBdeECJlf1wlCh/6LK7mjydcong54wu+6A3H0meD50oAwy19ihSnms88xcoucHX
FFBvNiBvbtrY/jBCENSE273hrAGGNlcmIzv3uRLMgHmn8ghLNrJli3Vumdv4OekEcsvsI/b094D6
YbfUTM+ABKPbSec3NB3hugf2tvZ9fOi4S1ccmA+5nHLQI3bzI2HcCVXaoDMWOBmFLShmjtaz2Cxe
bN0XinlKrsb8obI84pD7inzXTm+AlZFQTEBa2kejxDq6UaBwQcv28aYp1ZfO5BPdNo5SnC9SXOGr
0RmKvW9ljMZj0wb4fV1cc7e9HmbaIOoFktGJXW4jyZX5tPP8ybC9eu2MrfkhbTqVWPz8H53VXfRg
/YxBhpMo3kah4b9XBXQiiFs023LTP4aEsN40phYr32nf62Qh6ybUR5JqYtbOpmEQ2uLFTQZnn01z
eXCG5uDi2Aavaj2nINZvCp75VZV61ha/aLizs15iech23VA0x7qfHgX6ma21MFEuBjfSMlu+ekeI
iOZl/RgHIF1StXCt4xKINDkmAwzNul/NlSq3k8aqQTf0e5zYbzj24nezdZ2zE/qQTAP3obV6niv3
e2mX1iFdtMLBnjanphpquLX2D78cI84FXyrIW2prvhLAYzXugwbWEQNcAUuSqf8QeHL3S/dqYSCH
eTZmW5PT49mu/Pgei+ex46bXRbdLJTnQsxLQ4xoeUStI1jPjjHVnZdad02TP2IW8C7GjekeN7YJS
sqv6ouUVYa6MlY/V2GWIuRJs6TdQyr218paXnsHJ9bDZWtUZ1GYCvj882U39002TfWuThilpEMaj
Ol+TkgvZq6hTPtPx8oPBa7Va1PQ0Kn3fWP25N6pbTmtpxA+eee/jifRanXMG1AnWd15zN8Dou3Yd
ghNXky/cmypjxuSVTHWl161sIK/kM+Xlcg8XOj/9b+H3/2I+BG5yFbr93wu/25RMPVVfhUP/VfP9
x9/6h/0w/E0gV6dGu3oJ8d0g2PkHvsX/zUZJTW/HQ7B0LQj/i7AW/uYwP6AXiKsMZ5KPQJKdp5f/
/jfh/CZCQjNDKrSrQNx3/yf2Q5p0VxHPfyv7zJCh8xUW49tXsyNGyN+XfY7EctjTlIIczwSp1ZEl
YGFOVhXv096awL0Kp4cPzjLSbYG2W87Ga3rnx4QsXa3KJa0Y/MzqdoJpEtLUIAfrlc6FEC8WLUsy
05T1LQns5LnkaB9B0nZfB8x5t62Z9PdXJEy8TesMc24tDf82YQYlIsgpYbMzMpnvr0zpk59NZFhN
OL273vlmjCKeTyZdu2CFZ62/GbJQVM9ODnn9Ri3tYpLk640AHQTtr69smTng2mqKfvXBwoz1clag
EmADr53OdFCtO/qdvs0o2Yvpo6NGSplntXCDm2tLyn1MYoL6IoeFASJ+EafPloQwgVK9WqIOMLV3
EB4KPZ+m66NHLXZQ0Hd39pR9FW04b1K84ZEy25R1C+jtDqri05w79JvhWmR7/ohzC4wipv6dnJRI
IwcWTUfNu+kt43PKr2mEZlaOB5YQ42rKdiiDiaWigcyysEi/dTeLMNQFfrB7O4T0yLHQ+dZBh2Fb
n/oljF8A2/mPje/GT10/A5Rm0u4Y60w1bnHCiw8txO/i7G0YO6Z/ZMtSvRK/0TJ4WrV6qo5eWBen
vvGvxUI5AoHxUB+B+J7HU6/7JCAXq5EbP/WWS1sRiG7u0Hl2+9zy8lXfzQxT+nE/ZyMQLB8JuaTV
2mbbYI7jvahL+40GAaP+hYDUp7DwC1QQyci2SDEUFCTa0BN7TgIm4iZp8tcu6QYpfKjUzoZjbaqD
TFxK+zIrOH18crbqrs3Egr6bW4SbktXfRmpwh1R/3EwmEhYvrNh+huUCDox0KymImMhreIE05a5p
3G3Jyno1ymn0E6tiufL8lGuPGzTSEMGmgB6u4T/lk7suXfuQ6O4WRBp4WQQZflrfiXZpQejk2DcY
ktPi2JLqpZ7hsVBzWoRD8DHbBO8tdKP53TLHZev7abyNh/nRLDIFkUZKDiltdtOWhnloXIQS6OXs
Y2hU9LmVpcjMYCMsxZQe6XHWQNjr9GQU83IwW15NG3LhczjbHxV0sKi1EnYf2RuR6LNhW1d+T/Hn
ONlBpeO3DpXEEZJKcmo9X+PNKM1N18y7mrKYPVdvBc163PicIEsDFExrgHJCIwCHXMofFEtv/kSw
QhjXzcprzWUVio66mf7VSNILSFQmUBVqqblBRL88MtRRqyvLEc6JG0eiI7uWb5+dMnc2OGVPfXOg
gNI/wBrN60A6XBxetn17lSywi6+qZOn3ddseqtF9bJ3ikgfpzWLFu7DTEJHs5Sn1gAuYChbdFd8d
pocKpMU6MIlqybj6iSeRKYtn1ba7YJ5uM9sAjO5q8O5NQTZevBA1HouX64xzNRL6sbZKzCuCmbVd
jd46K6R+TNm3Ad9b8EhgJra9yyKYohW8zoGycppWNH0sxiO2eGCIWm3K6Qp5DYeRZ6sBWc/98Ha2
gvuBplHvg674Dq6C075thkeP5fKokSpSBznZnQz7bK8DtGC8FdZDItuHIVMbCqN1sNTV3QRq5rO4
rma5jn3KTM4up6axxSW1W+9YN9cznpUxxJ2a8N1v5ZtpKABx9vRT9qW1T3ylI5UiQwCOS8KDEYdH
PafOBoZx+ABahtHXggkmz3xSJLqHEW31lmUCoVRmjH7EaLh/ZV3Ra5tB8rBqnD67y2w9RG2PZ8vk
Rm3NutV3SJnlxZmmEN6HeVnoSqxFVr6rBCdsFurzPJUIAmE+TVnDlKdSF0WqAleI9pY2s23m5A5f
rxafUqTA9SS7A21/8hQo+bL+iTgjiOvlEj+O+XgLdbejlumzZ9/Int0k5CxmDJ9qCd+8xD7Y2r1y
23WzLYtiYoYzbtXIEM3LdqBFCRrIWgEpN2mR63ffK2LqN263qL3Z209NzFCMUrIGuAyY6OQCT7qT
lnPRYcMRW74Al0GDVixAaSBpsdKirwk/mBkp7Fvol65raWME94FydirNpsvErSOGZUjaiGU0+Mih
5L8VELnprfq8aoZAD+4Pt/48bIYWXEZg98xjWxu2Thas2gFWC3EgtYzyuQiwv+vlIOt+3zdkOqRx
vusLk8jO0GhgjxhbNrMiWmj10RkTwE9qocV3JEZ4L/vaCO7mxRQPskTJQuxVe1sw2iQjc6g3TeYi
bGe6Qq9L30xpy54wFs+WIPIkrhnWLGysWRhu7K5/xOtwh+uz/D7APgWt+JZBS9sM/D7eRIUdgRRP
T8PsIJoprS1eiICsVNdd7iZXFMOKpPAG1Ze0Tm7qJlsqqHmldOK8x7VuLmAA8moFJBvpRgAsBNaJ
U90nxqBymGFQkXv2tSZltDzXZFZblgXFWzf6xsaeH6W2TVoQus5V7BjPdPuu2zNxNbUX0nEg19P0
7RcDYNTZTJphWou5EIy15yXTlyozgkOo8uU4Dc6zmMzmG/xHI4EHXul86/roGVdOYY3dSgicWHv2
WbJe+/A7rKl7SxKZ2zPpvRChcD9WhhG1ufFQzlKf8yl9VXC1tnry6mO7eK+kOhRPNCKOcBn7jcWv
t7arov1geRX7EZjcZ7ZY3WZ04w7tnAFBqB7kzrsqrIOgYT4H54aKbXiHV6I2iJ2M22QY8xcI1yMM
URX89ADHIlxubOZUTvFJIvn86I/IF3IdvNONYSwclP6LD48WdppnRrYvMzpzmIonkGE7irty5Tg0
XCZxfYm4YYRMTk6OmjhlQQ75ekmnyk2ZfTVd/m02Df8ShtXwClxgQziFvAMtR5duYMuGymURN5R2
CC7oVwmiArvipJaFWGFN2buoKrm16Pb1OWAFg7IOv25YX4LSpslmB1I/kAMZ7Bffa1+NJdzX/Tw9
4echqAHBBQHOS57egP/+avOAroIotiT+hmvdxfoZs8LJq5wQDg4+WRd5yCZuPDYIlBrr3iYQVcJL
QExbZ/Zd5TioCG23vcHisNDnUvMNjNZwT3YbwifZfi8wnER6KlLrvmkG65EFUgHx1g5NNq8f5TU+
A0ecKEXO5qWM6h1fq3NKvNndFpwFX8wRclhUBwXDZQNT9WMpCYKuCtf7JlI6zO3SJyGNf+B/VsGB
QXPN7ZDFcsHkygF4OPp6MVapNq8T5nNMoeLw3oKpQNuGbbzk5IH3LkV1Qj/eKkd56jRwxbwcksfQ
4CBq3XLQispqeOnC5eDZ4/+h7sx260a2LftFPGAw2AKFAmr36htLTlsvhOSGfU8GGfz6GrHtc29a
ruusergPBRzkgdNK7c0uuGKtMef82sS+f+zaYN1VY7vsJ1q1F3HdOHTL0IHzkjxy1S69nE5NlMEc
l02Tb0gSe1Ggz3RfoOLqFvmVVyJR7eOO91/RnFK3bjfkxGBTEIryJEf8rNI+V5e1PdNMlrd5msvn
DBOKY9n64VWWVg3x8kwUGPx+0Gt6KFXXP/apco+2eMPUh4Ipj5mvV/Ez1CIOh52ziy1X0r4Cnxro
e4cqh8/3db0naOW01tx3EFIMACJHbBuLgNaMiJqwXDqWk4ykv9DHb6tTG8YC6cscjdc+Bf7BDjnF
VdQ+L03d7DGAwKQ2g9wGf9jRcKh2bFUASEYL9jEJoBsY3l4QHPJItop79BP5payn56aFdrT89WEk
yYdy2dOHZUYb3rcY0rn00SX85o0Fo33oV8v5WNKq34xYNT8v48DA2IGuocXkMuTBOlA2xkmWCADS
g5rmmt7Ac9W1y6EZqOkykImvRS92AkyZGRB3OS66MFSoRf0ljJ8DUV536eTe9qAhW/KEvlP8kqmY
Dnt6XCA0FmIlyJu7JR1g0ZkMPPdki6HAmJJDx2Rs77oUO0AgHix3Xt4UCYuLnoH5I9vrbv0wfrOH
PtlFxeIf07lYHnBNtA7kEgrTqKbqEW10h3X2bb3o6daxcRBruhkOoSd6y7X1rUNKiiVCe7v6iA8C
pRTjv2C+hrv72rDfKIX12QnX16TFTFEM0zXbXHp6OXQt5E8cFmq/WtaxTL/jhzZthA82j9i7PXVF
f99l8qpeUpbHlO7dpDL70LZsb5XTS3J81NEhmGkD5nVl7BuoE8hpKcJnL0iJCs/W1yWYvsRT8oak
g/unkQ/TeEOD9hmDN2yHlzp5AchV28ktLzDdgr2RwTVt5094Ae36KMLvmZcjDUgsJuIY7zirtsW1
67YP+Ux1Zg25vR1hobNNESb2bRE3zJdW6x5PRcUEpVpWXgk5QUwOb4IOvUabHnQYDhc9d/CL7rF+
KzBKk/Gs6U86kJ2zW5q4A6/6XDZ51ewz1DC3vLIYPiyNLCnwmj7YOWlfP8yjsUK1lm5rA0Ef8wwN
APOE3k63TTG2nx00N2gaFK1hr+2e5yksL5SC8KSqLi6iIK3RZdTuodUrKYX25B/6enrS/Zowf4nu
8HHO7+vMErTShulqTTP/spVhf3JKXVwSoqEPhD32T25NBzbsnVf28PlNUbts8BP7bl0THCmHJrmW
yJC2k3C8G1xf3D007XKUzRLucsVuCT9NYiIQPiEFIidP1vVR1dLdJYvFpqqD6MmGMdnR27Cgdey7
xJ3Crd/meM6lZXzni9En2ka/hdUUbSoneA2SkjNGUXtTT5gM9rm+8HrFqHpWt2TlUFYMacC7OHoh
hz7bYegnGU/g32e1Xk0ZBLYGdUzBHWE7x7OTIMzjdq3mg+vAp42Ls23AHQ9pwzSNuvEiqOp8WxLR
fGC58vas5gRvkcy4LwuDW7V3bKbwJswt98hWmI6LXCD1iyiiknbt4oZXNW8hBEEtY5HoigEBqbxF
7u4cpkWbqai2lmL7YcY9V4EeSEtLyuw0FK7Y9j1BH8U42Fcge+MlEVbfu5V0NHzPN2ZvASB/K1jd
98uaVPd5z2VsCn8DAEWSdlnOW2z6CP0kEhoEPbSuZje/z5zKAZapbhI/+Egy13CkvkYc0xrrxGU5
1MI+JjP9jpJoqi1AvD5MRcavCidnk2Xjt7VpH2hD3+gWbU9vnH0TSVJ8xz4LQea2siqc80bCM+KS
do0ctjag4wYUOz6lNIqBvFqPokVfzjyp2wl/kg3+2KyRnuh3FIBvKsjfMnKwkBfeL2OzXGSkS+7Y
QhJXNn5EQFEfXORvbLW4kwV+n6MaIFpFZt+uYnKO4TLTRll56bqjhHISjzq3LkImkKvyi21HLzli
o7PWf3WuRdtknufw4JTiibXz0dF4C3Bvj/vCn9l5hfM2IWQDYoIp/4oMn47ATsQZlpOooIEo67d6
xKYgTywuZOgdu5l+us/A+xkfpPtgjcbd0goHT0n7MA4e7Fnf5/6WQtna+WWgUYQE+VOFTWQoutth
da6K0H+Vwjm05esoIFXH8DsEQss2F+v0WuDXP1QgEnm9FXlLll2nvrdjXwA3FS9pZ6X7zgXZGwgL
LIjNoqkS0ishmzHZgZmITcrEYcOq9ZI3+X2fskBvB6aDC7MJN7irJuUw2UpRpS1J6WwAXoed6jTp
YBNv8lYVFUxJCxs8LDWhbiPuAp1/1VbiqreZpOdLRSFWlNOBLk5yySvL2xSrCDCqF7qbrq1m7Y/u
4JQRHAcgZVZ28T1mKfa4aQbRo9yFSga1XKjIxycLXns4VOEAf49d8txvpUhptfnsETTLhzNlBwAJ
0TkIGRVkNOHkGG9qm0DG0H1DORgUI6n2jIkIL/1v6dcfvzWGXxr+hyHAvlBcsM6l4//89Y/Djz8n
3xqDPf3yh/25h/4wfev147dhKvlPf7hhmZ/8v/3Ln43zf0CwhGPbyGv/6048x0Km9S99+J//zb/7
8Pa/QlKjMFGnxc226O+J1t6/fCy5oCsDIjawjKPZ/h/01X/03aUNohW4RKHgEmV4rP+Xtntov9Oo
A1uxo+CX2ah4XQf269eue+Q0NcbDIWVumHyemVduxgEUFJ+GT7Xlf2AneapBrD+FlfgEVS4OU6AP
A+q80cj0EFY4F5Jx8MVgRHy1mL2LyAj7cGYmZ9GI/UYV9d91jBFdAxSEcTTVDea37QuuHvajdZYM
GvGgLKn/2zDLDrFVU8snwSM5WeH9zE6vCMfqqp5ZYxlvG9VOB7JhOc5O8/69RFe47VR1pwfH27RG
1JijbqRDvT54Q+ztmoC2kNDz9ORkUbFNjDASbghRKVrJ2Ygmeb/+RcADvWQjqAyMtHI0IsvcyC1t
I7ykKEPvZsSYVHV7F3XmhEpzMnJNbYSbFQrOZqLzqJAf73oj78yM0LMwkk9pxJ8t9r9HzwhCeyMN
nY1IlFpn2ZfoRkcjIKVdH6P18Y2b8vTqKGSmKCUveVdVB3KYZhQ/TNfXsYYTQp9KZEn9WKFYHVGu
InS7i42UdbK65dRKZJFL0IjHyEheRyN+xRrpUEXGIHWsHgv2ZGTEhjzyOaYiTPim8qZvZTLvnVAB
ejK5/TQh2nmgr+VeyMEat5JAkRnKQfU0Oq34g+PCzbkFxrYbq/L6U0LsDeBnm93CJ86f4ghiFa/A
6ONSSXojTTOhnWsQHqYqqvaMupGZYNnyEMwzqCkTGmSIjvJOowzbz0GWAwnngSo/1kXtXXklIIXN
K+jWrc/QNS/14pDYbX+NXi/cEfgnOHmRM7F8TxBsg9PWZJXFzGrJdq4vsQhGKNCFdUDwZWlqTkFw
ya2NuPJKh1IcnDnIXwIHxHu3xEm9R7Yff8wdKOpQ4jS9VBkAGb7atxLS8Mo1EC6Kg/ylbWPgD4Zb
UMMZ6/ihyq1lP9pyudceIR4TuRj1Bk/1ZT9kMCDrzDBCjjMGJx4OfLu+C93XzpblR43S8K2fAnlh
0XImX3MYOau4ve7YSi73nEBrizY4o6lt2wAqjYfP2sivxLZGTzvc9vW9k3BregRLFydvUBx8x9v6
kfRGvqOJZX3EwhPIv/F4zUvNdWjDkl9IHBoUVNln9V6rSu+WsWo/pzx/x8yPoMGXBdER1N8AG0Wa
y8dWANHpDq0WpszqKCbZfvMWJD3x1LR352+WY5AYHtQk+PWl4wQPyUq6AUMNgDgZp+GDu3APutZY
fSeSnKB6sr+fhtydt42vMabIzIGftULYaIzPARm+30tihpwLT7GI7HBK1DRsBhzbKNpezndaDpuw
blYcx9hGaSQj2TJH+5Bx4N3cml4EfDwyU/DNj3Q/nb/od0FBj5UbPODK6140pCQ8CrD6Xd8jDHGS
KXBPreKi0u6pLy2auSVGgGSRlmSRfh2DNLutbaLUQ+Hrqy4WzmNs50TBdFa1pz0CQ71GHuCpg1Rx
9iq855E584tUyCeCJRWHMkmtDw0VynH1ER50CYKYhkC1/flqVXPVfMgSPYT0tWPcwwVGeNvGzNzx
DveuRTfQivXPQ3k/Mdb2szGxLykn15V/IMP/jFu8Zv9rpvr5ekt6wC3Fyj2hPk+qgyZQXvNSZ4gK
yZkARbtxxglpVXKfEpFEpyA9VXn/3YMpiNjIb0b27LUTPC4DxCO9PcKVPtJP83eegRIIaWChiz1I
FszLW91sQ4MwjLzHiB+QWFuKTPiPAOjP2L2LW58Z5K4wIIQfgESIgCZDVunbbIl280IIMPSENBiF
MECFWBzmdA2xypvZQBd+U+Q0SJS71y01V4C1x0kZTGM8ExsW7EadMJqE5egM1NEZvCNfAT1qg3xI
2I8eBqSGBeE1ydhNTRJpAKCIBTEyQI7A0DEJNDAJfv8MyDSAiWVQE7RLUCdOz8659f3mw2SgFFIb
168VnIpjgBVj/XJoYVjqfGovo6BAi8Xog4YyF9ggL0s3xZvcYDAFPIxvwBh0AxeFQWVsMOzTbPAZ
O5za/WKQGpqTKIKAbKym+dwZ7GapG/taGxSn58ZHQO4TS67gXETVbS3InUno71K3j61BejID97gG
8wnQTe4E5M9Im+FVn2GgXBFAYQAhG454Q3LweOlGsUsAwEoTfTFQUZIbvsgzqNEKxhTFHzoIpNSg
SPh761v8LOCT5JlVqs/cUm0QplU59XUD1VQavInbqt/bBnmSBn6ibw8HVU1YYRd10e7cwaKvZYAp
2jzFnlHZha7A32TbvjJadNitDhGFsvpkG/SKgQatPYNjWXBZuON+7lJ5tA2wNRt0SxqIy5PI5hoD
djHJfoa8trc+jyHiFvCvMOc9DDm9G3GMuZ4NI0aREH51A089BoYgKwxL1pyxssEQZvMZNlMO+BFm
QvlzHhDr7BoibTBsGpLF8jJiYs9scIhxyLBQhRmajSn/5ZxUcq9XaDfG7c2DdHEEYIJGZSWNOU/b
h7etaueX2tbly2zgOt9gdp4B7kgkWXflmcKrzkReauC8+Mzp+QbZU2d6bziTfKmB+khDmw7hmfRD
PvpxNPCfL3owYolmlYtIaEtsoEFV5NM1dlcud0wdQ0B0pgPvrjOvQTCq24bkvkvXYImxARTjH6gi
0CISP/jF9cwyjlFt3TJ/9y6oFIqjYMi2z5Yy3pJV2bj7FMSyrhznThj0cu6z+dTCC/zld0Ad7PLq
Hcoc5EXBPOws0iy2WF5dFAbpRMhrXdoG82SX2J0ag362BgKlrwQOasDQ2CCiuHm+BQYaHQw+WpxB
UoOUlme41AEznQxwSs1ws2CMgofgMXESpEhwqfmZUM1rBbg5M6lbDcCaGZS1coFam75wIf7WG8B3
fSRhi9eAgWA9g8OuBowtDCLbGFhWG2y2yw0pRgLoZzlGt8LAtYxLKUB8PR4iQ95OhsG1JIOCvs8y
ev4QunhawuoC7fIGbe7qAIS4ZWq9GezZ+yjb5bjMS7Ib5PpB+zK4XTJIYDT+MMG1OPqofLYl841G
Ncm3btG0B3nlqa5hymXo4sVelsvMEMeTYY/nLr7Oku7RpRW/C+Iwv9Crv1zFOQaCqMuttBB7ps4Q
/6yu4iqYLD8zVstpKdoj2TF58iAJXiIcdCKtgLHi7KpkE1lWwish6WyYjMhOCAgK5lIvF2gX/PXa
o1QpMOqvCm9PzIXawS/QVvGmYskJFFHT1OwqP6OnOyQq1SQ3h4A4G4jyxjnxNvxrqdwHy47UoSK6
CcnWNH8gtob4eL0Ot0nuNaTreu4N2q5PHXnn+xWkLiNXbZuvIxmyGEfsysjL77qg9d6GpdEM6ev1
TQxivJkrGr+ZUN/6ROOH4DnqJlRKgomglXQXdj9svYd7tHbONZq37jGhVNk7MapXbQUvQJjxpqum
/HUeE40gvXcBBOL4srIyf5Pktr0tuoHRoMroECLx4lXZlljqutmRAf1TZI3Lxivcq1VSaKPM+ho4
hqHvqv7WF3QvGvdLWkI1x2MWXWqm4PWelgFFf4KK7c1miveVeO78ep7rgTp+cE/Sz/BXyaMPNr7G
9gZsYbWwKxmLC/JZUGisq6uvXQxQHtqyWv9ibF/eDGn1hQ1oUu0bp5vQkY1GJsc8dceY50tXVbz1
ra76Co9o1qx4HA9TnTEKEHb/mfLF3zuOXB7HOGKeI8WjzHKPUKk1gbQgUvbSdqNuF+iVJ22qAeyn
ebrqWllfr6UK8fzVY3lX1B2cOMKX9K3uBpu2aJ4th0qkvArsqEf0z9aQWc5cRuFXGs8sHCrxxCNy
7/CvsQ/az6us6reVFiWqmli6Fkt+ENXbyZ7rJ9pRzZ5guvCKyJ3mMLAw7kOxIv7AgaU1XiyNcWXJ
EvxZhHFq8c+mLR4Zgej6c8QpDh9+1yUUJfnZ4AVx0viEbtL4vow/bWCono0rzPLDI0YavxiEeup7
ajxkAuMm0xtfmQWDmcI4zRABFrB9HK6LHmKsTfCj8Stb3dMrYb5s3GoK41uzYr6x8YyXDWmAZBYa
fxu+2DMbv3gXoGg4WDkuOOXZEOe/pZ9zk33pm6H5Pv7awTl3Zf6zvfP/U9eHwuFPTZ//Vb4Oxa89
n/N/8bPlI5zoX1HgYJZGJ93GOJi+zg/0UgQOseQ2zmZYt8HJ+XRnfnZ8AvEvCbB5lsFh0g6V+R8d
II+/8mgUGffhAOdGMiH+3fH66RZHs+y/9IOX4hfu0nwd4Qj0gOA0fOvwfUoBunBdofd0v6UIoXM2
Y2ss7d08OwAYu3HMHf0xR0Q/HgYtywoPLu15XzDNbutrwWuqow1rGaGq6Z/zeNYRwa4pyiV6Sc+9
XVm5xrO79Vd/g9YrUexhpeoQhcpy0qtEP4M0+o5sVUOhsKG35ud0nOJ+X+YEUYSwDhHgEEYvthce
5ZBknbdZWFKinsJiscL4UMMfUS/oIY1r6x8sHM/U6X9SqbTZMN1xhPGX9RlIk7fxa3+sYQyIX9nq
fWuHWUVYISRBSunP0i6LGywvKHrAerK6+t4hqdVPLngrX81Jp57joSGWLM9/u7d+XsC/2/2dnTl/
+UrUmoIV2As9H273vWEi4qSF1O4++SpK2ytuWjdLisvVnTpaASkvadopVZChOzQUPvFPRb60Bcyd
3TbFa7MMmvZIMCGeuixtNWBLgIHgCmvHrpG90Tiu6fox7f2YNoa/Fp1/u66F4MewfSFCaGMnw0T7
6c8HZTwK/3ZMpAWae5BQAhujAv83U3L0wktmkbb+zcZy0v/gMXZrHkkVbtb7P3/Qr/1Ouq48NNiD
Rr6HDz720e8oY11WHfYSS/yV2pv62kC0hcuQ2+YJX2SQu3cz3REyw7XvlXS9EIwH6rFAP/hPjqi/
Oiiev4lR06IupWVID/adbSM+t4jpltz/CvfS+7cew6IRzLOysIy+TCDwIcL+fOy/nWRP+iFLicRK
J+AsvDt2C2AnaMqAIf/Ume5Kp1tLIVQhAZkx9Z8/yzwXv15Q9Lsu2Sfc8Hh0B86vzw2a3LJo0Uh+
XUQyZO43h1l6ml7ELVu9y4QNBqe41D68zP7PH/z7QXIP+eZ/Tuix6L6z9JV9OfSYzQ5fFjbMzHVy
0gDVIznYGWf3zx/1zmHVXELod4dAH8/hjqLr9utBgjOIYsaj4uuALrgKTlkU18+lM7JGbccgiZP2
bonW2K6um6yvfXvvqbRYP+ZD0MKOViULIkU/uDXTsRyTYnebqprw0AIbrVCfsAR3aRb++Uv/dmE8
fNwZP+AXKmzBoOHX7yzY3DoL4NCXGhNNvgWC0yL/roQmU7ghyLKRO2IbmvGfPNvfxVtwsjyACtRU
oS0crATeL1uxhb9T23vWG7Z8wlm3EbvradgGIVGpSNEklW154jEpgleN/SYIV9f3fQTxZS2OesLE
ZyYqMQ0Ri70lNbZgSG59Bx9OfKKHfwok4rl4dwPzBQPv/JhEIdFE76+th0q2r6a+eYNJYm5Cn1yP
6z0Cup6bakV8qxWcVDv4t5aMM56moXZdXgY17qQsllHhJvoLN2CVfwfo4Mzw+nOLFUsygdXm9x8L
sBu3rC7ssRP/E0EJ2LkADjKQG5FojgNXp+7pqo8QUwKN2yatYrNEW0Oa8oGOXmif03Efl8+4OFJC
bDAGiTkXTp5LFnl7zcC2D47beTzfXTpnyN99INdviBLoxG3kGA/rPY9/5OGtWHNr9muT8x1Fm0c1
PVRCbz8VQ0N++H4i3nr9uI4yUE+q73z1OOT8m3mT1jkryCZN/YZr5uBKwkdXMs3IJ8tli7x9w1aj
4WAaO89T0Mm0RnBOxB3K2Q7KN4v5kcwPhooBCY7N48M4B0YuqbslZwkeAHpwRMyTiI+2sjnixxHx
m0+zsMn2b2VUZN1nAD+S9GJXddlN6dKQOs6CCewVA189XU7LhJQD13z8aLSxsRT6KlQDwM/GZj/F
/3Vh7PC04cA1kondAIEVxennAXi07jjUGqLKz3c2CRCcUM+uuf2GJTGLWFkFNk3fboh9/i8LWo1p
2ADF0P/7d3RtZ/V7BO9eBvLNDmJeNjJdPc7BhISQj17alMVRy4ZjSn6cVbcoZs6cF7bIHU8z1EBx
WZf9hMBUpJH5RGkFVG26jX1OS4uvH4dnyExul4Z81fy7LDDqGfZ57OfVYz16tLJgl6W5XVp8lXim
VB1F3DWJ05dcMwlCyn/F8DEODmMyFiGKeNh+zd5vUZxDbAxyPh/6EDOoD2Fp+5yTNYCumS9iv1YF
aO+KhBG+RSy0CMiZp1rkIHIaHwv0B3wC8ZrYHPCNmbiwCux78jM5mMaJzf3bS7iDap+EspPqkh6/
y2/BzMzlUZhyYn9wTUjGgHdXT2IOX0lz9PzLecIjK9+5USpdf+vjWqi/6LAruFPk6vvuSfn0ZLIt
SuHQ1G0xPe7sdnBD7v9sAkUBycQUmq/FyNycY8aKnMFpmYkn36xhYO65khLQPeXjQkQxEyjf3KKm
tFZPbVjzz06EJQ9wkI+sDZSOK1WGO2c857rXhjRYU3Dj17yTvXmkGU7wS3vbFVwJDA0gbjZjK6R6
CmiDcBbSJjAeMmrBLai6wYNM8Au7nuRUoGlqMXNXyyzrYfOKaBXeaQlJAutJs3+KUi+L1E6EbmBW
prSkQ33wbevgFVHSysNY6MQlriFdcQ9KFJ6R957WC7d/OOAs7u6jit5NTaEwNz6uh54q+k1qj2VH
CzXOZXbXILDGOI9a3Vxh2gDaZpTGs6wsoBQbS6nN0tPhQ8dbDoM1XxXxwDTgFFsD16bD377xXmsk
CBwMOWV4g36Iqi5261t2mNEC6GRn7sxYkx1nzlhNJkh7yTmaCI+iWekjAd3E5EWmJ7QJsMMJDqos
s/6XdcZzjO6XcDXHHOULncp0Q2hRmibXBapgEdyOC9QDN0+WmyUlGGeNvUiBEIg/2XjVcw+xxe6K
5Kqh98ffdY6aenKPPclSSdOTs7SrMKSS9WaxLTFBp8y+w5KbE1HMVSIFDTeMfaNJWva3UWebVRAt
TsSdi/lSPCqkou3MT7KFoQeCPik261Jhq2p5QGhhKsIUkpHlqXUxt0PilFqsDoqzyLMgnHHghlId
aG5zwdXvtHcVkr3tnkKioPni6WJNfLQrIEeZHNCO412vW+LgdlXsYZTIdKw0L9lxnDpuxwXRNM0y
TGE164MOU8slv1aj4cY8q/KYhnVjzSGFTU9WKe15U2LZJFXpL1WI8enNz30Iq745OXPTySY6Fj2r
Kl5waU6f+2LKsQxGGEJO1Q4v1Dreu8RzdR/ibuHgs4aXv94z/Q74xkE+MwM/NFUa8GDn00o5fcJn
zpzBn7d1ldGLY5FxG8mNu2aLKZz9xjLLPUMcXloIc0nT2Mugj3rkX7pMYGkCK8l4ct0w9gJU06mA
PnMylt3dEBELjt52Fdp/sRAU9B/saimfIsKUcu6hvsswT60BfQ5+o6b2S1vxjrnqCXZ3b2K+qdw2
NQqIF2J4/RX1V92UX10yLfrHqvGr/nUmzXe+WyOrtE1s1dhctcR5tpjKYQ5tYq8go4fpMM9eqG77
Lo2xuqIVVIlrWfJaJUp6VGLbcY1QxcMRdiuuX7XqAQ+TpVCmpF/7WZcbN9ClE23a3tLjZ0jiyf3g
l6N2yUHpXMxuN8S3ajw124jjx7FYx8l4Maa8ycptsAJkrNhllqvdH2KHFO6rhYdjAhcvbmYm0Pit
EI0FPU2Btj4luZNCawb+GFwOqIbDjXRxBdxqwQqHfVwyMrixcIUjJywIHIIYvDI5BY4cd/jDzOtV
HNW2fRSzSJ1D3KL7HDdjUK4ZSfXSs+5biDz3GWdP/NmOdhtoCKuIifbytKBVHG+sYaytR9dyBzTR
NXf1hvgOv39eA5WQl1SOftC3kG8eWreNrYLW30XIQ4tjnEFfAFC4YdVsoqKRJNUSAz504Zuo8rD+
mqKmRnSBrkh336Lck5h+TkHbBIw0B2/E/DCuOy/cTYXtlf4xrqzCvwUIILz+qPyWsjb9loZIKXHp
aUJ8Dhm+eSPNdtrrSB8TzBc4mJwB/7n6ZvQT++KRUVGDmd+MtTKvpRYPh9Z7Ju6mbd1dG8890qbG
thNqFK3MrAoR5MwD02PRwv1fW31OBdXLRZnXCuYv5uHuQPx41/IC53FIXd+scBVoEEtJZulYxIdc
l1j1mQNr5/BqpcVJSQpvpnj1eCmjYFpCtZc461EHCPfiw+Q1pvrDfc3sHIJcIGnYaldVZXScuirz
P3nwnHwV0VpBER0Ta6TX0E6dxzLpDQOVPXoZztIROokqeLap3Sy8eXCY8a7yEOey+Sq25pihvKwG
z94rgWWwPAFSlZREtcOO37qopsrmQKlLGOgxZK16syBWJQTpYQ6x+p0vMN0ZOUFtTRBGuQ07fJ5o
5yZpwGdPOG026wfleh1/18T48NRszJqYZ2nwGnKKj0OUm3WycIOSH3FyEfGN6hj5XP8akebEj0Sx
YrVhgN77b/Pc1Vi7OXlQXydNrngtjm1raqm6DUzJwpDFnKOxqf1RfGccrwuG3qUwgBPvQ/oGTLTj
hXMb2b3H6WcN16ZEOrd7/KEyb6mfbzBXNJzHAh6XFc2PZvPthYSjImIkwei8wTSmYtNRThYnlmUm
N99gGpjxFKd/nwn8kjGam1q5UpFi5shvbKrRr/BtFbUOyw0FkbkVM5s64NGrltj7VPaC3tOPy8gL
U4iPbP+m8Sns4oUjljlChv40DSoQPa4WhZpTpNa5HUfwv4GXFyfcghL0xLBEvnpaA8dUsWKFqVn2
fQ/unl60dm2KChujA0rw2dFmIx/6HTdLRb8Oz7pstvsA9R4wJ4WzA3rKCti0fe+d7DYZVHi/jinR
1dd+HNh8H7265jmQ8NocqiooMp9QHptHpKs60/Cq844fiJVrCjWBCdOnrGO8gXtxPBEZdOycoKTO
BtE2b9dUqYSX5oQjJ3+SsqUK9CW5Uic1+uZ+jMscJ2xSsBO22vGKFaHe8u/NT1OV9Ov9XIYBr0uR
8r0cLHQCUxqC6mBpvRNYQ/BlfjwexchU6qnELJCL2g8sfBV4uVTJiwrnJOtPnggKyKmq417A+lxT
EzDqBDnjgpe1E9U31SyAd3dJOYRiuuQXVJKidm4IfNhOlqr4LOb2HILdqsw0K4QprSPFcPMxCaKs
f1X9lEkyyoupHVlcgPDktTsL3OI3WNRzn1W2YzaBeeuxY7MFIxAeIzeivGTjyXUetbfqKzk77J98
TMwWdVwc2RWvKhULJwVXU1P5DImtqDWGJuw5WqCQgsLg5444RHxOYbAQRMLuq046yZ8S9iw4IhMO
t3zB76Zb721LMXaTKX604U6lfTJYp9Bv5fTkr6UEqLJmwflH9mo23fhYmiqsXxiSQwRHvSnkk7bh
/oiHOOGqjRUNXcRlIXIuECXl1dQokdesHznrZsVdRcee94LxItapZv/A7eRjFMkv6iEW+LUta7J/
QgBvsjSZ8XLrn0SIjv+LLkLqqB+PHpNoU1qVVhUhJ9cMcYduNyo1mBujnk3/yIqlNrdkYIczykB3
WeqOE4JCHJ8OhomcyFngVFmc2C0n7Q0J69jrrprJ7TFO62V68BHdDBfhtCBzCgkQILxsCiyX+gDn
e8XS6WNsy6+JXJIgomOOnp4r6RDayToz/9g1LgXJ6elFlyvBIkXBP/mA0DOr8z5KlNkF/thYlPFq
vnSzLgZR4inT2OSN6JXyS1eFuCLv2CTZ3P0zYe5c0kxM5qtPQIeMIjFFYdC4x8jXLW4ClNHmB1fN
HUWmu1mwRi6jlaK+HXD12fgWvjBMBlJIhFekFmaHjjuaWTmiZTCFbiVA9ot/aAj+H3pGIT3BSDLQ
CbzfohIxQw1nYnvntwVPAx4nlVolWanI5TpobhhyjvcfPvJ9u5M2Vcj21DXtPAfbgXd9Vt3WxKiO
/vjm+bOZ3vy4NUqMy3l1/blz+PtHwSRT40ozMGI09a6z6qRJu6KPbd4yNzbrU+O7EqxqYbFm7frz
Z527gX/vHwtaxwFJXk5AbvbvU6nBFkM5l4V8W2Q1sZGZUmNzvMV1KuUxxDIXPz1cCRoWDWwYPIIw
cOjpQtITcWHDQUkVZrIRseU1a8+Plfnn7KPuE7NFqLGq4Z3AHH/mT3/++r+dKkANgqYiYROpDgBu
/v5veblLH1fGNcJ7HTOx8D14QZltIS9XtlB//qjf7jlQcUmeuc8kyEE09e6qUEZhdEsB9RqlZGjo
U4z5w/xRrIF5RDCvm//xlns/QkFHRtii43h8puc478PaGWLDitO/f22x2+e3j3Ch6/2UsbI/Jg5u
wxrbRup9ignNn7+VTmD3d6x2ONL/+djfn2ampp5nZhmMST0BoPXraZ7rcVHYmssXehJsHXWa0qUC
8TXb+T9/0vuzTDCIzdFKO+DTaI6965oXFIahBFl8AVcLipuxLc0LKsvZqZ1U6piq8c8f+GuoF0MT
IrVoOzPkxWGHoundHTTmmCngE9m/YPlt+sn4L5hljkURzB1qqysXSGfQ0DTaAn2kvBn//AXOsWF/
fwIptaQT2YgN4Fs49Pcri0sIlmiD+qVLbQ0QzSxrLfZ0PdIoP/4oW1SfmtKYKGuzfv9silseyITc
V/6Iz/XF/OPkVHgMco5o/Wue4gaPInYLaxnWvBIGQp/PQO9ohaSIiWJktQ5mz7wsFQgmzqxpbPPg
b4hRNv3XMSAh54uY+wX7F+Q2NRZ6FPPOeJExWg7XXVNYprYa1GDKLqt3yKA6e0pwzfwWJe1TMEjz
im/bvuVrBT8a9AOlPatmgV2C6eGE47nic4QpluO8yllJ7IHoHdpjSd7TmXTUokyTpS5oy/759P92
wwUuuYG+FyCZk7/f2hM7C3y7Vv0ZKyRJzZq0YIfNDsN6UwH8bFn/+SPN0/LLBWepJTeZGc3/Zu/M
luM2tm37QxcOINEk8FqonlXFnhT5gqBICT2Q6JuvPwOydmyLPkeOfZ/3g8PhkClWocnMtdacY7po
AeSiOPjrosWgjJymxh1w5ztLjxEst5Oel6zyVLvojc4ngP/odRRRoxEsh0ItA0H4T4Oiz9984QsD
g9KX/Aveuc/BlCQB4vQQbfSSlrQ/j/Cw2/xRpIOoT6JpL7//zp9XEFC5tjTpFDlwrki/+vSQO4Ye
4gRpmte+Usn8ZCdyeSySRC0nq9//KvHpleZvdyWRlLojmbyZpv5pWhgOo55lRS8eSS7TkdPTvmxB
79BGpdKNk4HdgfClOedfkoYNz+Vom94TR2G7xhBJW5cWDCXPMr9Xg5lxDjVmazmoxyEVSkQuPYK5
MomWttaoLW0At8XaCFzYdZY2cZozHXnoob3y5bTUZi8KQySILCs9okyqKgMdXnWADRRPGVgOPbTO
v78In64318BjXdF5Ty1p/n1iatth6+VONz52ORx+wH0lo4p0pQ2kxj/9/lctTqq/Ps/LPWXxchBc
QDZjHf30PA+loqdqWMED2XM/fhdcCeeSAixZtiaWepagP2fvQMKWSrAYi6VL+vO/6h6XXkyBoHNx
bUsu/UxqQcVKJ/ImoKOgIZvVZmLuVUTSTKzydNhNZkfBtCFjj/I4RsFGWfJz8Me0aBkiaaRo8e7M
LnDaftuX+XLDZzvht2g/puPyz9ZEb9ABbdeaHS13Eit9yA/LnoW/XBOksjSWf47QeCN5dhNmHux7
QUCXg8h7Ix9ogfz+krq/3j6gVgjhxcJmw31m6rb+6RGu+AbIU1XwnvWm/JLUBSmHgvHo3kldZdHj
j9otThcPS02cBcACgmKfizR76sNY738A5RmahiYy0Qn5oRO11WNA/drcZGMDiitye7GPveQ2Z9T2
3itiZ1ZOrUWTzyzHue7toLyK9Lg5syNFgNFwLadrTOjm88wcuT8GNfQ0rFaebq3pGqZP2qy1FAcZ
Dnofh+ONxa6Ubq1MM4HX1P26VVO1YSaePaH1tY5ZJpgSJKqlnVemAyO81sheUU2ggBxDPDTdXEGl
NlUtHwT785uKCJpYBbUT0cIIFwpYUhQPgzS7p9g0kd+6OsBp8mZt9ZJ2XvORaaq+J06n4VgUdIAx
uwRDsTUpv2BeNKI+9mJt1S28jAyEQztAaVq5UZI8d66D5dQNOlKnhrp8AP5CS8wyNCIqNc3ySb6+
tVosRGJqm1dDztZj1NlEoY9OfpXKJsa2NsV/Ihn/T/XYr4s1DwRjZRYz+FzM9DkofHogCOFKZWWH
xQf3i7gRERTpxslKguWcWnce/+Hx++WF/vOXSYRyyzbPGe7ziSSYLY52tVd8OLrM0QiN+gPKagH8
L0/PvWV21H9hmd8yIpTpP5zH/vbk//iaaHUY2bCIf5ZNdHbjwQev8w+wvRSuZqZSBKmmgfDt91/y
x9/07234x7e08ENx7vMMNuTPKp1R5Cnkqij6MIaSdwbWH225koInXo9RJu8wrwR3cRMATwKy56k1
QMQ42/WxjXMta5F9IdZzrmun9o6FVslH9lv4DPQV26c85/Ai2iJXK9Ea0MAWYj2pDe6poD172+PG
fPYS6lTccYZOJEYaXpv54pzSZO7QvUmZxRkDvHW99qaPpAxbRgldvTVCW3/Tx9b0Z+7fP5yFPonw
uCTLMYBjENcFIJX4fCQwNNmMljvNHxZKY6ItYzMCoJBk+3Ee3wrwji+m5o3rToQMPapac/YwGexi
/fs7Yy8P8y93Ri5iTQs9iIFwzJGfNhSDSDbGB5H8CDsGB7TTIICMrg2Nv2FK0q57Kx/3Mm+R7cea
ypn2lDk4XQhjvXJ6MjNkqF3PRogum1A85hMBAScx/XS/TrVzPBXyNJnTrjBz84EeaHZdaty0lcNg
bPLndmTskpRN4EvlyTuOjWSHDFb8fXKS+GJKEv5SOsX7mGCu69xuiYgrg6b7OkGIe9Rx09xqBYJq
sCrGYttvBxJVcGI/oKGOEj+qdL5ANBoEn7YhIwCZVFD1yL4q7rHO4BaNJuvZoKsdELOZ2uM/PPbL
tft8bS26CzibqWalWN6/v1TM5I0wXtNl8FHFln0Bm5Q84emcJrAMhU7I5JKZ8/vbafwqfOWpkpRZ
qG7RI5lI8D6HvxvYSWtINMk3GAHWkbYZqO8AysYVjcpkyyAC5IJph/WHAhv/FIdje4pjT7/Ves/c
/v6zOH9/tDhqsnzC4JMocT+LAeshtxs3hPIajgwYqNuJ7CnrGchElRPQWukipcORl/gPW5te4Rpi
n72PkMOu6ZN4BJyXJOWt69KRX+IWtxqtX1rohdZE59SJm31lmuPF6aLwEJLoZhEp6YkBzbkhCOBR
Oljy2nDx6+WzrXZ4x9Q2SVvt7DlGz/8wSO30I0xjIiK2WCfkKW5BYLSVXxpxegKIwwhcM0E1wTbK
FrD5AEe9Z+j5ZPeUppxFmvtWjMUhyjMTpKhELsOTyLjId+j63ZheXDByRVFHdNHIXKl1siyE9SLV
eVDgNYkfUyRZcP1KrHuuHOqdDjgPsX8Zf8FH0H63YkHAVQNI6Z8aX39ff3hSPERzSNcc7s/nJdkU
TELTcUi/ufjiSVEiKvIrKo/Fds0to6aSH3PTBQen0L5OfTKQV+r0Kv//eGDdRYLM1ud6Fr2BX98R
lFJN3swy+xbg1ezWP26IQwJmhpXbgWRPQtRDBcJmOzkReHAvGF8it+4Vz8lsPPz+if3UoPvx9kAv
oLfM0oHW0hO/fpg57yDwjWnyLZS6c185RnNHlqG2ljR2r9gXu0uXQWRRVpEfAIgB7yokGxn8l/Em
lpGLILkY+hMhfOZ3lPOVvQKDn97/w6f8tQZYPqWD3tXmFUczTVH56ZL1eTDlXmV13+h6V+EjJwvM
Y3QS8e43en8RTp8yU8Is50LwscvvEeZyTLuBUMPOlGXzZHtZeNLlkD6K2uqYkLALbOukzrjcADx9
3DmQrX586v8GHD1Mipiit488LoiopEh5b/9KrDYsOr5/ucF/Czg6fLxF5f/yE/8yWhgGSUQIt3k3
aNc5Fiv+T8a1YSyQa0Rt1lINwqr+l8/C8v7QdR3pLsJUCt4f5ox/Ea6NPzzeeh5u07ZpE+jmf+Kz
QFP1yxZn68vfQGY3D/MSx2R+PiunRlB1tgyQekcEGYQBxeZVISesZppLvqwMV8vZz8TUj8owu59j
ZXtfebC/RSSw3FsyNW3fKM0Hh5nncyq1+AqlN9zeTLgQglThuIBnZs6pa43zRXtHEmJYYXlnFP2o
F1UAPqqPM5NiwIubHU7pJLlIEXlY06vM3cZNVBx4X0CYJV3l55MBDifPLGCVrr0llF7Ac/S62xRa
I1hZfQhOGbbcU9OJdsd6Vx0F8poPtC2vVt7ioPUa/YWWhUStEavXOk914FK5c4B49GbWicH3JeYs
QQJYR1ektYx7XZUW6jFXu0C1DAAXyn4boTKsA7/2CEGoOfp0Bpwpu8mwU4l4SK7hsYrnfhpPVmeq
tRGPqH4g7d9NzeI8Bxi37lv9GRqz9zja43RNjW/ulPCex9F1Nr3OdNbs81sr0aq91dXiUud5fQBw
i1M0ieMTWujhYDtRfEav84aEACu7gvJJLyG9qqBoAf/XekA6MjhMgW1u08LIvqHthuOUuMY3k7FN
hZ6uLveeiL91nag3BDCOXzAosFGEcQKjSbmMxPLMfRWiSze2RGY0uuVzHufP4IriM7lXyKyioX8J
Ws1mck1paKWx9G0FfGslh6Jf4pZ6G01v7OX3cmaMuiJyUh2WJ/KxIv9qi1qTQxSkjxTZTVfFqwgJ
B5++l+tC63t8073pTGtFKisin9QI76zUSG+mqZnJD4h0P5qtisggATM51keb32KWoEiktWOjJ3gG
60J8P5DbcrJzNZ0iTKpnNo5ky3Y03Ax1VW+LphnfW9Q5CBR0E6BfqqnvbO9JxyHDMnY5gq8TVth4
P6IbObUBbXBEaUOICifT/EwpTj0GCJTV1Cl5BZqPcMy4lfoFoAonCsiQ2apGFFL4SJQJMHGb7gmU
Vof+2ZwEYdxphSdPl/FahBHtl0gAwNVwKa1gf3tXfZ6DTWgVhYaPc7beIqY4xRUfSlaOOjYA24kC
kYxk+1RE30sYKRvXzbw9Yk3nhLr9A9+Gjq6Xip0BbUjuaq0NEArBj/kmMdwo2nTvGZ0kEoVaXqkA
uEzukjCZUUF97R0jo6FiOO8peT/Hecxpijg9dOahxmxZG+3wxSst80ZLA7nmQIkAB7ZW6BfpMF2V
JAa1vgvP5+g66IaR+MG6mjox30jbKjdzhQPSccaF4WaKQ0PS5B0WIntHZ7F7Iti7vGV4GoEIDlIO
Y14IxVuBubVzz4WD6vGVHGRSuGUAnvu5HLBlwZQiOKxPsLEG8OWZNj32YzVyAKyMbWTT54w8ijJy
qIMzIqj6xnEq6GBu/RAj+7kjH2pfF+ZMmpgO+WOUR7vjtYbgI8ZDHOSYqAenvElyoVF3Gg38eeVO
92mTqXPe9OJBMFd7jckYWwMqI3NyqIeDO8VRcCh0T96PSSV8D/mpOSr9jL93oxflcBtaVX2aOPf7
LJ76pemW0Bz8nX6RQ5ru9cpbh+agH+bKoAy3nYuyquIgjF4c8qZDym/AuSRUVtC6DMId6TnROojV
A1rsKVhNiNruMbNP33JdKX/W5ARwHuOynFBEcRc51tPdiHwjhssuu5EUKVDjK13MLTRRuqNFppPo
oYrQd9zeOesjh+OyZCHywmhYB6Qzv5ilHu0nNWS+NkKWr2n9LBR923lhE5z3eK20b0ZSaXBxI9Of
HKv7ngQaPHgEnncN5zVfwdjErKq/hXMebipweGsojf0OWbwGRzGoohcxh+2pzrO7BvoMmFan8E2Q
e1fkNZOZUOC2HlAo3ehG7F03UU2NgnVv3lghbNTcwrEvTDCHTer2605G1rdwIWgMcnwHikrqE2tm
tgrSIfJrsm9PiE2rVans4VmN0HEtQ813jjsQrGOWzkvnRrwbpqPWMykkB+qO8VxEncaCFXKGs2Pr
Nc16RJSygvkXgFGc9dJ4G/LQgmczP2LTDnwxTGJvo8oje04L7HvokuNa6bN7yL3sDnXpgdODvvJq
RoCbVEdcsCoY1a1l3N8OKg2ftdHO/aQjim5yiugmyRoqea0Khyc9dKqjZ1byGLr47lhBA2/Pukka
cqufyEsw7+a5u+nozqyqTM8YaYOks3n2HpJJ5MeAeCVeiXhHmh+56HMYHTxXu0uh9NAVrEsElWZA
vEsRuvt4dAhuctts05hd7utucCLBNN2VTtMdFgTNCkpSvB4UWd68UNGW0jHehW2XrARG/A02iPwU
2jXLN8q6tyjWKfp63bma+0a+GzLLvtbg8S52U982Zm7fz671SKJdc0m9oMJgbsoDGtl553ay21TI
fB6bPOqOtpMvvE+S5hIi6qo0Lnc9hv89/RLprEYtbI4xbU86kaF116DLvCEgj4wgdq6eqcstWeHi
RRuK4URyMYUnCJ3+2YhjbZ/NvX3KVZwcRWxvSzMB+ikIvnasp5EcjpXu5tkmLsBEyrBHq+uGate1
bnVNFrPhEw5obvUq+OYCY/Ih5UQ7OCJ42+n67htmD6fIsoYrZafhl96jWyYbpo5qJpibPI35u11l
D1FewJEFO3+fBnyEljmlz+dD2pqY555Vlfwg4zVosGcTSBddJ6o8ZbgZCSUfT4grrcesSgFR0aff
WCC6d3Ededt4TIPXupvGnTXG9StucFABHgPQshf9QQ5Jt82c5nUArr3ykABTdpMjtbjzsy560zob
OtRk6ivpJvPR86aVTMPsamyvJPIMGB5l3l+srAxprUOujXSZPSaaU9xzqEpJL3PZ6m2MHivEMG5y
XZatAUM7VBcC2be5Yy6KWb0+DyZVfzHa2i5KrHyrRyI8ScTKm1ok3T7EnW8vJb9zAzhkPERWBt7G
7er1lCQ2lLPhtTFYa0sJh3U3DMZ8raBt+aldG0doh8XWdofxrXMDVIZNBXwxSBsHKmIWwsx04Eyt
UViN74xZ1aszgX3hmPuWh16w5oPQv8yrbQIPovQndK+HqdFdP09SbR/Oder4skpJbjOstDirUcC9
Si1nM6DMinxi1T8ImRdrqGLItXKHzic2NjBZaXLNuddvYz3bDiQIb/VAsYMOgXGcWQcYYXPaJG1U
x3ig6d+XCfqqneDEdy1j2pLJ3sZgdLni6FFvmiy9teWcMuvWJxAbQbMg1gQxvNzq19Jowr0Yg2Aj
QcIT9zA1KegyvHGwoZp1NWSwfioZyC9M4muPADioqPGs30rFhrRCTpXQIGuN95F8uGvgsiwIvcig
bKUoqYs5K4x7dwy6JFgH5LSU73GX9461yovMyx/kiMzKOga2G6dX7eh65cMw9Vw1UqvJsJtWXsFJ
eZXUjjGbtHcM2fsFU5a17cWpJMEqZLzRBgmWNch635Sjoo8Bb9+KM4L9hZ8pX7VwCLaTIP4LYAsp
cUbvjmu9ceNj17vVuUILt8JoXb6YvHlmOhHvg8DuDCC2WjPpFztYp6qkTTUWH3WgG2d6qi4AcHqk
1O5ld5Gd80Dip6L3azsfVqYa3DpyVleB7Q0biEv1HZ0+c5WgvofipfJbfYhgkIIQW+J+hm4PdBgC
bUQQD6c+scZpNAIDbPJVGMbp3qkza0NouSAmsSE2Xa85Ati6uXEzYl9tZ8qXkS2/T09V+TjGvfXc
kI89EjSiAAE1hiZo4dEyJn0iuRtM1/ZjdPgvgPKvybHlsuqZN94z+wnXfRLGgQ9TWYcfGxJF0TYN
hqiF/N2QwNARlK3ca/cH+JaTVkeiusEZuVFFfhzzJHkIsR+9tBw9qZma/jIVc3if23OzdZeLjT8h
2WleS/Vlizy6aEFPMkBZjP3G6ZR+mDCi3BPNSjcYJ0ay6wCYHdKmLu7Au2PQr4zqCdWH8cXA0vGl
KMOngFbeyaJhEoPK0rW9KdTCVfcgb3S9fiW9XN3TWG6KdRAgvj53Y2TdFlH1Jmf8ZitF7injBeAD
vjvobPvxHFoDFyRwromLzZ7xrSePaJqCnSs8gxwySMqAuvv2Ma274WMZZ/tKkBjT5KFa84mKbVID
6VijggZ67LQ27CQilFYtvg2465E9fJ059XHi1wgrQw0/3VTSTaN14WXxXR0StqNXM8S2PunEpiEd
dSOg1B4gFsaHaJ6Tkx318SHH9XwhyJ4CdnR4mHTta+aW82MUQtTB1oh2cgV8q9xg0p+eU5YKwZM/
gAlP5HytTSU0p04Fu1b02V2xnJPMmeeqni2mL4RSHQPB+Flx8vVpO5f7IgkMP6Esw69RLAdZw65P
tsnhOi7IFWUFgwtJ3qMk7TVO8upL2Q5ufm2kSWNuMpB65rky2AWQRjcRKPHIASsEnteZP5b4w+HG
8KBwORHIs7jotem5LUY1PsyDBmBvpbUUvO1NpzemFJuuk4JsF89EgnPFJanJdy3DipwLszFKeFj/
L7cwV1pg2y5zOO4CTVYPEKLHp7+0f27+nA/8lYVg/Nrfo3xYhtCAEJAo6XR3Ps/4VTUOSWYawyXU
GoSWHt1sQ8BfH/ODRhR0EL6K3Nz1iTgSHrHVrHprR8bGlcFZdTPK4nbDV915c8KcId79/sP9Ohv9
+dmcRQfIqMjzPo80cqNndBGI4YLK6CIVZ0WSzPp/ELD8b78EcivyA7g5uvx8ATCmjhS9/XBBELBa
/nE0lBuy/HNA8d+W5D+2JN2lZ/x/A38PGVnrZdz82pX88UM/u5KuJCgPH5OL7d6Atvtv/IvmGX/Q
FkSbAogCBIx0aVj+5L9Ygj9CIIOsF70QN5du4s++pOn84eFddQHKINUit+8/QgAjrvq1L2kh50VB
ynuEJoeOobf0Lf8yeoudmPaN0UTHsYJiCoWutPHqTiCrK0mrZxoNa211QKRUWhHL1GJgpjfWuzbs
uoYCcl8zBQ98t8yc4zxLK9hkfYlWpdX18RYyIskSRiIn7TbFQvNcFZyo/V7h5MS2myFp6EXTc1LG
P7jKAqoV5lz6DAS37JyTBxaBzW2o58NszK21KpLS21BNmDVGoGSMfIzgwbFBgwMpy9Wqrx4hxu/s
y2g7XC/chLPOaCpaFOM+ed/CXhs0msTJQ2GG0y93zoPFSCfvu7smE9pWot6huZT1OsY2Ji73Kkmm
2xGB6aUOBTNd6K6EdIwlYvPEJfF8Vdh6SLWXqLvMVrBQwwFFyVxO+3BwvKNQdXzFsrsD1kYYRlTG
5dYuYKCKJkq5mINIjfVIuNDWaqV4zjzQZzEQi3tDjD/i4F7DfoKgX5IvW8ymedORrnHoy8laR4a4
iZy5WduFIzfaBGRsRM14Y0otu5jFcGfrnGntLKsz1GMyencYa+wsZE8+Haz0ysjzbB07Y3XXE+vE
ZUdOeubYaV2Q4Jt8tm7uTkSeVDDSLwE0hO9J73jbPrUgQNuxC/ZdMvRxvHc7gA5m4B/zHY2UBwZT
9J3t+dmDsLzM+gpfZfaxH0pgcLFX3Cd1Y96ZozdemUoON3GjV7cqjb6Cx4/e7NIhEzEcr2hNEXzT
1XSdRGCxkyvtlpFTfp/VRAIUadZcCOmN/HbJGwm89LZGlHvRCK8iViRuHqFqIVhsxHiZGJyt1WjD
/EdBtNawFKz1PggfsHQz9M1cMOl+UpRU2kWSwKdUyrgyGYkfJ71DsjMO1yEJGbeyLzBKw4/27mRs
q1tXWD0tsICALsic88UipsZPFDtKqo/lbta64k4XPNHS6dqTSC2LfGqxUrVJAhCP/bmEgv9CH9CO
N1rbRkcriQxUU2lWUez31rrC/r/j4E64eNVdMTlvjnrknLGBVESSOQVqh9JN8BKNnLsK7FmcEYmm
G3USDLtgMYPN7ZPGjsAE8M6FL7wN5JXVe5xMqwLqJAEXkVlfa232ZEy1t/Yy646zR7YpXPXeKCkP
eVI+TeYSwCua11wy91qEtpOfx+LKxpntg1i9yqYPLQRnWBqtWkhNz1bnAV6dvGCvhl47Dy4ZXEGn
Qkzp1guLYXMtVD5uNbrifpaG9mECZPtE3ufgj4lsaFzWOvNkwWulHSVHtiXw+oU8t2rTyZzcHaDP
HHyPcxuf2rwlfagFxA2TuAgoIaA6EcVl5Wt6uflmGFS8TYdk9C2OQnduYGa3yrXDQ59wmSeqsoPn
OeMtFt95V7SpWCs27B0DX+ds1f1xqs3hUE9WQISo0Qy3g9U+deBS9hpu6wtN66jgBSsba9BhvZKs
Q/KAQV18MwWDmZ+G0r7ktfu1rEp74ziz95BwKtxaoiA+xo2Dm8l042u4gm+FpejW4EBbzURHOqq3
MX+D/X9tar6ynkdqXatMXIVZQQkubB5pPcwAhlgZ57sou5lYdlfRyHqXYc8uEW9Mr3NH0lwfsD73
Hc9gPI3TK4YrkkbyWK/uqxpALQZQGuVFfo3N2kL/4XEuvQntgEG7oiZiWmJx2MvsXl81c1IeVNpj
Go6LNluXqvDu2kR+V3h4/VCMxnaI3IymgmuAu9QcyirlFAgXfCvOu5HCubNp9qvY0ZZg53nrijYH
CVKNvOIF7cyxe4qyqTEsfK1Fe8xxm3fsLVr1nmqozLHDJ52OH4ii/Dqt3RKCeTm6e/LBkvk0WrVz
O7Jh35vEOclVOvDo0anq7S+NEdfHaM4noopgvn9tefpj3+gq8qYMLZDWanCUvKuyJckwwOx3LAFc
HKspWNJZkoJAtao9EEQYXkdZl927GiqzVd1rchelGFQJ8xqiF+VazaYXVr43CDl4czn1E8riQg2E
O99ap9CsDbpLlqIdNg9IBnpFpTuYPaFBwOThMLK0fy9AUg0r0xLDue2b5mYaRaUvk3WK5xnJG7RN
G/b8yhrn7lkPzOqtqvX4hT0Z1PiQd2cQofl10Nvedx3n1EwqdWDeIbTtn4FszZdclwdkKIypctP5
sDGdx8BOzaoDTtCDk/QodOyyP+Sstj42QTGtp6xexosBV5FGXeQ+dYRJnGhNZR9aAsLomHcCJZ5D
xt1tUFnOE/uIt1HMPbYdI06N5g92Vh+sKhKUOh7H95SqxmIxCom9T4v+ZpQUPTCWI+0mThyEnwLd
+0syBenFzBRkhz5oLekLL5/JGKjSD6ut0js1FPcZEhhB3VgEBwZWOWjjiJdVlW11PVcmmYzN0LhE
EDUMFLCBefpZYQt6sYdp+Ba4UfXqoqLeFlpCgauFXujhlJ60I7nc/U1hs96szKbW3i19aq7RhYfB
ytTcZk8Sgqr3UhvUqxeORENOc9AdlEFG5TqJk4rWicyTZ7g0lrUieqm9SyymbyttNMmdwkJy4J2L
KbGFriY801T4fHJvA6dAfwm8NrA2Rayn49roNXvXZVZ8F3hK3zHIkn7ByAK6O2GbSI4jGr42Gm5a
WwIN2dBWRyNqnbWjoHtMfdfADeaBk5ma/REe+KYi+sp3EtFu7KjwrJXRqFuja1qyyGzvhAsCAqUM
SoJZyMAjQ5gIrVWO3u0lrRPyTCBjNkuaXFN+SSehik1rUXmuVFLN3xwOUGe86OgSBdFwYeQ9ErSU
v5VhU25N8imzNUs88ZITiZWaP3gpKyKDWf0Qo605e7MlX3u7zvYqUhgFRWjPyGnMyfyK5ie6agPD
fPIA2xIpmJsjjbGa0SeZb+U+BAZCMtjcpS7MnWi6AwVS9f4oIuOt93rhq8JWr1Tn7a3tQSv2k1Ho
Lx1gg2AT6kPHs6Q33Qr/kPHhVcyVNuhsQu0I6zP4AuCzeITc7DRgp6Lxqmu6iboSqfx6rsl2zKWZ
HpIwvdHnLv5SFfICIIrIi5wMKJeMYBdxKsQtD4mup186+Krr0APTRxtNiWsn42zogprbVRBbCW2r
e+urJ2fh0MFV4VNhTeTgEMFEc9nQTGPyjYZgY7Qp4aVpxbwZxBwcRJKBkbfsdj0rM9t2ut6dkAfT
2Knzb1EiutrHpCW/oResQaOAgl+gBvUjirDgq2OVAWp03SR006K/6iv0LudIjOkh5JgFEzywaenE
dZhYKAAt8hPB8BYrik+gqVqUsbSYw7lkbPScBeAyaJBFOz22NeqDoDvVzHTowqYE5qV17vmhzhkR
N+0RRJbWbIu66gB7eOStYi9NvzTwh2DNBANTgCi2YYwrJZwNU9H5KtUMdRyQf5z4htlJWHH8HswQ
KhFTtvtcVTiBPbM4VBl0CuyhzwrZGnniAqt+yIDmBssDwzE9rv/Ux/+3Sv7nKpkcmt9VycVH/Fa8
fSqSl5/5V5Fs/YHCblFhLjxTU9Lm+Knccd0/gB9zAgN2+qPY/Yt2x/hD2p7U9UWGbjn4d/5dI8s/
SODWlx/7WVr/J9od2il/q5FNg09BUA6rFjLVTzqyjmotnoHpHAJzHtdmlWVvdhKASu9iXaBIBnLf
r6ZmmvE+a/3gp6EwTg421fPsBHBZDANhfKDH/YdEwHI9kwLx6unJRFcbVzvw307L12MZ8AwXc/Ga
24F50B1DXMNJdwi0oUI7o6xxZz9NcoY/jQdpJHbce1mn2V09dv213r/lZc07Q2H51ILZfylT0nX9
uc+KmYJEjW+oZvKRODltmjldQ0pYjx6dRzhwMiRP3qnSr+QpUv+adU7u3CRqoDDYpgklqAijDDB/
nZf4HJO1BTX+2q6Fa20yUlopKU0vMaDkJeau8iJmOGMURCczkb27YcOKSYkpModUaCI231Wj1EvZ
6vOlaybdJ4W0uQq9ZnhnEli8WG1sc651Q2hAQ1rdTioJ30QkqIwTUa5yqPZsUMp32DnhK7sDRKax
vKEXWhKL445VvYK4JMkdjtOLa4JSsjKSu9XUrqemPEg5dGhuKBP7oqtXjgUpTsTyxqgaT6wSM38f
G9JfzTF3b8CIMrVok/benIYGUVsDiWGYzD1udiPDeMFEz25DuU6mubsiVy0ODnNjVMcepBZ2wdD2
ICfZlTy5ei4KHxJP9gTKpbvvLFhaSWcQ096lvfEllmnwpdUYn6nBJjys8LTTMMNGx0bpYJufCEsd
g/k0h0b3DKdNVb7t5fVpwAt6xSCq/441AhAQx0wtRRTMBLK3imyjEH0k62LwGKUZDG/OlLO1sfKc
Ln2rfsDDm5H8hBBASE7K39C8JkmWZf4QVJVawcYIbwqXjPo93dr4LlKp+SzCPL71ZpvfhouqvjdA
uG+7KrKuDAHphACeMtpTCkP8nkq1Fm1f7YfJwB2M+td38mR80YqwPpp67n1DsCFroGSM6WGWDG68
AR3h3dH4mbHstIA1viSh6dwQsk3F1LtQTVYebKt3Cy4DDLCImIhQn/O1ZzPorXKjeOA+puQ/NNGN
HJPm3BhTdJRkdXgboxxQMAWFhVpkCvM1j2v54JoVqYo1kLK1VvHnRontreqtroS9lqtLQjs1hsST
85Z/GSFPWoT1AWu0uDwjgwTSPYjl5F9lYSwuutHrp8RBMuFh+DsBNRpBGQkilGYI9giRgn7WgzsC
rM3pGNlR8j/sndly40iWRL8IZdiXV4K7SEnUmsoXmKRMYd8isATw9XOgrprKyurJmn7vtzarTlEi
QSCuX/fj+3Z0bw0/48hqe3NIlS8CFMCOe1Xw7dlI1RcvUcRq1ygAzKy9Hmcdpd1mjVtFOvc9IR/6
alOjCztAA2HCofGa6nd16rCt7eyWRJSsJf0m0N42MGryjW/hdxF8X+4iiReKEu6heFSf4ypChZ7d
eikFJ8Habhjm7+1Z0llEIgBqIx3krbYfe/Fkc4S+aLkf5CxamJAtRmVIS+65Xqbncpmji2Wibvpy
uqBSmHC/mLfrZfL2J1lcRmFhP/p9Lqf1ywqKjdfwQWKAXpXLHG+0yXWZ8f1YJnydUX/IjqyZ+EmW
1u76RQ2ADf3iLvoA+bljliFiAZNagdOQ/JhFTVh0hQTH6CFatAZjUR28RX9IESKCRZGgAIxl+6JS
ZLMRscvmbj0hYVSLlhEtqkY+fRNyuOpm3sOo068I3COAEBrTt7pMHtWnOoJMQlc1egnCCTzPYoPe
d6cvmkqEuMLYd+OOWXbbIbuwHmK5OF15ix5T6vX9sNBUSuXB1FiEG32kqpVebdQcrEH+3kuA/+M2
gcDzL90HBajFgXQUlryiWBiiZuBTBLsIRoacMOHYJO7XXpAnRxF7dsqf18wvrODkOcC/v3VHY2Vy
GV25iyylx8LEDLNIVaqtdxpB7Z3NSTfsWFFdgxhD3ZK1QdXwInm10xTcsahiXYaRpbjkizjmBuKb
Vyf6MU9j42rGcb3RJMsnyjGVsdxm6UMCzDfFD5AA4jWZMuCuixw3L8Jc7MbTdbGIddNgAOzK454y
bbwmZpBeHKG1fCWQ+QSqF0oK0h+GpPJ+KKLo4izCIK5NGiRqna53Pibw4+M6X4TEQkWvySItmovI
aC5yY7oIj+4iQULQKcPOco9ykSdJ4XHn1/RnAIztyllEzCRTUQhGGqRp7r2PjBZ3vhZ44dyraWtN
c7DtR6/4cGVUXc/jRi5i6djZ6KZikVC5x2inrEvRVdukbO8oMCvW7SK7Yiu3QmeRYkGRJO/2pz4b
1BIUbt7fcREW13DNitvMWdaIi7SbLiIvYelbj5qZ9SJ3HspFCi58C6Rav8jDo/HVGQTnY0PL78tF
RHYWObljkb2Vnxozt8NFb8bkE+LDrrbTpx4NMXpnLBK1hrQLyGmc6ENK1cHteETCTHQPWkFeZf15
+PvvOfkfzsmmTfjtV+dkNto43Mu/HJR//0e/H5QD+zcbHoDnmBaEFEKCnHn/8LjrFl52F2zxZ0b3
8zj8R3+kt/wXWNwu6X4O0H9skqzfXJam2AZ4keXf+f/JKdlxWFf9EOIiIQmzhUDVQqc3DQ7MP52S
xZD7lXI5/SyLX7KpxbZLhm5rYQe/IDQk9YHjEM/vTsK93eTC7TVg/072DXeYCexOaaKZKcgtgzTa
ab1miYcedM6VHwcp9063El8HkXovDtL3MTEwOnVAhNeBlot1q6dpecRGA5URwCaspKw6ZTB365cq
aeozJIlm3uFqp7uX5ija6MxmW2J+AEWWosHufZ22XNG1k/tlGFXv305s7NY8+pMTp87O3ljugAMM
cKqfvg6dlnzpYY0T8BN1Hm8b2WMA7ph5yfTDRaAkq4cnS59mOaa+NV4XCeEDb+u3xdwAN+WJjFQr
hbeotOhCe9K/bNOpfWuh+tKGZ2NyXLUmsThnnSN6R9c+M/5yfMDCT6YZHGc/0v+EXWlc98PgGRCB
0S3fx5GirXmTMzWPdPBU0pkpIoBll4fwrGccPW5foRFXPniFUHWBjQkz8efWNtZO1tiMGC4P8gY2
XmMmpGGABtZz9g1I/CSdHARWPDlriGepjXUf/W5n5ipiw1122kEfsfjiP8R/E2jWahxsDrlLsCAB
SLSLnca8x+PYY/OROnQPoxovsDCdrRs00ysg43yD26kIp3xK8J/Idjv4ZX4SWmrtUNhLuuq7foda
2OKhrGp3hZzUH/xBhR60qG1ZVkSi3SS+cSCdgV8q1Nq143xtd87i/onrvZyD6CKWJiHKInjC5xGF
UbM2NDdF5j7CmIwvVtzKW/qdvQsh3+ElKXErxYERHUWTqAvXQ71FaU+fCqmi28KsMXckjQaPqu+H
MPKYqkYj9a6DII+ekkZZe5W42o2mFosvOiIbNE9Ypwgo8k7LNEq9DIa46alZKuoxxOLWd43qXk4q
NzgHJbEKHWDBYO5K4amwnub5UAnTdVdBJ0usGFV3GBWdweCS4ieLU/FVMHuYoYzGGR9gFMkJ0zSP
cQCVovgwQNFSoeoxMq1i4msbqHnsTmgnvxXpjK1zdB6y1ltjybetFQVl3snAiITknOIkI+rOqNnH
sXllKFXvbTjJqy6jQm7VA96/JIVbPcGlo8M88pq30UyeDRS6sCt8/8gnjf7agLmfZOOf56lQl4hl
4ZHKdPEQG9b8pUe4LhfTvfme1UK/0ubKQ+ZsLe/IaiDY2lnzfQjaaG84ertJeELxCXrZPVT7/gss
5uJ5AvT7bI2MkCHMnpz8RAVXMecb5modaxTPMMksjN2WPOHVWFM0XcIq2MFzmW6qoHKOo5IBqO8p
z+jnYgq7MTJyhcu0A1YNHPEtnGJ1VExqIqxjPH2DwaycOL7CidNh2LNZDHHk6htmqDFZ3hdib16R
hLGmcyKS47HWg2ptTY75ZGMLvuk08ZjO4j4jg/1NOTVPb6Q16hcdfLbUCRJHffBEZl+V+hSdIOEA
RaDBC1NyfAhs6Z0nshV8NXp5D1KnYCzX63e311m9jHN9a9HE9NaONY4mQyvUCqhzcxVnsf0YJzaF
1G1hsvwoWwg+cxCfYff3Lx3d22Br46VfDscSjOMZuVQc+7SJXyVw9+9I7lRoD+2JIjQ8du6o1snQ
W1/MhPAGUHKThupxnE4mR1jQjO7I3qUzCa3ndkKgt1XaVtSok7ha/frCZg4RtekMSOq9Mq4HmRI0
LqKFGoFKmKm9mXTqrh5tqjDzeLTuAZz7byAaqGIDPWVaISEGlowRuq+tRf6pHirntcfifBW48BlW
U2dwn+t1elljSu4wp/mJxONn62eig8bDZGjy2sOPOa3iHgUfNhkd8kSJDnXpD+mqmQz/RHFBfU2N
a84l6tRhp6v3lmfenTG60wFWqgz5oXEYZ5E8OASldl1rq5PWmYDF/cZ/t2vhfNSa/S1tWvPENC67
kEzAhFky20C2xepFnPA8qsQ/B1aenxLaRbNVNr8nOiU4bGZrlj7qsdbFvWpnPcTGi64cQSFA2U0o
LzMcNNc5uLCCrDeaa+L9t1l/7GMtuS7oldgSYozWohLGMy0V9i4jdrLl+/5OubB/15pyJApe1A+x
Z3AHSQRCa5aXsDgjpzg78B5wrFfDua70eK+NtNFCJna7nW0Y9YUrt1wTu2CjP9XiG5KRRlYEnYRj
j+0/xShhR35D+Cljs+QtGpTuInfKW3IqzhYUcX2A+muGsIYUSo2enjTmF87AVb3rAPjjQlHdiylE
ssZpR8jYy7920njL2ianLMycTwNuf7JLEsyo7bflqpI142mZmOFkKflhWAy/7G77+0x3nc1gj7Tl
xT5AEL/GfidoNU4HQ17Dl+h29Ay0/BapuBlg9BibDBtpzGhV+hClEu0w9lcitWn0rMY38O3FV7xo
mPJHP/9WIl5T86jzufr+V/ah30WeyoOl8bgnX5qvW4f/BXg6WFGm5O5pCtMPekbWjl4CiCpQ405z
o2XvQYZVtCsSbdcxlmFmiIpL1lGiZsos3TZd1h56DiSbHr7g3rJrufUUJy9wOs6OfNJwhapDNrBQ
DfBIg3Suvgx2Cp4xWyZZvXfOSNGijVjfxyx0psTdI0u01PQC8qacrLJLRKwmMLdgTt5bvbn0vc/R
Ia2y0M7mHbdojeWM9sVIidRSAZEuHcicMCgFID5RY3sTF0+XQF/a3cxmcqUDyVnrScUw1eXHrGY/
WEEHX7UB9kg3rbCsJwk5qyLeRnZxtkpNuwukGncFCKM9MPd4PVslwkN1S498su1KHd9preHqL6ZL
MPTGOk8pIJddAyZnbqq1TVcavX29sasGa+Ym7FkYHpSJRVXzHjrbTPdzFtVh4BjfW9obNs6UYYHE
VU7AsHF4kOUJzwOrv4ymEbzTT9tuPI3Lr4Yl6qqhurja4PMwRvMcnN7And70B1WKYM/WWCPhN/vH
spsuRep8pTPg8b+zVNWl3fQPs9TC4UCl/4Uzrx7/Mkf9/g/+mKP035hSyPIvIfY/tw2B+xuxCMy5
xPwx7TEu/enIsxZHHmA0G7vesmz4c9tg679BYWR/Aa+M3O/yr35qYPtVIxuQl7/OUYxRcCAtl00I
V71nWcyMPzryprLrhspL/aPelupKo96ME4yZ3ymQRt/KapgP1C6yC8eSzsEMKDsr8s9l+efePPKk
dssukW06K9Th1ra66CmfkUqu2mXxnnRkTg/152Y8qtDSQmpjWNMbEc9PVXhPk9ONl140Fu7oiRKu
I/vl4tswsPAf2t5/SlSdYUT4dAR0n+6AajEKsPc+JIt1YFhMBNmnn8D99BZUi82Ajuzie4XzIC6w
IGSBGp4pSrLvME/gUOiHJvroFtsCQLBzTriFrW+VZi+00bWvdhQPzypuy9Ck5u2DfnQ8ELSvAe0S
yqPUhkr5tZrgSGVOrM6zJ4yREJc9fXjcQC51lZGa8YCcXQ+aCafh038R42zA7lhb9slMshwuPeIL
u/+RYM3cxNW+cCO5oVA5eTEmi2O45Zf+Ti4eSs5QJLQnI0luUF/xSvR1vE/HIt5RYusfqYsadnqt
GhiHZenel0k8gwamgMNbTRM7VZxSZo9Xh6wwIWu7Dr5NBu1IOBSFR862GDB7BaILzShvj32UZxtc
/u68wolHX20LYEvMyIOLSxNOedD41za7D0TUwevvBq9s94Ah632u6ZKNDn0BYZCWRR3as9vct8XY
HQ3Px5NhKt6coAAyozVVQQsfgOyVH8/ZTepONf2qjjd8KXoeZG5vdz5Gxhp7eTJPSqGNegESvhvB
kuaEtilkJW4I5LFkVinmB5J6pKc4ytR0Xcju2GXlQp9JVHzrd80HEsDU7/VubtO1Rpn7xxhzSlhZ
I70Dq9Seu/dKIOHuI0JBT1GvssNgVe1mDqbMOhB2H14bKD237gjFCxeSs2XeFEAlrNbaGnXAEkul
Bi0LnYyzp1an2X24zBp9IwCMgIJ1O88Y0rtx8pJbgr+TUXzj0+U4GCalALm/UnZF+uakz5Dk02vd
XSbwWBIMLY0aI7/dDcQ3Rhct2zAfY5/XoBZ5TcvDvU0l0GaksolHt2EM1T6qjKW1G88D7kI3HIAH
HzED5VtZ5iVfb0uEnJfCJoZF4VWsve2AtC7AxTJsObVusySfADB1Jn3KjFsitsp1kRtXJo0C51o3
vJWq7Tv84fti1B1ODnYUTrrAJQU6nUdUy/veK0XmcbCnaF35givQrlr9WsNX6q6l7C1ynRFptGzu
jrQg0WCEjfaARXM8MZKRJCTpvmsdLGTkpOf2ypVtfyT7Vd5NRmVXq7R2nZ2bVVAHAnmZE76YOSBw
+HePhsaJrOBU5IvaXmcuqLw6zeSD1pvFNRWOXigrtv6pcox7YefctXySSex4sKIx0VGVy0lmlY2x
H2KsImbU57fE0Z4CWxTIOHyxtdqijye+c0lkIqAYWRhB6Qozhge6ImmE3ovZRerIAaHhIRsfoDMm
ax1/4sGr7XljFi6pVzMz79xm8coUcE5ZwDgHUtPlxoUNwahsy/7soPlvKKUiz0ei5tmCFPjFK51s
nTBZY77l5OL1nffAvrq/akZ3GbZiyT0FyRf3VOpE2rs+q5qFcR7PN3rOtzet4ux2Hrg35ihL+xqi
4x5MPy2+BkyrTSxjtbRv9CG9K2U4SofxIs3b6xI4/s4T5WKnMF91l/0Q0VKI6FE5k2Fruw35aGZI
izflMrKM3EQzFlHCjwXvtmlB+QoRtDnQpBMPEd8a8OulqlP0bWjVKcWReJNBA/026A4N4ZSDsdQx
9Y3uc6bKbK/fCumXX9js+LdoXjiYYj7+LxxYt6bTEx3NVXVjDH2KdSzWH+AAFB9ysrsXDwDWvdeq
6tK2SbyZ8JtuiwavyTB3/gGDqMyZCjQwCL5ZcNNN0v4+tS0y7Ym0Xi3JJW1Z7XjCE1edfaORe6U5
xo1ctCnVsRuW5Tjdx0bp+hAJjPS6GwK2HCy+TtIhgqEnThYOmczXZNm5ZRbxjRHIbJ9GWkquvvd8
yrx9D78e/TRW1rF2jmhIOupFk2xL1u9ELYroMSExmKwo5ZBfkdIXhUAb0pM55HJPBXtLt7Kh3squ
ZzKxmvnBGiwMSFHmCZqd0y5eea18JDZsnmZMLidMSAs7ydUzrrc2uXPc3riHeGGCGMqa9TS2rJzo
Dk+em7YBl0SF5W0iawwI3JjaPU909ZrkpFStxPbkqncNtSGlS+LMRNDLuCqPjuguXU/pNrtOy+i6
L3rrLouCiXVQrn+ZNHylexL4In222atULIBqt+dJlOskQ+c6IWvIKRjFySDCP1mDKjeNruZvfje4
myifWCmKlFtwYtlsi4QYIYUlU78b9fJhVKrdpfkYb7hIowMfZbHuq6q4WMtW3qm8Yx9rzbqlQzX8
7/n4/3U+Dujd/NX5+FT3qfybK+df/+oPV47/G6cyBH2OvP/aHfzvsoE9BJkU4lcesGDL5JT3vwdl
izUEHC4gNewVln3An9EVkx+4YLQ4WmOzXOoz/5ODMkXHf903QCG2OSRzkMf/w0pk+e8/JlcmMfZ1
aoiDU0UedNZMM+70pJ3PCDbNtm5BOK8gpOhvUvOiBy8JCAeXVXTUREpmBEcAJ2jPONW6W+1ym62A
ORgFm0o/1x78ppRrZFSs+bXeBYjrmbqhp6z/ngm8PSqJiyfb5DbboB+S1C0jHsU2cdDK9Ia1aHmo
G7Euxl1XavO+bjkG9lWv/iH+xTjyl42LQfaL5Q1Yo6Vj9W+M24wD41APTXPA06FuOa/SsDP1AYzH
bvm7+L1/uET+TeCOyehvr0e9gWXDpkbE+JmnZS4lnuD/msOoCWul4uJteQKHacR78OtX+slxZfCX
eTTwkonyyU2ZPwM3Z25hs0zcglGnlUujJXbaiQA6YJ70nnizvZuSLLr79Yv+mz/PI6wF5o2LySdZ
+NcLKtPRv8pKFgfENAgt2rJZloxozrpXDoSb//zVluJtMl7Aigl0/fXV4sAf06rMYFnoI9VplSjn
LWk+Tq19ETz8+rV+Ytg5y/tJ6poX8SyCXn+DxymwAAkIpvTQJqrguJdE3ILbtqwBnxmMIvCXbnrR
G6dR5sOehFXXbFLpyv/4byZoRk8FoaqFDOQtF/QPX1lyZh6LKys7tH0OsFDJSa7dOIoeApcIwT+8
2N+vIUdH8cSu5zCX2z9zQ0UbFFYn3AxT9jxfal/IdafxDcZanCdwAlKObl7F7uAfXvfvlxHNsTDS
Ife7gefqP92X8jgb09htskM1tgMBNz7N0epHVKQUAsevP9ifXssO2DkAczEwO3IX1D8x/j+8oXZK
g82QBOkhNVr69NTExq7RxXQVT6P1+OvX+ul++/laDrwq2yZuazufTMAfXisrO1cTGtfQPM2jAV7U
K48FzP3f/QH/J1X4J/3jX69j0WjhcpPhcjX/epH0Lqskt1YpKBNnyNZkfPmj7AlxMBos5z5h04vN
CscW0p9osmiDeyz5B1L5T9fO8jswP3KjI3+5AA5/IhsPEwUxrdPxOwwyXkNaaM0V3Trxmdad8ohq
7KzZ2E7/cD//CavoLC8LA5U/HCQpz9BPAvcPb/EQu4R4Io+gOUGlZwGx4Mhef7qmgjfZCaupWKNo
tSLmAZAaDXnsp+EwupX6hrzSivcGJeSYRxVOpmWPHBF5OEZzpl1+fSX8u9/T4YMJADEHqFSfQNMf
fs/csaJx9jRtr1ue+0bfny3CARWaj6hwR3dPmqJB7Mg0j2hiPeZnkBRE1S246IeeUqErHPjRAfOm
dR1orqRqaABdj2E+8Ibdr3/Xv1+1vs67CSeOqK3r/vyrsmvD2leMJPYDfcrZHlEWEQIi6za/fp2/
fxN9nXsMNzdMf3xBfrqdp5rJm6LJ9FCP9XwJ0hleeJWDDqdbzLn/9Wv9fDvnOvGxPUMihlqIw/ln
mCD0dEfaKuN2Xot8HfvRsGZA6UMsgznzYhOHDUVLV0avvBetrOKdqp3uH95YA9Qn38Q/sb3L5epb
eDzhwXMo4Nf56W8uBItvvhnR3utHMR28wuRm2gXKag4xfouLRrnPm8NKEIZBT5BmapIs5n+T3Foq
LZ0rGQ/RMej76ZYxzezJJWaNCFvwfsCj8nI+F4lEgITccEdhV/Qx4K178qdiPqM/KkS+VrjLNJkj
W/jO1SB0brhMgOadgyHj3k0afd/hBzwlZCj6NShCDUrXOF+mOLL6VVElw01JyO61iCb9bdY4xkmt
wR8dqCr6KH3NaY5V2TJTVyiUe7y9ttxmXtIDJ/LEckYAC66vqta0XxPiUe9VX1qPIwJlu6JfuIT+
RLLtoxg6e1yXcNeg9vtZcsbSWh5th1uLIYb0rU+4edcydj4wvPomzk6OjSz2dMCAYxrEPcwd196x
reQwRGmY/OZ7wCnoqfNeKPAT/h2yB9cb3/443+Z1wMvjw9SIqEruneRavJcZ4+Fa0fx79pZ/S68h
v8bkgCNq01EiPaWF9hDU1nTmOVM8tbT+3ny+vZE7dhuzSvRLY7U0ndQwaJNDZMQuiyhyieecKAsY
qDnJmo33ebdiyXYlupk7lG8o7WtV51yRta4MPSwKY96zR+a9m4DOyFDoevIA/ch+7gWtdUR+9Op2
STItOgM/Z0zS5ExeKl7L1kvZtQVwEyMhphhwQ1DMKxsC7D0mYevRrwbMjJrJe1taZvpWxKW5ZRNq
v2YOHT2kYyVL3Sgt54szaooRNxfqVh9adZNO9pCsPdtIvwLT5dY0G0soluXYxlquw3LJmfs9OlQ4
JX6XrmdlcIAxynreUtbGtYQBZj7HI/WdQBZTXBedHOZL6Wg00C25w3WfSGSSjD8AZH02zgTTuMA2
mEib12SMdaZvn6vXyW11KyJU9n0PDI76uFp7cNEAFz+5PZ1jGiSOuU+/2ozTWwlbAQov2i0xTIPQ
OURCWsidcNJqcYm7JD3ovqiuxhhtExE4Xbum1M+GVc3HvtXdPeuR6CHuPJolF0u4W+Vn+MF5SN7H
uylnb5enM520VaTYLGfWi4/LnTbiEoF7QjfOe2utUwAbmsx8oYFHaxsovJVExgDe8K6aT0E63NCs
Ox0zI9gm9NlskdhrWGkWQpiGeTkvx4AyB/6sIvdFCJCoILa2ED6lHQG8tl9ImltnbOc3QpEoBVap
1sPk2yEPHGvrtOmjG7l4S2RjXhVkB/Q+d3ATVOMuD/Av5LOxqNY6la/4m1ZpkNzJZHojefXa9Brd
6Fpp0VKOjmkS5Dhouv+lXYydq8FqMCMpn6da35hfSwtOuOUbIAvSa5adGE1t92EYoqu68uIvXUMS
K7EndUwoCYevt5yRSnO6dlPLOuMfbi9GWsijNsA8m2f3RHfC5DcruyTzHECaa81YfkerbvaTUZOS
raIhIqIcW9nRqO3aWEVa7J16p+AXqgsYuKthMudHZ7atrRoLwGrdAMQS1bm94aBkJ+vR5X6Re3rx
KEjTPRKYGO+n2uH8UGPBiVfNME/n3JutJevmbe0ccCvt6OKgCheQVxuUvCin6LOI9TvfGcc7b5ym
jTX3/WZ5/qCv1g2MSvwM5a3ssK97fNOKg63ZHAXMnNyvmDiL5L7iWVi5MmS3nnIrqkYk1YgnApYL
b99kjD4919+65Ji3DWbd3vWYxzChNWZ5I/XuiSpgwJEjABW7ncm8x8ROqIKi05Ae2cxE2W2wZVRZ
7twu3d1b1+vj5y6LxyurV+sujcZjBmQSJz5Ewa9WpmBEORWZUFgUQjtUgUiOyIp4782RcOc8lFyY
GWcHRoRCuxST8DblJEAeoXDqJfJ/b1f+R2crxHm3MkBRlo73rMY5mHe6k2q4yEe2JHXPeQzU777B
XXOttNaFUyCn0KrrJtS61oNSNgb7QBlmt2qMXnxvTN/fNADUj21HTUmJQyWg2KQI8XKdKNipOMJU
Hv73IrgUURuBS7Mii+E/S2xkCmE8aCkAR6MrgiMfKjkChwUbD2HWPIBe7Xc16/LikTU5qLaSa78G
i+S7XAII+CQJotjZAXwvti7KHsnF1H7Myc3cxp20MKQZ2SHKWvPMO5iuQb5TchkZu8FxuLCpF4Ve
rodRGZi3cVs4e6f1rFMQEwXB2uncR05rrEt/rHeFPlO1M0v/tV+ymNxo2nCQY4qRp6sFKESIZLtk
qExSNqMBFY0CzqdKV9Y1xqb6Rp/hpbFIxQPYSC2rNlOu1TYBoaHYFXnlvTi5i4hTt/EV8rBfA5+y
i8NE/+33jnH8xLKyv3S2BtrMaoJBhjgKeKbbwSjCqh6cayb2ZpeXIBCiwaiPhTF1fLs6cPRZWbBx
dLobXyq1t1pJBVsa+PsSE95h9PFpDABOr2oi7eesr/ydHQ/lW161Hp6IJmifbRaXW9fN8o/AKWGp
NJRJHzDgoyVlhXjyZPO15EdvRFvbBb6EGZibpDz0VW/sDAOoJsFHNz1nWd/Qu7BNKvBPGfkjaITY
OepswyeebvLSfB81CkJSMFMsCwOLZtc4nvA79fWbZ1QDgNlMW/sBz8A2seh0dlgP2X7e3Rr6IN8y
bInHrC14anATEDllH4MNTc957PQemvs7q3Qf9KJdqeQj0ciedCll13yxu4oxqdM+WjepzgrX53U6
Ov0jkIjhzRap/xL3AZHiJeREHBj8Jk4gh1WzV4YoItVec+3paJoZAJfSHZ7xbrGCy0sgr/5ANItq
CvgDY26EnKLia5o9vXVXtKgaZhuxjYU3z2/VKWpAMv1Mr2jBvmzkmUGYbSrDou9dACx5nfQrEKlq
b0TLRlQQy1rjB6m5nU1A03wrM2EFOyYL3kDxGDFQhxbDaMDdR87aQ0rP0JbGcD43Hgo7S2/g3c9p
/04/98yEgeO/Ai380Qo//RqZy6WMoqSfE68xgTabQu1d3YqeMAJar5rZaB+m24+nyCco4VRzBu2b
H6voU3o0qnRYmdjZvkYNlR/gaYKwlekjB+No00Uuoau8vXOtpzhe4tIzt9eoiLioyifdqfSV7mt3
3qDyFX3UMx4kf2vPGrCxirUCO7dypTicrD1qZ1YG/Zg0DqUMLziKwkClb3lhJlWIp88lb9XVPCoX
YKFmbnt3/A5NIdgxy9thK8xgm+OgoGnMxaJUwivHT7UqnX6LhRvrGJbjtRdxOeuZMq4mp4QvZ7Bs
5wcnde/vzKnNV2U5FTsygOq+xb8Wmr0fn7Nq+NAa3Vq1M7xrdxjMY4qwu5GoWcdUTMU+0JEHTDWw
eG5Ev2uSTn/L8ROy2bJ56nAQOpLosklOpu22HDtWu53KTrmhdjlAUJqdExUyVLu0K6mb0aV/O7GV
u3cEnEi9xOFDmxjENp/lGUfBW2VIfdUVWbP1O/m9E1q9abR63hluukQUg69i0sqtmHCZdpj9VnOs
H0jXAUTSXlPX3tY4FTmnBNeEuI6l1r6M5XzT59GRrcsjdt0zt1wEI3ZFV66YP2gveDICuDNmtWs4
TQOqgUaupyOgEkRKrwMV7+gynEXcY4g3nMd6QZDrtfmmAoODlRZzk0/MQwHjch2YmP765kol3sja
0H0vB2ioZomqTfqFiSDGzPw8W/O7gnTnZr25bb0iHcMpmOJnvZExZD3h50dbNORep4kFMBZtY94M
bfpFDQo6QpecnPZR94f+ofXbYJPI9N6z4mTvjUEeinbov2im8DcKlN9+YIY59b0gLA6yma/5pB8d
K/W+uNKudmnZUtAgk1Ec0tZFHh2zZZzwgkTtavakG6Lcuc3GzZ1PsD40sU1KdUdvRfCNxT0oB60p
EHRWeSB9fWcO5mhddX4JdpxwzqAwcYvl55ltnr3iL3FHhAsj6g4xG89gS/lDI1aomjaQS1x6xhZg
J66GnPPQ3rNoTL7u2PrSxKLVGcyTANHUlSMjJ6D9UPRm9OLHefQhI5cvIK/KisHB1SA4ijBIrU2f
rqUw5rLvKR2LAATFy04D/0X00scMCJHWMmPUpkP0bFbXVC0zArfRdNaAOYdEV7VNN7Wufk2HXDps
umBi7Og9bkujzKwQHj3TiZGq4Xs2m+NN5k4k5418prVJ5MckH6OXuNQQuWMKGu4M6XQsIQWTSDwP
+hvYadc5E+RYRt6gq2nfdRoJx2vg6FBorr5rDEscONvzo0HLaqQmGdDXzhTPW8/wmK+IMH91i9Jc
p4LjHw6/5tYR5AwwRxygmWSUG9XiYOaSB6m0oqOVOIgCkiHf7z00gmVT8/l6Q2Nrm6l2xSFyLXY2
AJ9xdNvll8//C5RyMncuY3/tZcHOc5x5D7qgeZUlLLJQCROVgCzGzThz7NEYNtn1zJWLe5w3EyaC
A2O/a7efQjEYfNYoCl8otnlMAWXaANhLkwB6Jr9imYz50Z27aueWjnyu044/IM34idxH5otEeLl1
0sL4UvY6n3pFNdMhGpU4CHrLbnPFeZe+an0/5/3/sHce23Ej2bp+ItSCiYCZps9kkhQpim6CRVEi
PBBwAfP09wOr+hyJqi7d7vGZlFORmTARsfe/fzNfjmqaoGWaXJfASu1OSdq+WiNbWUNGrPeUakv2
XJ97zUZn4ZBh/woqAnjJZoAdJk7/CA0roWV9zEITBn2MhZpxDqpIvQD+JXszS0EU/fkiaJoW+koe
dEAyNYPtVRnN1a7LhkGcCWwxr6Q1yIsqnZmQzRLwKpzhaS7vnZGU806nPAFn7vJ7bMXmmxjZCm0S
RrF8vxgKFxlTXK5Bm3WT98s9yRFFQMObb3hW41XlaW4bIOV6cfe+tEurRNgBFNf25UwkXwhjJx8I
36uSeecK3oBOmPzuQC+/EInGZxKFjW0Qax/fbxS7nQe9fCw98xEi6Ez4gmiOXrn8adVxtyx35IUl
0Xi61PwiSLlNILHUNczH2JIC28eOBIek5b2PseuDkg3OiuKPhh/T1vBttgSgUsrb5Mz8Uny2qheg
xBJfidLWX4g0ss6BNYQnHYfVSxgTgjeFMUvHiFnCRNIxmxy68BQqq3rJvLY7BvWIWGJqdW4yJM9D
65bmgCssbRf4K4xQFKz9cCj3QZnYZ/qW5qELlttbYCB76ituk24r+3bICNl7X7B2m8XfCnJDX7Ca
4aPHviU8sJvCYwfkihGYb7QvM14qkQki19X8XNBg9svm+7WXrV7HFpbkqlOvpekHMMVCWG66CU+E
Kpf7rgtZ7CMrkGysAMSihNXe6G4bVe506QCBX6pCh0/oRia5nt3ZusgxP7guHTc8ydzhm3d0PnJT
sh3uTRRt7YqxqL+Ry1swKKA5qSSQgsSEZ535HT3hEPS8Jd5sfo3MVEFu8Q3crGL49B4E+nBT0Z1i
QcD+GAjuFAJS426mIXjzQsUFB93yDjYmTtGeVOEpwbgvpA6Y5oPh9f4GM1HaPt+N9XffpU/Gz9ga
HwkDH59H7TOFainIG6BUFW1jygpORqxtzlary6t46Pq7xBz8b0qL8C2pxuCkJY5V5FdwMolkqHeT
9CboiTC5jotW5Sl1pSyR/kCxQk8GwL3JVVL9Fdj8f6LK3xCBbZNp1A/o+S+pQZcv1H8v5bcf3Uf+
+qG/eA6eXMgMHtpJUyysBJOp5F+iSi/AvdOU+GMy0oPlAOj/L01l8AeIFg5eAYaVxDUQD/Q/ukrv
j2XOSkq69IQHPP4fJQd9mPHz8bzglBekFOEi636c8JVmnzZFnM0HL7LkzAhMlOdojKYvhTUiZIyk
/M3o/ZeBCY4qgPmg/Xxz+twPoD64QYy3vzsdxjFtbkyyYUgNGX5nj/vLkI9LWjgLQkhXWPbHAVsn
W3BXSerPhDHzfrDH+iarkIoluKNtTWPIcaVqhg3+BcZtS2bEb2aZkAg+zi4Y85v2MuPDp5F7+3HK
2BNSqyevw9kCph4AGm50uceZrNFeQi+LmxNUv6bdT8w5rZUCZVlQjMRI1i372GeAIFy0K9q1SwQn
5FJGlsgpKIYMs/OM/zevpgJPrtyYNeTAlINShi2bZOdP0xuEruzWSX2QQCI0DiixFvEgERKFK+vH
EAbtfhkfIDyKLEwBFro2zpoYUR/MerTuXMdWVw0t8B09z/ipc/oQS6RWvfgFxn7rttLTG04wHNgY
CdznfTnt23QszyESsHUTJr61Hiq7xAzDrJ7jZFJPsFX4wWFMgnPLfr9lth3eBhpUe6NbZVZHblVZ
rCNIIdY6ZEbs7CGocZmm19pbb07su6ma2F3HKr6W9VyeiXmHFslpgP+olzQ3FanB2LghvsPVHJpd
68aMcZwxOVCzDBuIHc0p6+36hnotPM29N+7d2sqPmDvydZxO36c0Yvd1OrufeTrYB8DN2JLPka97
WK6vEzYO6whe7zoZygllcVg99SY5WgQslebBHQLW0MDB5nRlcHYtIzlAQZzekOpNX8h6n77Amm0f
XCiN53CMxLGOOuuuB6R6SLuhPI9VFZyLwueOBGmNC4goBowNXLzaySrI1bZVIcYpRHxvgdSyW+XG
wapnTLJGQNy8ipB/jZDSOVAlSVY5AD5hXSb6GsMZljOKmGnvJn1+xC1DXU2eGjYYE9AhtE7ZlFsT
s72jan0GbDMAsgd4tTesMLuNIPAB1sX1FawLCSYe6e+ZSRxS2XWIYnPTZNOwqudkrPV9GFTzZVBr
fhUeaXtVhP7KGrniYDDUVZgti92o5bURmRrEkWtxRRow04uLtcZCBBJxXOrvTMenPcRHcR0JnkSo
Ax9KsZo2hEDhvMkokvsKo/UFlFKSXxKmgLUjJSQj3jC8dc2wfkW6PF+WQzx9sYeC3JOKxZA3dbYD
i+u+malr3SUcqBuoVvQqBveWyBDzkPbLrV5e0Rzb+u9Tw9XP+NDh6TPzJIRbTXsYiNNbk2n1lEde
eMrb7GkwWiJskgaFgf9G4035lRgFbOQ2LOxj3MpnE/jh0Q7D/j6yeTdXtpEle9ukBRDIu5DuaLBD
TzGLl7yUS0k0xjwo1zO6HZ6H6loxILgOukFe9wR+3JVJq5566ZKAAKy0nT1aLqKCqmenkNNF6hjy
8+gvAwAjpe7yy6F6iShNynXiTAY1GtYq7xfnxywCBOPG7TipElM+aNqXAyYqD0Cf2e1EaAczkYj7
Y0EXP2EbU6zdwUwOXYXMZY3wONlL0kVeFQRTHlMByXUZYtXItrLgnJqT52xRo9RXnWtHvv3gZwFG
bU+6IlfzNWl68ZRYZZFFBwRUpTgk3WyUW8fEM+9yqocQzWzk9OKW6IZpheBx+mL59DOwRxFxWHJE
nF/P7o73kGgs+LQB0wcSeTBxKq/6ijlBxxt2Ekb2qTNbBAlmfmvI/koUqtj5sSdvZpqmlfTAfhsZ
gSGHVwAmjJ08FlFkz/GRjPEvLVSrbb8MQXoxfU18JpJC99+y2MYLvoxeoSjE2Pe70aq0enUmGGXY
4mk6Aq1G3TeyNettlLREp9ThLh9IJhnnLNhgi+utc09i16ei5ErMDODAVPW0JqXs5Kb+ycjQOSR5
TdgAkZv1EYoAQUrGCB6G/RM2q5kGEMrzt0hBcF45kF33fSumdSDKWzJ/k61dGMFFGkfqsnXTgbQ0
FmydFtZFQlzGtifLBsIND9K2NDJBIPxD4dHVqM7x0RmjPAd+ZFniTLSPTU+t0fWbFwQiBQdUfZ+d
AmK/Cyv4bJWBk29t7v1rq4bBRSAdGPMKPv9C1c07fbBVAhPDGhjYhuAxLUgdWWr9MRoCC4Q1cIGR
w4X9G7avDhJnFP0RZx4HuE+UGscc2pZum5ZufQtX0VpZXdbuIpCDEXySpITAH599KD0rqMnjRTlG
uMrkWfYUGGHlrd3RnfYMC8GZPJe2DvIBCcRaOFSITn1DdQZs2SO/OSr2V5wt2USw/s0UxqOKdXUp
8lZdMFedcS0z7SPSY2yA4phV1W5prGp8InkDQZPlSbnN+GUenHTdpMww/LY8DPnG0UYFEOzOLwr3
6aM9FfOdIsgnWlttQNq0DI5FH06fksyZNzrs61NWkHvv2nnB657pVY6KhcGYI268VmQUB5NFsl0z
4Oqj/F1t6GJrLCPrAfOljQic9NFzsX/zzWnYiXAiPibQxq6O0fn2UXGTWwZnOe3GMUkcQG2h9SbC
ovQ+9yNrnye88YSYxIsDQrglyklcVsTDMTwZjFvIBj4663k6LSTRnCl5EDPqd/GCFFF9FYezdw7G
znbXYhiAfIk3kYzf4uxStbN1VHHBRCaJ3eYiR4P11GPhjuGDJLgHABS/tnhiqrdOrdT8rorFShxX
GZdcl9TU5KbVwVoVRrPvrVw+4emQMDDPkvQscAV7LZzUZQTdCj1H4M2Ehz+hdzcPQ5xh+2RWJcAc
NuvZzoul/lqlFlLrfFjqAlXfjCO+w26tiUD0dZFcGGNO0kY4eSnUcyJNjo2jm3NQt5VYN3ge5Ui8
ZHLAoBV5dppU8nqykajPcam+2oremBnjlC3PhsZvKZHS1OEcWlgKKVpnnOIZpvul6r7h1jyQiT7Y
VbYzs5YDR7ELv5V5DtwwGeGtYpLKGoB+cfZCU4WbSC7tZpwg5IFJfD2TZHVrYJDF5ZJhvuuRqvqb
yETkW1DkxYRNjerrSDSF2saSh2TNnM5TT1X4Z/FVJ7Z1l1pT+02lXupvbFQa1MkFWD9JQySJUoa6
n0fCA9vVUjCWW1uLjLBoOz/C0yrPeTOTDWe2cFGqgc24SfEuKBRjk00sWw73oKiM2xIZ/H1iY3Uc
FVQa2NWrq2h+/xZB/egYLmUp9nDLpgyx4a1LqUmSwKM8Cera+sQ2WH5zlFvpjQGfjVMbjo+Lailc
FSh8EFWraR+jC7oneIxnZ9WGX4KxN9M+Itn4wtTwSOJeD5so4iyvKLaegJyxIp6W8jcgKcjrxvzI
OIaoxUhYd34xTm/+RAQ6NlIVtJgkAPAc4GBMMkRYXOGHeszsoP4dDe7veoiFIEi/5EHYW1jwP9JZ
GXhkVRQZHfp6uz6FAZsh5bBH+mRaNzeMqCnvndrfaB7Mczs1Pk58RLFu+k7+rqH5mIVCC/PnN4Gw
AaBF0sTP36WvHNzq0ro7iITKH+v3Xl57LqqxqAOgmgQFYRxwZ7sIlMqLqgJRoXQOYK/PhNHyYpZO
fWodPV2Ug6of+16Ia53Y45eBinv3Qwf+NzzyJdf3Z+IYX9ZHOADLk4hdnDV//rLkZWWeNpz2gLUL
NIYWFHZSLDTTSuNrYs0ww0s8XjBs8q27rGv9jck5tUzSq5dUUTd7TDx/Q/l8bzl/YrPRtmFZ4y9f
yoNY/6HxjXCVxnMsag/4YjNNDAB6N63f18hzcK9pmj7esDXP2wkBElP3ngoKhyFkWPGyTIXObonK
qU9O7sJwCmX1TSW5d+O7KPSDrp4PodFUuDgs5hr/fDuhc/9yP2HL+4AXNNVokT+SD1FcQVXBB+SA
2o9gDS9RGEoUwbSroK9wL8thE8SO9wYLUx9gXWJSZNkvfqoehjJytomkXDIkuQi9KjBLamzxpJUq
L5PZyS5Ms3CebZHF46WKVKkvmjj2geCtbGMKUFdCd6d9wVZywKhJXptWrLbNWFCv5kVwpoBkfDE6
04WIqeabuh821bLD2KI3bnUEgc8AMYNsF5lyZZcCk2MH4waKFuj/7VBBx0creARhpWanWaYvwYDY
WGEVzRvSwPGCtLHU6mM51zdlXi97SrCU7RkFfQA+vxJm4n4WzAK2OESpqwzzqnPaM1bBcY6eUcf6
fiH34kYi7fy5ceAOnrp89vS5DoeIm5RADDHGthu3MsrIwu2VE+aELqCjQ+khbYxfxIYLKu37KhQW
w0JHZUfPxcjgiA1rskF9x38IKejDjdkiu1mHiWv5eiWpuC8CZG/fvJyUUk5javrGjNMlMCvmiiOS
7bYjm3CMkQOlvAeLbmVgUrCmnTYPdN9ssfjOP5gprSaQuly3EvLXugiA2MeGxs2Phfo6pX22a5Iu
2fea6srMBt5IJhjdJi7d/r5L8mevoX+E2Kae/CF3EqIFF77Ncu+CDCII8S6LSEbGxm2T2s7R4uC4
yVAO7vFIYNPzZZcfO9gWLyPssxeBqpZ6P0dBx7LNdk7nN5/oRP3zVJt4sQw0/W5etg8l7DjymC08
b0d2o27p7co4yNHidpjpijkfmTISUruzyNE9Nm1K11J6zoraybspnKa/Ny0ojWDy1YtsG+Ydgg5L
WXTPeJ3MnAAdKXsPdgqgRIaNumJc57GCBbtJF5Z4f/gdnVEoROdhTDKzRlooDtZqtPhDfGrrVyLS
uCsF8cIt3eGKuNH5UMacibWqQeVsWJqrMViO0BjPyp2ckOEx8qofkRj7Z2sAZmlVHJwj7PZOyeSV
ZzfixjUcoPuSNId15Zf63sf1YNUNU7L3FwQICwR1VWTgQ15Cm0xg9PzG1DGat4k/qycErZ/0iM8S
80fabVMiZSwF5MIhXlz++KWlsRTOy7cexcLlQv/Mi1HlyzNwBpQny1Idl/3dJGqExEuOKVmP/W5s
itRdpeZA2Bf+aF+QFSzr3KSBj0dR35hlw5OpUkqR97OYrNrFsCfC1zJzgNaXohdcx2EWCrDK1eXe
dDFHjAxGDbr2/hoyPKGQiBAiH8aeoEwRgXg47VTfvCM+KKhzLsVDs2qBnGDtmh/JMkwOOOFD4vBd
/9yHZAm9wwMG8sGvnajpbAEcufULkDcn/rTL4O6vift7a3y4bjPLDb9HzF/D1TCChfkR6JWpxuy2
VmIsGE5mAX0KJVlfMbusew04V3Y84mgwc2ihXBFqWwyHkMlT9QcDEFwIzxhox4R02EMECFJeQQab
1rAtC1ZMNBby2s7cRbpgmrgKubqFm9aACM4iqx9nBy0zjo1D/RqlIC7w3aYvJVqrVWg3+dFYwBXo
fGxrdPRMRhekZhmRr3xKDfhKc8JvKmzAnnpmi3MsPv4dv3k/JMcM7LasYgGx0fhumvNSLnsGjy8v
KJbq1kSJ/v5qQqnZKQE0VFZWeGtaeXlWlb3Y1Qj/DM2hfqwsMDTG32Bq/VIrD2j68Rmm02K61LG5
G3b7rcqD6nmMKHYasw7Og8c+Ww0EAuGShUTBLB0eSJb11ralfdoS9QlUwYztvLzPdbNsw21YtfDm
cxDJIPGoebOGH+cQxRIaQeBdvKDe1CXLKUCD9mz5vBJi7ttvfc0gLrbC6NqDgA75d3l/SO470OoA
RrpcDqkA+fG9vPVxqt5FWZndFoMGRYKWuHFxCLt7PxusDggY9kl87bHlgzsBohLFIK69yJAcFUPg
n+uAMqSeMvsO/rteB+TerV3kBkdBO7yO3dS6Uy5GGglmgccAgPg45WZ5nnHgPUuyeI/F8gyIM1BP
LTFXatfMFcX5gEsZmYb6fhook1UGPmdWuX0HlZ/Nln3ssWp99YQ+jjHtkvX4DgnqDtDStxl5RSU5
0elI+dmym6g1bU5GYPDIG1KNFCcdzc67grxzHFDQKmdRTKaunsnAAqAewIydJKRV6CicHbceNjbg
Mrm9y8vzvs2OHncD5AiedyWiB7r6Ce6gvfiGQ14DhWpw2moAbb4oj6rdQOE8QfDT3EyT7S3WrKMM
StqD6WpFj+fwrhn4Io/kfT8j/C6SYylkfRpUDoi4bJWOyU1pSHC/xusJjThJCaBe0HedGjORVQxk
wppsQKfLjnnvu6uXU3v9d2/hLnd8dRi2OMNC1qMJYXqsvrZFQ8lRYzd0JM2WJkYl8TXE82etJXcN
gYtztP2YpaIz7kGXm3RDeqgfqUqIQcAKFvZlblYBdUsvkyvmymyyA6SS+6oKqSAnTaJozwOf/Gy+
zGwg9fd/fV+YU5FyxBhwPl8lOdG3aE3FsZy78dNoG9OOpM4EekvFgk6oKiNPssloyZstFPZ9WNIl
86VyZzqywZt2Y5u99WKuXJg2NLDvQPFCJRQ2nSnRGQVE5pqWDJJyvwdI4IoHBBvpcOh98QRviCSL
ZRJDqgqGUnJxEMzgZJ26sKtW7+Xq/40qfzuqxNbnh8r+b0aVbfvyGvcQxrr253nl+0/+Na90gz8C
G901NrCgXdiuMsH717zy3aXIkRLNI6NC6dAo/G+k4DKVJO/Pk8xM38U6fxnBCusPG1cjAiTpfdiF
GID+BwZGH4VQPp+AGtHBx5kP+2WwFjiTCyhqKPI88reYUn9v+BUOdb45/Pki/Vuh4N99km2aMN09
Bl60kz93kTnWI2IpVw+Yvw0wJNSzwopoNYRkRv3wHD792QT+mDT6d5/EZ0BeFnSIwl/+/Ae9W9QZ
4dwomPndkPVQIczrVpMq7dbz/X/8QQAJtkBZ73JZHzXt2stpXZoZCQDrOcuzN2wp3lL+/t98jER6
7PHEf3lGHaO3NpajoifFNjHwGS4uaut1Nib/xa3jXUX2j0MWI/R3KeGPt06ZhahirkjD9z+PaDNg
xdvUgGX6m4taQIMf+3dePCwHsBLhOVl/5oH8+JA8jZymC/Ctiwc4Um4/3U7ReG8Z073SsHf++Q4u
YMAvH+agJ0T2BoDxMXkVimXF2qzUAagRkI+j5JDCyltVRvKCbAsms2icFbnt3X/+KvqucOAkIKBG
YPzhpXebim4Y9PIA9FB97rEagNttZPdGyj/98zV+ZAK831AgEXYF0lRY1T+/9XOf9lMCqnQw+ro5
oIiYtqlthp//+VP+Zm35MCX+51MWbOOHF2RhWGiDod4BwxsJLWm818VQnsrmv7t1P3zSh1s3IDnH
F5RPIsJt2rhj+oJ1YL7+/1he71YBP78egc8my5vhBcK2PwrdcXuSflGp4qC0XW2UqQ30boqzfRbF
RAyDSWJm0Fi7GubJwWzGCu8okgicWpQneBEQ1Af6j60/4obfMIh7fYeRvZRgmMXAYNd72RsKKOcY
zZa+VB5yFhQWrbuyAzCmSvG/TDF5Z7T5NuNxRx68sS5upiawHzLPxoobY/9nXVCgDMUoDyH59Ktq
gt01pLzPmTe6EYAruTR4SAMh6ZrakozKcttnOYlfVEmfOyMVJ5Pgu9c6ZJe3cOg+adfiU1JRXSCj
0ek69oicx04pN7+mWYzBacv3MexAvBQhF50hqdhVeFheM8jDsRHfaxyynDAkKwoXhBEYu4NeHlIZ
1ybTsBQDOqibylgXJlc3F2xcyKe6NeQEGwIFm0scJeXWdTkCEEpaWJBDBVzrwHJOoqCMTKmwL9BN
YHxQUO74AUJLLzfthyjW8mKMrPQ58qv83h1AlOrWUU+1W9gPIdeuVt4ANqIK0c98J70YZ3sq6NaO
M7HWR1fQzxIynd+3A2JUim6cKo2kew65NRdxWqtrt0/fTItn2qeu/YB1yNvYDuHnzp2r47BsjTHW
4EtKKHhJQ7kJHzsI8vhTmrjjbYpI8siO3q2hhiR7HeXOijIgoQa1+xKeGzLolcBh5ypC1ALRNyrf
XGiNV6jJuIl9LksmkwNo/ftrn7cRejYTs1y0bBhBJ9yEsI+h4wq46UWtojt/tpcW3Uuy52CGpFfg
I7wJCS1hxN+hVF9Xc+Pme3w7TXVpgSsFGzcO9WMcKiPYMrDErhfxZzKvXBCDswGt88E3SnnHdKd4
sz1kgFzjtC2Zui4U6/ogIBLfV1g03jnocNK1pEKHRQ09JlsFcayrXT8CKjaY662gS/EIunDM0KGh
ea6I78sMxAVucN/WDctOQINFtMIRNxOSse8cpcmmzAcV33elEek9dqbpSzCQ/AtfT1+SNgynJwlQ
EbU6HKmbA/04N3O2l6rv8h22J3ayS5Uj5+0MeQf/wRau/Apmt/V1DlT7zZ5ZWzgQT9YGY/P2i8ZI
44nMNHnhTTl7KECYXDXAtSfIaAlDwAGpmJXxJGQcZc91ZJenMYxKANTWXsPtf6MBCeDtILbli0A+
j4ppY0wt/UgMfeEqyrAJ66M82KcGTwjvYnJDHHa12KcDl4iSP6e6QVoXqzH+XqpAHkoc3vF9Ijz4
LKz+UbWT3jvk/zSroOdFmBExnQZkJi00pFVtdMwgrXyP/e33rm+8TdwSGlrb0As0wuUpIaTTBSYK
kTpwFHo3cc+iZNg8boEQ9KXummAbZaxz4XchXEove/Bh/16YwbhD97W4uI2qWxdDhvUXQ0Lc4buc
l5pdEZerHFJJSfz0tUNRyZiOVZ/1OW0Vemxw4nTazg27G5IOvbeWc1cJrtsu0heCrvxrf0glUSCt
f+PozrqqIMvcpSJ0TmRm8WlsqM99AHXCzKdqo3G23coW27oVcdTBdVf2w2trNHD1o5Y9JxaZf2O5
OGkLkwQwyUbZNOwfbmx4N3MC69RGl7wJPeSyK+n0/k1YZQ3oX89O9l5poXuq0b4VPYlRKZuY3Vcb
d+CjCWxtDkmLVaNtWcNrLEtcDjFcJxbL5A2G6NQk+bWjumoXD47PQyjUdVsvdTXhhxe5pXiZ6Dzx
1i8ssc5I21wlYQCWgJUYTi7supDUnrrMt76bA7uVXt4Rac7WVRZ2yRUZjNFO46nDHkclsTKMTl7h
Dr1rGbSsddXYa4kT4L7uKqJ9Z7f6Ap0ouJ69sETB5TVrQeTLuucJk45kNs0h4jS40yoiGRwHZ0wo
+uKm7dl7jIjdYwhY9JnGfkYHVb9zUI2CBOrkyglt82tg9d0FUAv1aNVf+1mbH1rX1Ps0roJ9EUTG
Zdck1w7WI49GmrbX0xh3l2E6PySmM0BfgYbmY9u4F7MlDzNWDMDJdXGtjAbH/uzJq5tiwwD2rYrC
aI3U6Avr+b7ReFojxkDAEBVo2UxHXYsJDgTHIv4JrviKXSKaZI9DDxU9cFoSI5Mv2Xmbkh3HLHwI
S6YFa3/mkZKEvNQWrmjVbuYZ7Oi9kI+5GB5ybpNOgP19fyhsKZo9YPfKBoolNL0NUgRcec5mltLk
kSyJDK5YvKSyxU6GOFkfMh2CgqZoEEnXM4ZyykkKBqGw96FnDPheq8L+0hZ2cRpqB7MSrzMV+DJ0
BYLW+k1vFZOdA4ONledeTIONGoHDJ2/Y/wpvCLEBHxjUoBnAeFokuogxAQ8cTWpREWr/BK0G++PQ
7R1y36jFm54w26Dx3tqJZNiVr7Piu5IQbcjA9Y4jGDZkwyloFqRGYqDYjuzrk+9lqBW7pus+EXJD
9EYq+gBLeT9Kt52KG8HktLcINW2t9tnPzAxG0Zh/HlIHo31luQBNFNeQHZQ36VOZk5+FROOr8Hvk
xCkEgolUJUGWz87Gy3TDxqFvJDFRi/TdgIzmFSNntT3tWae2s6pSpsV97ncHu+47MPHwJYtltvUG
AsbshQRWeTVyjs4eCa0jEGkFwmluSmH3xhqF9HzFco1eIwzF+lVmtQYQNAqSNDeMI96Wpr/zooL9
Tbhs38Si9gg7PTGsBhHkksjpuDlkTESY1Uzydw4o72Pon4pROMT0/qYZSEaulvhQYbfzHIm+NfMD
yBT7jT3oyy7qkeL4DXVCR2l5hYs34j97pq7Igqa6YMHLi84pYKdYwe8atY/mOgQ5LuRfGNIgFDS7
S9/xQ8XvRXbEGuD7NIV1j73sRZOxpw4ednV5fxtOHHP/3GL80hkGpmXSGmLnszjWfByPwjSRRQSU
iNCMIqwM+5ADiuO4JJTmwsA8988k0H8LTFi/9DTLB5JOuQQ8O47jf+icyoYCR7hZzoaC2mTFLlGR
HoiHyAYy9wsWPsE2w/fh2pX+8On92ME0xnL3sT1YO/h+BranuXyp5lrvR/zPf9PYOX/3/bBygoW1
8N5/acrVmOAzguD+EBeFOBEsVrxVTs2aGrqhRQ+KOH/ckgPIQopTq7vCoJRmlqCTa2VRaEOjfKGU
KU++Dbthsuk820RBD86nXl7gqR6cyyZtQPTbANl0zbygYyJOvBq7sjPSuG4FjrqfHWGKF8fFe28V
8Je9b1jeDdxJDuBwGvN7Qn3S5/dTsSRYwF8P82IG+8/vhrU8iw+rA5MwFwst18XM9Rcfth52KqdX
dujcdNE/ttUKaSjGK454rFHXHZitQ1SDRbOTyIfWZAWe/vkr/NJnBw5uiTaE18XpDlXBz+uhw4OT
5GxGW8RPwNU0ouoC94jfbQO/IBZ8CkCF7ToeCXDeRyCGmAwdumWVHFxB8exGbFylchGQw2LBSDSr
0CWlNA9MwPTjP1+g/es9XpJdF/wnWFwbP7bDuGkJ3eRDfCCNIgoZ4cGRMkg1fC56SmOkrnK6DgwZ
LFHH9xlp0sh95YCuUWN421Ulec/stw2xP0hwHSgtinKSCM0D9TfDYChj3+pw0WwSwkHj+v7t/w+v
/h1ebVkLMeffe+xfJq9xEr2UP0HVf/7QvyxE7T8Qd7DnIp3BCk+6QC5/QdWB+YdAKxBIAXhmSuGi
EPkXVO3/Qdwu4gzcIpDAvzvN/S9UTQrvYjZFo8uiwbz/P4CqrQ8nEZiT5TgC7ht2j0KYH20mEeNB
+M1b66Jk8NlhQYHJzHho5MJpQPvloryIp6I6p5llDJS8pThCdokRBLeBki9egkOFBRM1XcojSWjp
RNiWyEV6EdmL4xBUONYWNhvoSH6403+DSH840nBW4Av73FqTjUOybfy8Z/htj+NLMzcXkEDGWysu
jbWkTDtP2jMZRE10xv/8gRzMP2+Ui/GfydBBSHD9xdjww7FtJLmjDKzuCY4MzugrjXSda86WfSqg
lCKCqI36YDUm/MahDupx3QvtiQNZszrcySi2qiPWdgAKM9Et8LDdEBzF7tzxk18mcNArDFI/xct8
N7etbt6LsKwu0tYKG6jZJWeElYWNS+Q7flxrUjZhiEZDyb02XD3eYhBD32fN8qUrVdXiEuHzUQFw
RLRtvHBpOmSIWHZwDVAJlydCcd21fb8LW9gHk4uCpUFmUrPxc/Q2DqXQJIyg2c6dsq4aHxxj7UUJ
KaqQPbAyBtRB3ByLHIJ7HNl3FnQG3IW8lmtrG0iLRjyRNuQOfI3RTvxx60hbPdl6yGaGxHYdX49x
wTfC2NQ5UvTE45cGSdSc0HRDe7PT2Gov7IqJxNWcYcmyc73JVY82w+P41DUt71+ESho4zZP6dm5K
BsRObo8Pyrdw3XLsjjuXtHh/QnquxurYKORBa01m9Lwm6oSPzpXmT1WPQc+W8F5O8HGuIR0ZZprG
C1kHRLFqyoWbCmc7WacZsUqYYIX3/UTPo3tsQZiEY56xqRP3JgZkwl+irblJeD/xFFzBqOsxRhWj
DmJGm7zlPjr9WiaLNDTBuAqVi4Qd93masZZfa1va1gUxCnl8mpdH4i03J6gTsoUG5RDnVBtgK0ne
GYRxaj1cxnhe3RjE940rADIcWWCE+tB8SMTdtrgwMPVHzkCD4XqDt6m0nW/RckSbHC+ahcs8Tnew
JDvM8AN6syINYdDMskeMkXbycpoi997QnnU1aJV/IoqULGrAkQPNnfDXiV16L2WU6QflYGoBQYlX
Nh5gWGp8Dfx1nC41PSEaWKnYoyvhj+FbcG/gy9Td2HgEuhupPV4b3Xjc3iEp3OYaZwrp7LB6JzJ7
XfS1g0HrJPx4dkANhIGtSzHy7BKHIuFtSqdePfGPRfqG5994mxQmEIeLzTj5ZLwjLfP6fk3nbN2h
S+Px4K5euysjHHi2kMByYFSvIo9b2ywuBNAsykxVQ7hrTUyVHjETG2+p5lkIxuxxgxNb2e4+Y+59
IVFfEJNLkOEh0imYZRraI4kjsj70S0zE2Sl7br1X9XwKIBlpvhar7f+xd2bLcSNZtv0ipGEeXmMe
yCCDpCRSLzBKVGKeJ3d8/V0eUvWVQtmUZT+XdbeVqqqViAgA7sfP2XvtYI21kN/FC5QoeFApXdiD
zfYpm2dN+6gN3tzc9GartfeSDAIMGRxPpg8zZPfgQ2ITIvQQjiliRyTmZCCOlrWfcYiPi1kW/Jac
KfkthT5RdgZBxA/BDKrdEfWHz89mVYkPdYM1cXl5kDOhceMqdPntyh3VS9G3CB0IAkHix2JemcQj
abi2mD7F7rPI/cG8S0PEKIiHDNLMPWsywIH5FI++4gQARYtILPPCqE0/t0aLgHDhDJhMLJI4sk8t
K4QRY8uZnfauKsoSUL0gPCxYe3mktWszM/gnofRMD10DmgvZQWucUjgr4pM/hE32zfFK06QHJZso
XBf6aJp3BfvP3KBCQAO4D0sTFMKCsBBd38cmcb0Lx1D9fS2JdGxgM3qUJPJPJezVZ2ccQtq4xqM3
RmJaArQbPmDk09aobmP8ynW3tIYo3lt5EOLRCxMYFsk4LQzLIAcyJv9gR+fHnbD7pY2W0EbnqLmx
aQCUKXMICUYth29U177+sQMFtLQK/bNGq4dkc8QkcOP7RRJPwt8ZmRl9ybvQ+yYiK8Sm05Z3fe7e
gJYkUS/LW3F2Ky/67FhjuS7YpFaUfdYDQ7fys2HHxcYklSxcenMByAH3/30QwUjy6ozTiTln+S3h
dfkHM+3Ib9G7fjNrPS2AUYglyBvQJeTi3Y35XNw4dDjWA8qzM8t6/TkNhvhxtPP7ydNFum2bzt40
shHAQCqCDkGfPEadm3+YCruLNm1fYhpgA4M51MyAV4JsgwcVNmMzQW/NPbo3yWhVT2w69XPpFHW8
Sueu3PiJXn2KXegjBlsPfR7XIaYbjpk41a6woIKMhCWT7vN30oI2yNFn78w5jTYTCsuTE3WevYqh
/UisAJQDK8XEoCFbVFs/b6SaclnV3ouFuYkc40zkVb3VRTysWr7jMwIruk942tx9yflrXMvCG05N
b4ePQR27W43I9Y0D22RJZuXsb6R03ZMGLePIgi13elnK/aQZwX4GJQGIr22XPXLYZTPIFP1c5z6N
yTi/6XqeHuGZzkci6IJ89X6F8lsxh4mbnpOKbkKbzdn715KoqQrLT3PkT6KvaaeUqq07WWxCtkZL
GGNKdQRm1+7ev+rV4Y2qyEOHAbtI2Zg9uHa/XtUO59iLJyc4kJtXv+BYZGGoe5Ma4/3rXB3ZL9fB
auBSLpvYza+p0vBx3aELovBg0ydnTdVb1mylSnVEyILx7y+mRr78nAbKEPvqpzR4h7WIIvBwiVWs
lHrwog/QkiFYv3+p3wtZeiQIW6nFdeBQ14P0BgBgrQndPViAaU4lctOtMyH+pRdeHTuPztu/vh4k
YNDyBkZ/rNxXrRnDr3ht88I5zCIOP37fgoCbsmM4pZqqdInk533/murn+qnFwL3jyykqMH53bt51
sS6LyO4JdLIPaD6prjyUmAllCWdVpNGKTmGjb7GWWjHyZ52etvjXDymDQIffWQdPbMJg//UhrUq7
0UWOqn0YknY3TQjbhDFVx/e/5u+vAlfxDBwdLh0VTia/XiUPzakMocYfwG21O5kgVvR8+afm1T9d
hQOlTzQi7Yzf+jVub5mNo/FdLsoLN2GChAD1//CYkK4N1tjntKNwCL9+l6xhOgymwzmYIXJa6EA8
FKMERLBG0mGc+lqM8x+OdL+vX6zprCZ8LeLfuOyvl4TxFsopd+0DYVHus4H0lPHsSCky5PQLSxS/
ZCR2M4/I+7ft95XFB+Vt0ZjRLfKkr79qQLsfGqNj4r7n7Q4r1sneRTAzp2is37/UP3xFHg6kTdTg
qFeuF0sPZy2XKkz0oUqRSJjWce6YkOa2aoCrE5xQT837F/2n70fKgo+wzaHFdy0TG1GtW3HgGofc
RcZSFqgmct2Ptxx0/vimX7pov77qAd0JaDW2F3j+72+aGrvqrCdMazskpalROMBtPD1/ALbanioM
/QxPJGWymKjrmP3J7jQ2ODg3NCFtDhcVA0s8Bm8GQk6qzrlk/u9nbp3/4Wf5feHFVmJ5Si+Fgsm4
lpqViTMl2BZ5wgta2IR4IEJWhKNuAeWJRy0NKOvfvxPG7+8uIkPeKtWKROd23QeMcvolIXvcQfM1
al3hW5wfejydxIMZbJkwpNTznibGqRny5gUh7mysrCQQD01nNvm2iYZZ0TPRtPf4S+J/vTkwHEA5
iU7N4t5d+pg/TSZ0aJ6Annjri9mn6Nad9LMRMazvcqskLLAhy/T9X+S3ZxNRoXobaOXwiGIO//Wd
byBmUvTL+QBOyH7t8PCkC9mUPKZC9dP//cXoG1k0ugOWmutdADVHoEdNIA8iYrSelrj/8SJxynH0
mlPS+xf77VbzzXxyNwwdOg7L2VVdVGSaUXehLg9u6HCwjBIw/DAlY06J71/IvDK/IYVluVTFA3pG
tvTryii34kS4tTdRQbRxd69zhhuWmt/12YcQJmN3rNORTogdYWOIp5jBX157VksvWW2DVSMe4iSj
T6BNHJaYN2KtmT1G2Lrm0sqi62Vt9Fx1P6YGXNt2Ynp135dYrYt/uxC7BBkRNEuuAkD930qhpIQG
4UEIPJgzI+yJodERL0+yjXT5r6suLsUzYDMKoKX324AKE6jZjwKDQ6u7FqaBlO/fVHAaNaB3R5Cu
f+wfqt3rp4WRnj/rocmrzxAAAfL1XSrnwjKa1rEPbiPsb65rjofWDoOPl4aI63V0dZo5B1wphPmH
l8y8fkRsJdJErEnoohpDsAf8+prZORoHpDaAtGFeFDM2dd/NQPvgkiWYbRKEiWNnzEhgrpg3n4II
NUZptVGyM3uJmAMYrXzQh4Iu4pypfk3TeupgMbT8+eITaAu3S/G7G8m910ut5J80Jc4uQJLEpDoj
4vLspB0yA/V45RqbwVb2rVEfRiChJJG7nbh3JkFrrAuZHx/JNmejT5ox8lZ+xBT61tG1rF1BbizO
E92GU+v2GnjYxL2vpKGRxuyVzJfHHhKF7gFIuKEtrZfLznOGAJhpW9/0GYRH1G71jAVTNjMH6Dk5
4Owzlth+nAFTnhE38DmGJnF6et/6CJTEmlOlqs4N0i0xPhq58TYB/6QpruEChBBbq2YoOID4fpSC
P3sAK6u9W9GiRDUUhPHOHTNORWUz89/Ojfej+IRlSOclyFVd09S8a3GZO6CRyg4ERAadkoO7bEWQ
7SNfEw+1mIv4HqFSXt1kUTP25w79T7FCUcTbXRlFnT1UM4qWVTv0RrNhIiweMh2pceS6VfaADqF7
E4zBZzq8qTN/IxtxsG/bxlCtqCnnNmNw4y/y1Z1XB6P2/EjIqM2o1kztm1GhDehoQKAg5brPxMat
cWGu6IPQuSL+mUa4X0hA2ugX+SeSIRUiCpusck9m5KA9iirh0k02s2sFOsqBZhHnVmfeldPo9A9G
osHgzXhc4nvOq/j0DOkBHEBBaO/HsSXIYYVxR1vOdYlRzjVZwp054gkqYXEi/PSmxLuxoXGTw4u1
DXK+IOP0VLU5PS2faMt5K3LOsORaB3QZEQCI9skonTbHbejwgJUx8mo4jy17w6UOoGfP04dtj1ZD
7DKFO2BBx8gb0gjxG7ptlfib4OvwHlMuytZLC87JBz6MFQvjyU5N5zUJ4ziE79ihy/7+WrlKtacr
b83kQcB6LQFltjTnpfFkCCNmCsqu2JBhhrZi2boOT1HjKw9SnDv8rmaneuZW2g1fECdPRF6ijbz/
PpohaOs1dCxVSEQ2tZ1feQhNjVR1Ylva84s65fiDgZYO/GX789yBJmNM78q7cTzmEYtMT0QKAzTT
uyNSI17TotaYNOTS5oe1wa9ZmzQwo+TclQ0fxNDpnWzq3OweytloxOdBeJYGCsRzsuzBrwIx3Doi
N57cNC3t5QB8S37zNSYZa/Tipn2WRk0XOJbUxhbv3+QV7MeMAUDMxrQreFZspjkoQ+3e8j5RmGfE
R5LmCNRgkQN8hKsShug2lizhDqTftqNbL3OakrjfytmnJYHg7VDouqDVRoe892mQzcOYTt93/P/O
Sf80J+VMT932v89J7+Kk+mVG+v0v/GdGqv+ltn1VbYJuYOenvvkxI/VtEhg9Msz+vzHnf2akxl+B
pxjGijPIv6gt7ceM1PL/whxAPWRT2PPXaYT9mxnpVYnKOYbDNjNGj04Qp4TrTKpwQigLY97Zj0JB
Tcx0zh6QZYL3VMhOS8K/hWQzb2r2wo3BXkrTiCMdwkXxwSmxKdpuis/PwukdCYSMP/2S/zAH/a2s
QOWL4RY6jRqCutcIjmDwW1a8wN6no437O7Yx7epxeVM6gve9SXJs1DUssw5stv2Heo069qqo8Ylq
51zJYBvvFGXo1ZE9hKxSu0PS7MMofC4aPH/DNCTBrdJQuSu3drwbU/dLl5/J9Y6YsJMPBu7gz2Iu
5zdv6BoMebO0DlEedeuM6dmWbv+QrWH/u2cv9gmMETCQYQcX/Y1RW6ge9BrUdYuCKUUIrTburriL
TYnED/SdsURETfr2ZHjeahhwly/8IdYaJLWu4Fznmi8YoFH6d2m8mDu/OnodEchthe6KNm0JL8Iu
Gf/1ls9wtQmCeMn+nS6xIOqftLbV1oA7ngYxE75szw1LLKim8tTaZF5rsUYac1tZ4w72ebjMtNla
kCg9SCqkaUTgiU96WcdljKhRyOcyVQuR1sHdZXIdrtxW9p/8iQ73Ai4MbBdAEhg7uQHuzgcutpni
3N2KwEyWCPcm5cM2m4dg0NKz3iWJsUoZQr/kxHlS19AehXcugvUEoCHZjBaotUXCq/RArRehxm0a
N8d+HfdPxlDFKNC9adjTms5JZDcJssYIBX7KsCacFZAa9E3B9Nknk6XPLOY5bg133I5mC4xVq5Nm
EiUm8s6YgG4cBja3NdXsncNsBiWg7QK1dZxnj8BOyD5ueZ+hENt0UWO2jL9iMozaHt1npGNYYPLa
MkWYnHtsANp2Nv3orYnNccPOtAl6EFC8qcEeFmTxMIPzsHCFD+kBOXq6gsDgvcZIznczBOh1kNc9
bbiWjKLe7IG2e6kpXRI7bLKPRuqsrd+nxjHUfHEIfCP8SOTBsPOneKrV/hV/syd9vDMqQzgEVXvF
N/rfWcUwhcKscYhqWARG1CQLOc4OiiKPrMUV795jHJFqfgJvNBDskBItMz0yIQYTsmg8VP1LUJpN
tEwFyegUJn32VqZkhEE+aFMF3JveMqTBxOxkcTHGC8qdUb/tGqjFr2MCaHEXlHjO77oOluM8zKqb
Y6XjsysStEDSAQIxa1aPTS8YRMtbgYT9K5o/BYNgagcapweSte6HFlj5hd8JHL6UUD29HoTcqM3J
o7QqKXfoa9VJMiypxCvyOSMqSzhtn1VMSL7IMDKUaniPBz+aMngDDV7xOOnLmzZm9rhqdKt67SrK
XQNELY+6UBhNuvcPWDTVYhjz/bM5Ke9I7/BOaMHBZuGN4Wqt+m4YeJzHNpzhCDROF3aLeATz0Scu
3mNC6vn0IsJbfbF0UwlhIQc68zKNJozlwBnrcQWuGEgcLAuhLSj3hi962g76LUWQo5+CcOK0UZt1
9dp2YBpXtQZo8bKUY1zmd7IB/6+hO7GOZlo/nkRizh/zjsF9tcwma+YAJUKKOdJlEF7KVweCv14f
SN/V+RdSwQKb50gS+M0k0Jin8bmMRJ50iMud8nWQfcGj03I+x/DonprO4BMTZ1tpBEQRaa3GNjWl
n5nfSXLaxMKtErNbdEYqzgNQ5zubCWeLyt3P71onb4plGbmVg/QbdzPa5t5c6GMfFzdMiT2UjXwC
nl2AbfvSgLxCkBBhA4vZcsJhhUDH+6yN5SQX/DhZsMwJ0iC+yXfBLGBy8FsM5t70UhlaxaxXBgWR
OaSQhMiK9pEJsCSbuupLZ/QfLCzsgJ+D1MERFUxn4iytfKVllI5bH+qivVC0AuI8qiBc2k4aboxB
z25jS4U9aZoEykqX9MnMBsE4Ph6cr85YuimCfSOGo5Bhwas0pviQFW/sPGWmFY/xDSPzlmzIxodR
0fi1g3OsNY5o/EGOm+bsLXiAtCdSYFkFZitQ9DnmVbC3Cs9cuk7X+Yuh4pSLUkQ5+8vJkqx+o5u2
K9ZxsjsixyZcngW/K6zu02UP/2/h+KfCUbUjfip3fjeEJ12n/reuk1/qx+9/7z/1I2o5nQ6ikvMq
0/XPGjvjL85mVJQmRd1/wNX88T+Fov4XIjp2iwACsul6zr8qFF3/qqNM6wo3Gu8O3TgroNl+1fJL
PCJTM3K49kUKZdaLYMYABGEJhU6PF6mHotE3ipqMvEvp9wFn2ItRcYiJN5MfZoiKzQLRCkCnKnNZ
YgNDcg7OlKikTaA2EOZBb67O2tkE1pcM8zFMPDmsS5Lf1haasdvAg4mkPHPhQlILZqcLrhZYHktd
k1CgtrHF8pjSUXxASeTBf4QO4U8T51fFuLlQcYFOhgdi0lj4iFYtb/iYrPRQ+etXKyAFgYEmIAhM
XHvJfNtYuLGtYcjNZR0N7aOB10U7+CKejIUkTM57GyMrcjdT4GnmR30Mo2RdDJEgtwVHpPMS6wFm
FcUT6eNj1Vv0ihYT9rvpvjE9Uje8yJ+i0xxosb+pMpbTB8ICXVqSJCIReRUVmAvMbuz1FYkSlrM3
bPX/GQHN8Z5Fm9VkVDQ6DVgQWc7ClXFLuB85zERPTj5xdrjPXCNKYO24IT57xIrRl4K8gLvRk9W6
gheTQMSXTb1gr/ef50H02rqkzl/TIYFl6s6rnn+nmkWALNJmPHl+qnfLTI+sXU5LDmcUFtgpxBfY
5mdVYm2LttABQPp0HgLODSOBbiPDmWNbTJvGbmryqDKTB6b2gBQObDeaDMLz6ErxIaud7FlX8dwe
6Z1LC6UWuVOZ800rRfpA0xfPaCCaFdlSpA3CC9r3INNeYDlmCzBAyPC9ttwnJLsd7BB9vmHknGbS
7DwKlBuMZgmtxGgDWnlyD11V7kUgn8DsjC3RLkH3xVFsnALe1UrATtlnkYvJduqLIyOeDgS0XSxR
8OUfqhEoT6MZ8TYSVfDVhT+aL9qwTe9H1F+v0Wg4sHlryT4s/TleUIhpB4hS/C2pl/q57YCqTZBz
P1pm/pRqtfniQpKLloDYviac+z66Pi+VjUp9A/+RXShjU3EbASDLmr6FIdFqM7bEdUCwtoTaHPWv
7LXrdKYDYsSTvcjq6TjasXOXY7DaWOOMYYYs7mrX0jvZoxdzb8GyGi/CHCCJeiWUWHNiO0kzCEE2
YRADAr+nDkHonTU51S6zCou0TilOCK3mXRHVzhlji3HCF5o+N2WcvnBH860Qg3UcqjnfDWUJjG22
8681drFwGbaRd0haa74nenm8KdjOVgiqjHER1r73INOe3oimWSwrlkhufdla54BcRzZ3XoldLtpQ
W9R+khxKeJN3gz90N2NrJZ/o+qmThJz02zobE+JssuZpwHDzmCRufUDUV6410OcvlS1TnGBuf+yd
iqQRDl/pQZ+9mRzRIi7uGbGH+xor7Laf9Yg2cuBv2mZ0/nZGjH30wOUnkcIYigIyBbO6AIcW3qKU
A+Y2xDrJFigAjTLam0F9lI4uqVGtRZ3Zw9tQTnS1sjLf6QxnFqVT4xAnc2LbUnlvzFgXkOLd5guU
xOGok1S4yW0MVG5pT+e0ciC6Zr7cVe1gnZkiy+cBr+1XBK/jmR8kvCOnkUQnTxrKDkvx0vU94ZQi
BXtrp1uC5VyM1EOVfagT+oHcdt4WjTCLwMvqN5Cf/Xb2C9ERaqtba+EKGyBX299z5MQOMtL2BHJO
rU4usfn3bMaBxuksHHiU8V4FiFkhbI23GNLv67EPTmZlRs+EK+RbmLrNBjggHTO4QPqtm2TkHZLK
ctLIzjxLMRKZbnQSwXGlTKi5uMuboYZ6youKmiHCJwbarCAKuxf7hK7xoa5g5yFeUeFLVnk7NP0C
LxJLDX5KpML0yMzGNh5dWTjmUofssewaV35Fqik4pmk+6YNDl6Y7sumbL5nrrQUtvgN7CbPxpjI/
p0hU9nnnMIy0k+TJaNPuIfJ6CvheIigDK0gfXWbNh64k30s4nopsqbXXuhp0djRjesgTggkXvD3e
TTlN8g1aXiqX9LTx5pbOdNCiYtyGnTGeMM9aBxB6Sh7WNB85RHb3QsX0SeC5WysR8ZmdrX5xVaaf
35fe35LedL5w+w5dbhC9TZlI18gZg0WIA3fCBXiUonNWYGX6pVapFMFABQr6Rka2oN7l42uNkTFH
iIsMGoqoRksxtpuPoQoorEhG2fuX1EJHBRiWNu3yLhibT35Uuu7arqLiixVF/rZU8YeDCkIc/ZIj
MB2DfUxKItEuOCoBRbGf5Hafn3pbx6ruF91tpjIWB7+rDk2l4efsaYumduacptyjJTGWwycfPAAO
YhXY2MG/J0NA5TjWUeffzCrbUbeGfFAuZnUwU+GP+dRrTzFH7hc8Ryw9l5RIUOokRrJo1xgXVZAk
8L8KyFdpnRI9LFmWoCJkPicXDq/EUHqXREo62KRTmoGGbNyIqyUnDP81Q82w0RPrFcFUdatFpfPo
q7RLQxfWzdQHNsugNO+ZtRDxFZa36gYiFLOMLX0RPKBlorIEzFuMsynnCCw4bVxW91VkWh88lb8p
VBJn01TOVrvEczJMXjO6MlEXJoRYVVaNclzvzh4k7q993BLyafT1vBqmMXg0HPLpyqYziY9ujSeQ
D0SEFqQz3WeX4FBzFGSIqjRRpozVctKtG/8SNeqq1NFGN4hfcmkN9Ka/ZjzRfMNeTEypJkksDVV2
KRaAetmpPNMylN19Pef1fSbrZodZytwJYOdLMFXacrrEoobQ2D5RC5hPwgpS7JbQjf72C214KVSq
apjVz4THEhifBmfLBPPI99N76g5QEtgyVThr2qe4UVViq3sJb0Vj0oZs2s38NanbAooNkOaDSeSr
U7G9ycyHTRaR2V2oZNiQ2nRD2lFxHC7BsZPPwXBlXQJlBYvwyYqGZgU6gKRRggKQcBNBG6o0Wva7
cjOqhFqE53Kj0UnamWDT7jzDYwyje4TaqiB75JFE3TZk3g51Gi4jvFTmwjNaI9s7eWQsebLRkV4y
c+mZkZ/r6RXl69ghcNWy6cFt23gxzda0d3WJ/BXsGO8Jc20ejsB7o/CN1/iezG0G/f4WvRnFtKBS
LQFt6tPjqOfRBz2r8g+2SQ1ok1NpLx16XXd11gfHOXOpViIn3OtePeDyw7eCbaNiB8O2G+5xiLXz
CvVtekj7IGgQqhrJQIkZVLvikk5s/cgqzhBf+PUCtvFNOELrZajQEvcUN2fcFdatbbfyRHi4sQqy
BANX1BCKXE7zOqLwf55d/5ja7lOkIpQHspSRohh8S/tQZJ7xmQQYc0HDJF82ocsw0isQQ82jSXyr
R9jYFFurRsU219b82saw/j1yzlWwM7Fg7ipXYc9dAzmw6gmA1i0NNzxOcsER4UgiW7HO0+gDt8Xa
kABjL4MuGFZWTnGj5Qksw8S6JUrgxVDR02IkhDpScdSZCqauVUR1qsKq8wJ/N73hesGAqTxEMaHW
5eBv4oiYa2Jl7mJpmx+tSwa2L4jD1lUwtoE0bzmrsOwwIzZ7VgHaFUnanorUnlW4ttRMsSVtrQbe
6m8DFcEtVBh3rWK5iQrJXrXOW2P3CJ+wrri7GtDEwTE7QkVVtPcYEfI9q7hvrSP4O6kJ+pRdPy8R
YpAIbg8kd1d9dCpVXniQpfLO0flyKWHiydwXnBPqtl8ipej+0Ci/btLj8DIJSWJ2gNXK53z46/g9
Dm2Z009N9mnRcazTBKEcLbGvEMRB7T7aetl8ramlSrZsGHs/HZn/YUJwPb9QFyfph4Qm37EgUV1d
nP5a68q5TvaGIIZlTltQg0kewxUIsof3L3WleVFONtDB/J86/f6uZU2aJHXx9HCp2oS+zjsisRDI
qPr2/nV+c3SrC6HdCDj046Fzr1HVGd1Ju828aE+2r9ygObP37nCJREn6+6bNUPaMQawn3PTitVaG
a1YVupMaEwsVWhTz6d7/SL/fYpRkCJkwliqhq3d19ida2497ThkMu8mow28ht1aqrE92HiDt0KO4
/Qpzg/ts0Nq8XPu//aM/9I8YfdgMC//3weOnV97zMsIg+3P76Mdf+9E+wqD3F/QjpYzkIIxtwvuf
8SPTvr/gw0EW/7mBZAd/Mau0mVjyl34wBv/jznT+gtBkKP4aowDVk/o3k8dfX1wge/g78Quj6VLm
fSRyv64aM+531vnBPRdjjjWsTMSgwtN7F29O033+6Yf5h1Xi1+f3cjF6V4xNwSkyRbzuXUWOsIEG
9/aZJOv65WL7kf0YfMyI9nRJ3sLVGCFtfA2U8ej/cGnycmA0KGnstQI+0TID7rVhn2e0NC9E0WOQ
+i419gYFQvKV26vTWyVOC2deqfcv/2vXTn1zMIMmuV20Xrhx15c3rQTEOO6Qc17QIoIVq4ywek8K
xSGp1OVEAX/2/WteCbJ+XJRHhQXDYEZ9rcktawYyUR2YZwd72lMJuWpvFi7STlaZ4GMNRfyGrZiL
D/BRu23cD/2bW3fJlshZfoeGWcCWdQ2hPHwebFCgye1XPPYIR0Jn1I0jeCCWnURBWBZdzeF9JfIS
mev734N34ydR2/evgZ8eKbrpIHS0r+Sb/sTpS3ixeTYGjWdlyPEH5wPaIL9DAJMnsjpCp+re3r/q
r9l5P64a8HogS+fC1zuaq+leKpwWFw8T36eSgdWWwVr8Nw7EBj3JTPixjWXVISEZ5yBF+x/0dL+/
mNhCLvJdPeC5uX5XGG6UWZMJg2IPiVWiXhjJrO0+Ghvj9P5XNX4Vd16+K9spb5bP/k2H+moRINil
L3V9MM62EgFrjI+zzZgYSIhCy0LPldn266gjHot03KVLZKC8LFpKVX7hzb3/af7pi4MAZbVkQoc3
5mqTM23AHXDo9PNAjmqztL0QLZrZ48FjPsqe+/7V/uklIRtXvZf8D2IPVW78pEY26lRPNGs0aQb2
RIdIwifIPkCfOXBsOBYgc/YWabBHzK485QQLGadiDES0pCmt4SNLQd1dvNF0FhjQX7RwfTYG363L
0NQQVZVwqJKF45diOlAxDPnm/S9xJYi/3EAPZYutk5WLLOXaXZDmUTj4MjDOQP30ZnNR1l6eG9EX
9cuFn5X7DC9LyQ9Y+LDaIljNhCzKoNnVktyxRZLZSL9nvKpE+oZ6h1gcz/v7n/MfVkHPsqlQkaZi
cb/WRmt0OUeX6Iazg5yTqkX9zLD6CUbUyXJrlAfz/QuqEcwvawfQA55q9lydcQ6g3Ku1o+gjM9Uz
2Z0vvuaL6DCEgPlKSxA/16ArgLblIqYLkxC1GLE4OAdoFwWPCaN1Dl+lxFNaobxLSTnc6kqtDB2d
hVM9E5efqGPXcOEwQZDrRg+wIBKfm4ug0PT4QrNEYfz+t+IbXH8tvgn3GRuebdLwvJYLzZTVXoNL
/lyhDl4GNZnLq5RGwV1j5bLflYRtTMvUG9Oe/CItd5f4GsN4E8BtVOgw1OuQqmvCt2korvWi9zbE
RBGxE7vdANvbiKSFedkJEfFac4BTNp60D7VWRP1K96CoLaZIxs7SDjzklGiueDPSbhrWbAEuTOuU
qaft1+WZflZ89LsivTELvzqNaeg1K2SX+rCozVx7Rn2ZoX2Q+VfCnnBzUgcASJIzhzO6kvGbdCpJ
SojEapn07N8H6EsFuggrZXyhxxz6BKYTrF1VpyPZYPK7GD1Pqz8OwKpU3KXnPXLGpivcpFHmLlpz
5BheOFHLSdYNZItOwfS/QJFogSgWqNl3s5h7pLLDQMq12chE24eIk27MiOztRU3KEkKp4FFOozEs
PZtolbM2gYOCJNaXzpI+UIb0BgFDfQ+MKm+XIrDjcOWnU/ARIhXbbsYzwjyNV44UxYAEmRjB7gVM
6jFc49NVDoZy+OnJsvRZbSgBWYhH/KkP321zkhSoeBWC2CJTLczthUA17N0gGsoGdmYjpmuwnEvY
U3TdaT/IWwLMmhtNID/ZRLIi6HZRJ8Lf21ESn8Ys6L/64AqrRUQHfKsnjKPxjEen1rQRyQTJomow
XU6kGjwzTkoO5ugLJvO++QXiAfHpSdNtPTCRG3O2qs9F0DnPFcGLi8at4zceFPEtGsK0X8yc3Ff6
wO1ZxiGp7i3Di1VheCOePAZs5JaGpaDfKBnQoyrt32xGakvhJFH9pDk+cdpj6XeZjRY3D4onbySs
JuABgCrorQoPMDHhDRKZOhF6thNggSGjxpxMp14STsCUaIEVR7o05jMjqJ81OhkWHzdLSyhvjSz8
jYbGaZvPePGrLOMGkQNYHfUIxT2rvWa/Nj5q2nUH21IuCsIgPwg8u2AelVmtkJLx5+gFrCvkf2Jn
u7AZYt9gM7VhOaLiNjwke23HnXWJHcsXSVqB0tQxzk7BxONVXlgC2ciSndjRefD8uV/O0lWC2wn9
U6Jjjetzn9WomJxX7O3Bx8nExtTNmEfdASuZZrMOeXYRrIs2bogo4w31l4Qt8Y+XjcOH48QB+shT
eAllQCNutDoSz2A+Nbqi30uiJW56NNBMJEcvJHCE1j9zTKPnP4lmgSJ/ZFx0wj3Lf8A8F6+J7/Dj
tCY79aLHAU2Eb2ykp6FsWGI4ZSMOJyfpJvAq8WA6Lpt6giX8/rJGUsPR3nLYRD3ivHZh5UMZCtRP
GbRASrpuUPoZ9WkLBhEp3TDEhyrzz6S1mch7BCP8McPR196Rn9nuIqZ+p2Hmjowwx47SBEY5GjOk
VGUvGBKOG1aeEj+hBt5xj7B+JVX1KE04DlD7+FK8klwpi8fuDXMiTFj1p+8Wgiil+tSz0Xm9mHbh
kpETl+NjaYKoeUkzXF5LkXTy4VIozFlDr0qkuftqqvzXtMu5tQ0fRph++mZbucr/80ArVI2mn5B1
wbmsQv1EAwftP48R985Un7asGjaeDsfEBRWBTJ4ivFJeEsfI6pdwUCgKIjLwe4UK/PvdwjiSH1/t
m67F/PBDWl9NECMaDdzI8lLgDKpUyea0f/t++LHUnizTANE9PgEbBaKWNQArUWDadNYl7p7CsdG/
WYyw2Hb4gLUpYE6AnJ3SdV0Y4Zdci5FXlZdXyAgd/AejaFUZxM7Tr9rp7NtT95YHHfeoBo1r9vzb
IFIMGvIoWNsqdVRBmJZsDWlQGCj7jMudPsEi8PZ8nepIjKT7kCANkAuN0XKxGr+bbtlxe/V4OmVu
nPRIWW5oOish+Ei5avuQPG7xUmjxrohDzoCGi4Ud9RE80jVOKz4M+i5EPjYai0UPQemjGBOPcBS/
ydd9o4NWYzyBsRih/GtcoN1biJo0ou+LQEa81AOeXH4VZgfBjSsda98EvGG1qy5fTKjkU/XW572B
E9CogK0oHwzlfrND2spdRX/lr3I2cn4HIo2OQZmEHy+YGyJ13NdWWbYzPYfy8p1tEsGfvWnbjk9y
eRJpeWNtgXKing1q9LXR5iw+0IOi7j5ATDbt/UrdoBQOdrYxq7DZFS1EYDJnBSnEHEe79cxwiymQ
P1ADmVNUPOJzcV6tNDWeTE0BbpiosDUJ33ia/h97Z7LduJFt7Ve5658jF5pAN7gTAqQoUqJ6ZTPB
klMp9ECgb57+fkHZ5cwsl13+x554VS1bbEAg4sQ5e3/barnIlrkYRGtGmc/kKfWZlsWSB71BtQAj
gm94RijBcGAFamvcvucD7zoprQmYi8cx5oiasnQzwOVI+6iILI9gXPhZelWlrYhWCdhUd+d522Qg
wx0llbvM8hK++2pLgHimp21Q1JWICAdOMgoO1EomMGE2GWjoWvVxzokxeYoVEN4wz2uVIGksIHDf
68iEo9C1VvrWHQFOCLpilqM05+FCtM3qmHQtKsyEW37gBodenKQR06JpdBtEoDYEFtuHAX0/t5NK
DZoEJggNvPILkb3cNfzX4Ndm4DEFbInLnFEFUUY+SWCHEvwfffMhMZsHQzcnbpEo50KvanNJs/Pa
N2Mhu6hjg0WeUiRWR3LGe6vK8MLjqy7A+1qkDu5jZrIuqIWVgT87zvnejWIFKjqjG2Y3XX7BKBXd
ne9PfCDRRUYj4GKsGpFfu4PHLeLpQ7sXdj4eknhpvV9viHIqvTfpjvkYlGg29kz6/C3CHPslRjz+
eL4r3kE0uRkZJ0fgNjaaCq+nrboNeafEjQBrDSYqdsVKtKwgpbFT0YRobVrzm1R9IY3EarlBRkma
upj4dwuFECYWw4S2LaBPcMsxcMM0M4VGEfNkufBW700AAdYO58Z8O2Q1q72VGje2a653nNS5qd+t
i/3Eon1eAQU+ozKsCaAvgz7S1PbdZ1wly514bNQGhFokRtcQMFZnUajjFtQWeZrAeoAm82mzoecx
s5qF943lMt+XNI6djeSo9uzPC4UfmCG6LMvocXeboteYubazsWmphdYH0tog/vTDWCU3RpehX61Y
Rk/t2Tlte6TqsPPX3O06qidcUPZAEYLSCBzuRBxnJRHJ7HhUplsxmO7D4M3lDTK2r4kWaUHuZ90e
4aa+cVueHfLCs7eY6L+NSyDpxgJKnkMetniAZ7bHjHFGEyzptAY9LU+fCmVxnhlicJ1TySpX29NK
JPqQYdfELE9yXlP3aGZRxCCwy64t0RlGwK5ZXnKyn/eVIVH9FlJW6Fys+s2fC+qFs6+KaN6zCNfs
PVBFXa8fGrX4H7IophEJh5yaCvULJ5iiIqCrRuBQ0WVDYlZgl3gg352fpy0l/2x8g4sEYHi+pQM4
MTUipdFqz35LlUpRqpKuSTysajHZfMXcaMEAZv14PiifKUuT5fOo+vTsgUO02L7I7qXZZDLhDAXO
AAZV580kSli3mbfW+beaGpPdxZf+NlN7uKFl0XPkKVDI+WAY63ElD/A9JUtez5pWAyaOjvTT2j1U
dlIbFeF4kr5ximewjIbWK7Y5rlTHytEacTsx8XJM9s8Wwex+KGNWqzOwa1Q47fO6iVKIxdFnw9ye
Lc1moepNGfneVdmigQ0jSftqmgVRdgUjsLpn3WsbHqG+4OZJIy0HhWDvnFitzOtaswNxtkv2RBCm
38ToYNGCy84T12tYCO2ctLFztIADGPs4aOzMZV554pIEKt295MA293ukbAOeiKG9qPtuQERjmh5n
ld5+wRRmPBKJQcvOZmwZ0OfhkrgZZCgcViYnidJhY3HGxXlM6FiHZyejtGeehzVWy8G5ZLb18s1B
Eoz8oip14sVK19s6S2/ueOfkMWmH+WlW7PUE/c6THGJCunhCWJ057aBPhOXv4qoodZPhjdRuW80B
uU05XXlbi1StvRnb2tdBWvYrZKL1W0FV+VaDOKfcngqGO85i0rno9CuDouyCdOLpEyZtpw2HKCoI
zG6qrNkiGm8ONiqqU+oiI4szJ/1Yyj5+cLp8hNxXgljPO1u/WDybUa4loycg5/nXull4JbvS045K
ufLj27XSOLEWejxhLe11VI1A853P57bCPxOev5jwgKnx6P7+5wnPdV31L9XL9+OdX//mt/GOLj7g
eXZAfDDbUPay38c7hvNBV8YzIJsGTS+TduZvBE4149GVJ82BsyKY2f5LNCzEB4i8DA2AENH3hnr0
d2Y8QrnbvmuD2SA5mO8wl1VOKgXK+anJKdeanThaCIaTLDdBoZU4GnHi24HdOPmyd+EFVmRlx+Sh
KebddUx3JijSOHntIm9lt4hLk4g7PWnmy2Rtygp3k+t8XVuTg2aVemIjSrlc1U3eFh/TVTRXdbfq
rxnHCWKiadYPG51+7xKW2jhaFynP25Pb9655iedkHA+zlbbTdcsMfptg+2XHNYsFcJlDVDqD4MAY
on5jL9qVPiwy3bTSIy8+q1YzbJb2yziYMN3MhEhA/HMLh3UI/LAZBnuzgCrc+R4j2S3aYhvDhZOk
1wXG8UtkTO5ea4f2cqzLTGL3qOa7sdEuTCrIsDZ9cntn6yJB3w9eMK7Vp1rW7ONsdxJemyXDgbNU
wt5DLNGK/sQIpxw+bjjURYaMjyOSjVKoUtG5NZZRZAkRyx+bruAq6+tg3KZmah+A/3e3nZwy54il
zP7KFSHhs/OzqH1cHble9q3oNHF0W6q3bdYaGykmUswvWk8mxRZjxHRNVB5R9cXeRVBl6NXOQUk4
goQXSdJb+wwNGwiGoMvlOLhH5MWQwdbAYK82kRgn+cARd+PHLXCyS6OkPTKi6vIJRMHMasC5OLvD
XVeSbIduY7RM477rqK2LxtfmV79yZfbmc+x4WyJKV+tkVp1dGg/gp42d06fKxo+B3P0kJ8peztf+
eDWh+Tg41UBF5bZ5lARLMWSXqfAra8vp984wavqxKYEZUZJPN91SoF4EVc1tOed1uMg8xsdjGAcv
y+ttHOvrjuz3/CKvqaJSOd/3nFjJBNYKM0x9FF9B0fTxwfN6VwTC4mrT/fSiPTrgsd8WWCwvy1lv
d6u/di+1KYuvZt8YFhKOziFNpFHyYQ8bzCYmVdTaVJ1vHDqrnzbCigsUK2lm7EU1fEkyMdK0qYV9
q3EFbdQnMv4St0Jn5xfljiAg7WK0RBW6vN014m15YazGfFfVvXGRTLmX3dDxczcl3SYw96aeH1Eg
NWDsEaDTu3Kqy5Ec2lNKDIRJLV+IK0gF66FCRLVZM509ZUhe+IwZGvqSFKMiPjlJh6xqEM4V7CpQ
oXMefUnaxN+BAx0vZGaJLcOm6jDQoXqCoMDx2bXv1J19g4xdD12cpVs25us1cxdOMUSJeJa0EUxK
3HXCkvpbbSz6TW3n8adYprDnGgGucITO3hW0hJfUiS+ybMwvYFdFOANVjAthJBfSaf2HWNAudIDl
qibm82rqN5WVNYGrRc5Vvo42WpJG25NCMX20G2JONxQ909WcWubn0l5Q8g6ATVFf4FG7d0xBH5pG
wZvmevCPeq7GTjU4LgmX+Uor3Q/aFOF2qA1L42/y0REP0prmJDDdsf4qvCV+tDMR69gjWvuXvuQs
Vfldx2tI7RLVNXRFEL10iEk4nXSnPuSEPgUeeQhbgJnzzqpibz/bdKUncryx/JCBtevt2OBGx3J1
NPxkeERFmAcF1+exY5zIbV3fe+ZyRRcQxHAe+XuNcEhyHqzGPXitBqrQF4X3OjtVcusXXkrQW129
uqnuh4UOcnQj8Z4726UWOnpgg+Dw7L6nALxcrHEOc+7uB1xVstwY02IiELWiYOrXJ0/PICvPdkw1
xEDhlMEO2iChtb7URUwUUTJo4TwZIiN/xLE/A9L3Q4tcmft69lNGc+30MU86FEZWVl9j083pM7nz
V22uxu1oWv1bnHOQze1m3dZFgpUN0/YnE0zJzWqk/s1I0vjtUtn1Tp3fbs22lRglJ/3BNcgDChAJ
5s2urrt429WN/gJfoQ3FPNT3sOQJnFqQqUF/HbSNMPr4bV7Rp1dj5X6Gyrtq4cqttV1ZcoIExrmz
IWWWHlTNyu9NrbZxvdG5Nht8VzyRFjo+w3zCjSuP3mQnh9pvGTEYyRhycB65sn6yfEuXtn+wx7jJ
ALpHSdjpSwFgwuiQRs/wXg0DBd3aLssQCLP5VpaptUUQ5XM0MevrOZNZQFh0ewXAdrorXG2LNNi/
bsA7pht3SZOIHFgNm5puNKFhNtmXohvpVNI1vKaAXB70yehQPzuJfy986uzRQ49dz1EqkBsJElTJ
Pr5pR5l/LFHmfoy9qr2thiJi6BClx2GGp5ngR3kyWrFsE73OLpZ2XLbR0jdIyStYpIJvi+wWoWN/
WRXrSOSyOzwJoWNvSEVXhRqyX7xsglBjPdFvGzwu1tb1ovpQTZogYSiflqOdMVIkwIAwWa8WFtex
pz6eXXtjj4AulxnLaZA10XowUsP5ig5G14I6qtJboHZT4GS6/3FZ7W6vi5WN3qsYmZIJ3qU7pOvO
lctR8zFyx5a8eLBHOaZnLxWhN81XQ1O3OwwiUD3/KY6rPu2XvyiOLYGw78+K46f+Jfm+Mv71D/5V
GVPk2ohuEFGAK2T4+11lTNGMZhAWEwUyHk50H79VxuYHHWKSIlX+qyS2XFUtM5lUsgDwRubfgtKf
K97vSEk667xlKTEJGj8Y+D+rJRlppUm9eMs1XjONtYbp+EIesMOYjrQOus/zTD+AHps8IlUFFLeQ
GnGmoJyP2bSz6yOuXiYxiudXpgatwGWxb0sAODpRN8WMZzbfWJOu0s3L0qGJcK+5y1w1weCP4ECf
kmj2yX0cSB/CE4R5nziuItJuVMA1iUJke3RMaKmDvDeLAJ502E/UtPN4ySNppBGcd6jKB9QAzfjA
IV8XD1pVu+ZWisQU2zib2vXItRQWKsxoDnTelsx4qWxqpRmDChDr0t+3JW4qOPfpCaBOcgGzebWC
CW78Y1WayePa19aeL1Uj+h20XyB7pY8e3Sv4q4Qn36GLPvU09y9picS7pI6GF9QsFOhdSUhVmreM
uhBAB35NFpMLx2h1CV/LyJq2ySOCuI6ecqKJ3hxNmMKVATHGm0+ktI3a5TwxrEAVrMXLAzzyYdVR
OObAeCMBSNG9MKlqaVcS89iDxAdLbCiDXT6imrl3Cj1tr+WMuYxfAROKWY6X/6wI/82KQK9GxUj8
5+Py6dsv7UuX/3hefv+jX1cF3/7ASBxZoxLz6hx9eb1faSzcpiwYnKIdz7J9VF+/LwoWCwB0EPR7
Z+qjEsH8JonU/87x2Pw5dIHFgCOyIRTQxWLv+jkrqbAGTSdmfLyyypWH5HrNW1NNjy3RZHjFgceL
BZ8Z7NAEe4aGyiBP8+nR9lrnslv76KEovWjdVHz869bInBuz7ZyrGYSRYCDKvNtkYo8bnUnJDhrY
8El0ZUnagdtkISSBAeSEl54YEVrUSm3c09xfeY6BUwY2E6RTH5c2wZsoe/TRK2/zXK9u+2ka7n3V
HmSsHefP7TJNBwVhHjYzBNxPejMx4dUTDTEDhKT7IvHK+9bssTTm62XnGfMFvor41mns9V43ivZe
EcF3ls/HZ+Ywb5E19Idcck6ciSUIRseYtyIR6NZTbJaPQ5rNL65bNiTq1RFOqxVCVENdf4v+MvnY
lPmwBJQYMrTi0UR64nIetJvk3p6dbDvqSCdIQKjmqxbw2pXXdE+o66EucSR1OVJwxgx0S66PVT/k
gW7Mv7Ai4763xpyyQBvTqyatsnxTSbv7QnAFh4KG3/CpyLPy5E1jstP6ZD2wujEeTugChMXouQpI
RTxeRuDzLQSHbK8V8c2UZ9kOsV8eromdBR36jr3O2nMFO2K4qjSDuB6jhCDfw8Z/oFYadjnAtKDH
InTjtXO3XxCiX7uNPl1RIi17xOTWC+7n+pD5Rv+AUqKYKYy0fFuZkDiYjpveJYyE4RqYlb5rDFcL
mUJWd8RAWg9IGPrPMGSLN0bS+qPJYDN0aInclJ2tnazUhS2u95+4VoBrEIL7FGFe+QkCy7hD+VGF
FdUbvuEciqJua1vNaufXZuq6G0xLAOXmfg58ayR2MuPGYdqB5farZWVDGzStwSYEUoZMhLlI8q3g
vHFXdaNO1LPf9GB5y3VT6vWI9hLZI7vYy4gc5HgmSgvLlifRGnEwVHrJ4XwlEqGL591skDq8HTkO
X8kVzFkRS29PUV18y6o4u9UlBpQ0j9ebHC8VMBM70r56zIDLTRR3hr9pJqeYNxQLw7FKHZeKJkkO
7C0MLdhlQtr89qfUKPWPsCbmK8fP9W0iuuGarquNZ1o2412rxevnpqB9gQVFzkfJdvWIxsa+8fB3
00iJL8bRrW5TvevvMVnCmrCtHvvUuOYcmowKuEPdgC5DMWCHTte7+aabKgSAzCwp27Mswm9qtJf2
Qrm+8RoDrwxnAvpemKfKZ5YRyUkHy24VN/p2HEp7m2pSv3YTAwcN7l3QQk3qbTHbNDfIYeKbNhFm
6DRoVIq08JG0aO38sYsS9s3ZG5YHx8mtOCARTyMm1Uj2nDjLw7COGKxLjYjBYNQae9xV2J+JUoBM
HEAEycuThl/r2TUQZ9ABryMZiKaJWElSHG1rWb8WaM/UqbWcr63VBW6E8TvNScUYted47Agby6BT
RzQR4xlqrJGRxZihb9nNc7OSi+jJ+c4sdONj20XVEMR0CGSzK6CG6PO1gfh0Zpu24hIrxY6zSlz6
kF0Wx4u3s06A3kPULQB0nmKXVvl9byXDuK8VKLo6rNLsoHL0XlbOMhSjmU8PbTbH3lcR00GqCEIu
9Ml+KsGuNe4WQoeW77Rh6LPXhcankeOEN9qWjYvN7Z+2+V+cDOCxWezOf1YHjC+vP1YB73/y29nA
YKvnRGCBA4aNTCn+exVgItT87jCgI3WEwMbgn1MBxcJvbA2bkgD9EDekGiGpDKu/A2H7mTTGEcVV
b4PHxvJhO/2s0seZMI9VK61rN+rc5wUhAv0TQyPaYy30cElIwg5nWR8wQDXGpjYaxJMrUDFQocXF
gC7+yo70wfwEbSo/1W7RJsdmptcXmLJh2Rg4dj9boxg/MXFuwz5eWE8kmOqAAwHboezRa+JFq8hM
nhbjfmBO+7kao/FmhfA54xqoVEdwbV3YqHhId2kp8r3bZhTwbU7qsiuX/sLB4FBvZMKGFsQx1MWQ
mE60J8viOrtkhnOxx/K0DiFRMQSGDzhLAQjl+WuDxfMmje2xRAFbzjdRROdlQ/4J372UJTQIsn9y
97JeWkGz1RhoQfOs8m8tFTpygKWOHiuxm+WSVB07C8tymYF08AGh3WKqAHbaoES7Mz1Z3/kii+/X
LB9vmgLLXOYWfcjpguN+1NXE0E6tuy/9guNSJuo13sNURMvhDTk9CIbnvby2cvOJjLreXSXki/Mp
IDLsdLgoIzO23Ausb3m8c1vA63pIFk5b6QGjyvlkvR81aAppl8yrayLBZdwk2OuBVldVvk29QitY
bGUhCD8ZUcdtWqYr2BHtNBrnUw7dyycWpkhbH7df3JY7lj0PQbEF8wSQj5ZkEZ3TRdvRpzMI7bU7
iPpczGF0+ysyf8YkZB8gCnuvd5MRHc02KaKwEd2obhyAUyvGVRAMc0bUdM6xtBgPfT8MUj8ZS5n1
Vrtpu26cWHAJn58641PMiMNcP7O4LlX72k9NX5aMa9e1iO7+WfD+m4OPhQWQ9sV/XvA+pt1X4nDS
H41g73/165rnOR/OdhJ6IXgXyd/7fc3zzQ8Mvh2sN8Ii7wTc4e9LIL0Pz0JhhHRcxUpafIzfjj7m
BzoZLrpnR2BTJOTj7yyBvMV3c0JcEL6N50I3uUtxK/1bVwQDE7MgFDXvorS2NPBdG4DS12WhG3KO
Q/vuAt2+N1z+pxrK2zqt+u5//98fvaGLc5QVhy6Rc2bZf+e+AMNjSlOW9pEOqRcaI8j5VblcnIKc
+nhBIfjn7/ezH0B9QfzqXC9sWJ6ntpnv3R4cbtaOIS7DtDpxXqDvG6ezqK1TaYR//lY/a/R5K35q
rEMMcHWXIMEf3wo8XRIPuSGOudLqpi6WNrtfkTA4Zoz6YkW76+YZuoYIccqfv/UffEvuJKyGtN2w
253tIt9dVRDq46JrrTh2JvYV8KCcgSj+EMIgs/sr4L1h/PtNwx1okGrh4MuFRv/jF53roivdORXH
qcb0xyaEcmkzZTqiubF3UZUwzJHJoUTk4wVLi5gWrQTjAMxiYAt0s/orT8+/f31CtzzHwfDhOozc
1S/z3denGEYPG0eCTr7g6/oUjzg3cv7x//deFCU2/ilOkjhwfnyvGHN/QeNPHC3W8dNAvMSr25fz
/aDkd3/+q6rr+HvLUj2cSAiY3UOJxfj87+QvApcYmw/iSBvirTMpxBE6an9htvuja8ciBK6MN2OV
+unHxAAjgPoVAo4BBpfMGxE9eo7UAgON3l+5In+KBX7/SpbpGoDjFUHtZ+OZx7FkXMl9O2amCh88
G62MSEOlx7xcfvaaHOWkiiw6p1MszLIv4zGyLv/8wv7BHeyQ0oFPRT2qqpL88UeMTAN1BLSK4+z1
JqSiymC+pyRUEmxLoCOQLLd5bqLpW9YBx+P54bWVU/K/yO/4o19AFcUYz/ml6YT9+GHywnfmMpc8
vCP6UlriTH5VSgGKx78KKPijtwLYT+FMQ90yf/YYztJDius21jG18f29x/hR+LDUew6//p9f5R+X
epZvpjh4DH3BzoJD7ec3k0lfF/SHtEOElngFMdXiR7MQxK8ThoaxWlgd/vwdjR+XYPWWMJ1VT8/h
bqb9oD7SdwuBBHtlUvP7Bz1CcUxth1C5azvawxOsewbR/K5n1WDiobFPYx6pEpfR0YU0N4Ve6jTw
Rtn+zivIuyR8WVFdI0nQQOCnSr795x8ZWMIPTznOcIc4LGV2xfpNTrXz089PfZqJuYTT0RV6udPX
ZN3VqaPBmuvyAQAcNXUcICpsayIFM7k4W4MXu2sRYZfbhWi2bhOVEWtvZBOHCG+sf53NnFv3Xf1q
4nVKQhRkqLVtAzkoxDm6OGdx5Dm6h3SU/rVVinuXuXIbduQPXE4mUau9crcBerEObcYF3CzoQm+B
2uE5wN7uP4PnJ6028aPG2BsdSoBN5ybtFJZ+4jDsZupOwN6QWs4FVT3voYTsTpdwZmg44dHyg6ey
QXBunLqk5g6RAqkl3h5SajWkeQ5MGou0Mpqh+HVaA1J+XiT9K26z5rMraa0dSiNd7g1am7ea2UO7
gmIYp1+Mxecnc1fLyQFuoSN/PqfIVX3uvOSpyd1+hugvho+RxpBqhyYS54UDj/lVrpG5Hxu3uW8d
4B32hDzWTWNBMxckk70BNsYOc3YpMNnlIVU2DxEhZ7ZmQV4utsJnMCUkHSunSKsspmcla7+aXB9i
N12ENPH6bI5YUKSvZMPnGZRBr/M1L2OTNCqrZ4zdRSodc2n950Eu/FdASYhsPScfl0qee87PFYOO
fPO8y1Xs1DtJZCLxDmXSZvtYIBXZLIh4ELQmjsDBVC2re0hUYXL28p5NOnpmopLFdUc0va6p6FRl
pGjShrsmZzj34jo5V3PJMjQgY+0tVTDqkesczpJTQlyRcHZixEqKLokPQ155Xm7bnn3RqZFScQfH
BNeeo38SDYNcuNgl0m2MPyic3UWw3/Q5IkqEUxb38og09LnTI17W6weiq6DS3UpD8XKRj2ECX85x
C3jv0AFLK16vV7dgpm+k5EuMdWO/OLjusPajeCpC8g/ah9hazf1KTIYbmsQufKnGsXr01nS5Lpqx
CJturoFSaej/4Rjp7SFFp3EZI6ziVQqSLKdqrYdQ7yIHFf+aQvRy8M9tXKbeJ7Ad+rEUSS2ZRPl+
kNodhiDsUcFSrctj7uv2FhS2BN0Lio3KyMlhhOtddYe03KvoTA8lwuK2f/ME+R6MuYaT76iQymUG
ohlw/JVTQJ5suZ10YPAbSEnyk1Pkbbfr7MX5yoDNCDuVj4klso13yvA9QeuSaUinjijNeqhPfjYa
U1CtXfIlVk49t+Y4vTiM5vErRUcYYW5z4XWT81mixN/Ru1y/MKGsD5YAtQUZQqxfqqLJt/DiV8J8
Rn5GDyRAkOdT9QWZg9uHeFBJ2tBb90IVo2hfZryRobIibxtqwA2aPcRQHqgrFibcQrUe3Q9YAy6x
vcvLjJCh3WIPy7corqdtoqXa3UIY0Kc0H0XAEZcZSZXSkWg6pBN5++L2gueDsN8wMsskALJk7EpA
alnrafhUMDaSQBfV9SZvrcQIHRefWh+gZnYt1F1AAOJa/fJyuqLS9fampZJXSYtD33XOY4WwEoVC
hbR6Kq61UMGtwIW0ranCXGXuNDIYq2432DmgrkT/Wrhd/ckvUjKEfQMOuRZZ4VDwOfyoL+/YlciK
JUgluXIE2i4Z6/yiMGSyK3TK1S1oCHkLhoObWiNgqH85eww1M+OR6JQFbFvL3syOzjmX0rRmvDas
tv1r3OosSPXqG48LMS3gmfvRf27dAW+6N8y2vs3TBCVjj6AGrymWvTXAIlx/jgyBnk8p492F/M6+
89mPvcGO8DqZooYfXahXM2bZXbzzOliNKczUDFybOUd1Hfa30BkReI9S8OgPtIL2YhbwI84mNSm5
bYMalVWHYa8qPpvQ46jnEpBJhlWjkdww8ZLlFzsDyv+2yFEoC2IfbQu377ZVJqZveNehmtu5Zn/E
9+tfomHr9kW9xAkhjzEcLRJ0kl8Atb5k2C+2tkhjGkoLy8enYtUIiIH7xEDbMxPvNKKqD5wizbfJ
NIFT05x1t3iVfMLxXLrwDMX0NNpteY+V6c0s1k+zKYybHMr7nnVVJSL67bAVgzRfka3Er8gPp4d4
cPnleOKzbUPynY9lyZ2Ink7SfNk0ReceHJuBGaqqQpbMmljHg3zo4mnf+7N+FE29XJNbbd0765xq
m5YxGuxbfoUMuRVuNFJ952o7G31xPbetuFnx8d8wbRjuy9RrgpZu01cxasW27lfrl9p3RnIGJShf
OzJTZ9N5VhrkSP8207AC2SqbguUCCFaYlZ44YGv+JZLa9DD1MRLMYdCvWzqCX/LJQW7ZFonPXgnv
dYPXJT75iOuvW3K0DxpgXQcbSNy9mOkkj6VrEaaYMrAxHF3Dn913ZXthsOTtNIrZMYS2YsL8JyR8
3iUwQx6dXMr9WFnrg0QHdaUvw3oHy7je+AC3Pg8FU7et3nUiPZCuMtuBV+PF33jR5OUnZ8YIc4Gs
rttzytWuMnetn5j/m5De8wGtsqm5eo7QwptOtMrkmzE23fUg5XgxsxEeq6wri1ASY4+7x+B4QUZS
cwFM3CDVmspCC+LRHe9icyQ9pgJXKLkvi/ZzPvewBKHOI0U0WUYtffH7oJEgzkOzJD4iKKravO5d
tEwbSAuGt/UKV7AgGtO32nSGaAfpcMUzhA9EiAa8cuGs+25w0/uuNJqnwVi6Z49UnC3J0zljlhn3
lOsgttaxx2xm1JihJSc3DXAGJa8Y+dmHen2B/s+EtAgFl+p2XDmnMHly28Cuo/QGjsT8pLeTdm2n
Pabr1AKs5jEldBmmVvYOSZc9BTUBRt3FwL37hqFBxd1b/dfJjtzXyemddKdLknLBEhq4s7K6YGQb
Eb/1tvZrk4YtueTD3u3lm53M8S0BUha7XNr1ByW0rEnNrpowmVNCNNAQAp9md77RCvyjJkTTPvRj
avaYbHPyn5PaTTb2IHrvmA+o0DThjp+gw9fY7+M1u8E/AsA4Yg52U/kFaMbKnDUAQxa/WkEDCTok
EsB5eJ4TcJm/ppP8M/z5i+EPFHSH1sB/7oU+p22cVukP459f/+jXVqhrfzAFKXF0yCB0KPzVv8Y/
nvUBkYdir3EQgp2kIl9+nQZZ/geOxXhpdHWsoyH53TTI+cCrEbPHEcozEWj8rWmQa2Da+K7fwofi
7Rk78ZJ8CjVi+vH0iDy0rtlZjL1HlcuMgmo3aGnEwlZYmqt0gtFbRV+WyrMxECMufdIH0NGCQIpj
SuvvZNUOxPF2tHakXhnRtoW8c5ssKMrQZxSPdaVC72j4XDZR/xhx2Kc7NjQvqB6QTYUtF/ipa7Xq
2SRW5laWyv86YvB+taOK7ViZVgXS3ZdKb9jDKbbx50qH/4joTw5jTq19y2ce9dyCQfxNxXmDWU47
MZ14pLZt2QVktGRHuLvSu3DGqMLJKxC3AzEfxGnoUZ6FZlJrj5qwpaI3oOmVHu08F1nupivTRoQu
lcfJaGdSP/LE+1LkhWdyQhs9LgtJB3uDqLqrTILKAEGo9G2mVW8jb5rsHcoHsYm6/BdRrtUxJssD
QM4qQrsV+Sdwv9XWNiIRajTKccJa0/PZvw8cw4gZ2oBbQs0sbyMf1xkJGeAPUMZpn/sOROPQzfNT
olOh5Sl+/U2zcoJ7pl2DMN91ZlzfK4xPuaGiRlIT+TGnZRcnrXnTpBZ4LI1G52PbkHM2oKVbNw7A
h8/nZEvGmMYjchh1lXODa4GNz3j0cxtr3Jk08J7AWUhFUuitghKrRdZ/6iwL4yJVDOWbxVJVbj17
pJzyEvxrGIQbPHvnJs+7V/v8P9+zACME8vDioXhjk01UKpttLbl7JVUquemvVFRQbaLnTHjY6WyF
gOhHwemoSGJaFGdjoYe7ZwiqHu8xCC00Nq1HBAi3JoAFE35tDJWa9vfk1iRvzr2PpTrBqyfnglMX
Cy/HDFQuK050dQZaVKAwLWzOzZlY+UKuuihm04rs2KvgvYPmKa/zRFBbvAUfxtUtx4hAxnPaYhyN
lIk2WHGidGa3QLfr1kTiRSN80F3XR3p82UuVyBzXUAnOZvmUABfye94t1HUDeaDIMiremmqoA8h+
jvqmvaNcmo768nAzaCBwxubJaCeVMXD2EQqYu5czhwFaA12vPOqDBuBA8iWiwdRvoYo6V+d3dFw8
SzsYA/Q+CuwkG0TaXN9sAkQxtTkHVhqaHCDFZMKIbltDvOiL6mC9O9R1elt4LGGDAIWCSZFmtriL
M5SiudUk9WWK3anbRs6AobMxU14/tgoFVFAUuCQqnI+izxbt+fwpAb0P8Z4qIK0C0HJ8WFs61NAa
h5ST3xbs+dDlcSl3jgqbAVHfrA/9pMAcxDjyk5q6QnWAPtC7U88p6uir7t7S1vx/f0lhXXh+TM+V
HNcU/8zZAq165u95jWcuhyh1Y9mljSze1hXN9SZzNHVPGSaoH7ySXnlRDwRZHl2jnJH9yHwOZjfv
p7D3TUqa1Znu9XOfL1vkZ4s7zUIcNmCxJ6qZGCK6oURnekNQS5sQKdvUmnHz3uMuqxj8Stu5J8Ys
0THzMVQ3rNpJaDGVAM6x9FgjVbu4F0MXoeQy54eRu5gZslfuVjCKgT7GNnk2ffd/7J3XktzGmnVf
ZV4ACnhzC6BsV3tH8gZBiiRswiRcAk//LxSlOSL/GWnO/blRKBhdXV0GyMz97b3274VmGXT6sei8
VYDOn31Xo5jSxKoemnKWvBjegAtqosarEyWw6LWhsz4iL15ZsRNQX08+msrCo2LUdJwZv/zeceDF
6F83hHCx+SJymGBqTil5nxOVxry/i8oSDmGef3FxqE88oZjvZ8Oxd9jgTGq9BmsOCWRjdhLSbk9k
Rq0D6OMsizAEpY9bjPqJ0BrFBURq6MTxysx8hQ/isZ+WyzfbE9Y5kUN+LCbf+FrBQ3/zU6h5e51b
4KWTbv7N6tT8MjrOcmpFfZUKERBz7ZWYtHzDMdzHdVcOTVgFfk7UnoAgG6nqYqh65t9Uvdd9sexq
glbkINKSK2Cu+hsfSYzeHGJBdijWBLxuWfQ3A8JWFzFoM07jKstbDLhO7Mwzjv2EcAE8KuLVFyft
KFiV4pvjBJm9A6o7VaFauuVcD8q/q2btyRDQeneYNy12if7UG4AauJs/rraVnSY9OAyTq/brZE0g
pcv2dh5rjvjamDzUE0GAYWFTi89qfDLq+oNFfBZQctCvuL0QIi9tWevma8JB9o3eM/lczfZD5kzd
E8oncaK0N54Shj/PtTdkYUUph3/fwdA75tS77qCt6h9Sc1Z4G/yXNTXd9xE7xKFRTiMPVJs2AddH
S5XWJOlIK635CHILq0ZrPqD5NaEr2sxBZcv0y0xTQ8QpddAf0T6bnSJnCkOZqF9fYN/jZDVk7Y6+
tlqPsySbPyWtElXEsc8p9jpkHHFcOpASkWbYFd2oXRP5Sh9eTOyOH3MaqZFicku/Hwt7xL+ntSfY
R3yrZ6v4pFjeb8jljXf4Bj/N0u9u2x5nOFEh1bqRRxvbpXdXnKp2YD4vAUlEtCjjsTTc4ftkK/lp
AfDRfVaDXk2POXa39GYgvoNkVtZR28kPAL2SRw4sSVy6JQUXCLSXaUDPrLDKTZ4rzyOFV/dSDu6u
Ny0UpoUetGogz9GBbN4lzmI+FvkwfUSST+IUyNgDqXvnXo2IeGFZY8whXuq1dyTGylvEQrOOs1HX
HmlSA8MPk3nH2+WF00Zab3tRf8rHAWh3074mWCrQ4uTbwJK4y2hTRfHWPxpmeirmor9oi2N/oPmC
3g6vhBdmUBmwS7Qsu+lTm1IOvxlvR08e/XEeOJshZ5HeoTjQa1plX+ZsoHyH4UtkZtB+Ysxw48Di
pwHF4Kui59lFzH5zJLX/njB5C9PKFVDKGht2yFDGrqqq2MDcz72wtXeZcgNWigAuW2qTN6pdlvA9
fgJdhabZWo+o8+4DYIrhuZGIVaGsp4bXk6F0rWqvecN028jSCUnEv7p6Z9zUZMtiw1JtBFXbwYcs
xDNhNFJgBVCxvclZP1YQiCCB61u/2eA6Xbj0WfYglLT2KMLLiy7ldLP01lZeyAMnN21uuQNNWHYo
XooHAWl+0IkZ1iOS4GDa7Q0+6+4pc0Q1oYv2M5JonWdkkxrjPNKIRiDO1WOZuCeQ/f6lKdPlldqE
xA0dMb5lY/aBwrskchzDT8JUTenr1EJS93o1sOL21tlthToqPTVDO8j8PWQsPgea72bkdaFjafa9
0ZX7pcxo3HTFAP1bOd3ezkdWR1QOnDpUxB7a2fbf2oAXPrVKPidF4+3J6yXFjuVwPvpFn8fd5s30
4WTR9Gs8ZQkxqlAWGZUZS0rrmr3YFofYZbxR0m720LqUtecx6tYTKgNZwv3ma9GN7ne/yuYd8SZn
PWYBUcWWRN4xwPi1q7atVQvVO6ymhUpg2xBNVInCxULatbuiniDKUsRyOzPoj5OlIho30XpZQpC+
wQ893a2931qvrG/l7VBXVga4JVDioRhoW+hLp3kahUrdpyqg9wX3UiDDaSjYFgCw+VKCx073AbwW
LiCdvWBJi/c98IXndKrUpS77fgfOLlBRQc/9Y882YIsCttx5EYk+eGKqm3ilSzhM7OBjOhrN05rM
5K1Fmu0pe18uTu84d3TXdDIMuk4jP+2MZ6uphhtldMvBr3P1YDhD/5LN4tzN3U3rryruAhOnbN/0
v2Pl0w8AdeXZmJwErpz/xkZt3nu9jCdP2o8F4RMKfyeIVHsaPcnr4l6muzcP1pUeT2q7i6hBqylC
Yborvju9/aJKAeiBWx6547YWWFZrmBa1layXcpSa+H2ZVE/Ed1nvtWyV+Y7YqzN+8Yf2pR2XuvTI
k492Yh6Exs3tlCjE9czynmhYeW+tSmU3iExecrFq/fMwB+2twq6Gm5jvwqmcc3rq1mIpdz5V1d4T
QQJHf88F/yfnUJZ18oAKTYs2VloGf5HTzu9rZjcEm6Wfeg8phsMHVr/TIFhB5+NfTvL/aNohtKGD
EbDgWRuACWzABT8fjNNgHhcz3SgmKJCn2eIk6uSZ+bJCJvwaSOOfnDTOz3Pq7QlBGviYERjm2mwV
UAr+OsclO7GQfOqbYy0kcLqMrXvPjflzqQ0wh81m/D2rMODcpZM/WicpXQtVtTfAkN0WTlFx5+PC
Jr9cA4mDWARYBq23PUtsEG9TxnhtKhs2gPZabx1PlMx/1VPdCjjQ28P6bCLSyl2ngMvlOPA+Di0o
rMaZ5uEZd7rT79eBwpk+opzFsj+tnCco//IVB7aUnmz2+ilnkZI7xguyKCBFVKmvfGXq7zR6189W
kLKjH7qen78SsHVhK3VJORtp271T54BlaMkjVK6x35MoB4TEsEIeF35Q3ttNSye6zAwGdr3hNx+v
Z2GxQVT+/kP/2X2yfQb4YW2UGt8B3ur9Cgov2SEnbq83R2fZzstOXqBejAZMkn9wY/wytP/xRAH+
Mx/tw4KN8fOHTabG1jrqnI5XxBriBLOu4VoDzrVnf+7zjcMFjYFDyMoq+w8mm///2X1GYrhfgNQG
Fq66n5+9JWjm6YuioKtozRd3nv2YxgGmyjVDkUZpPKs7eBwCftCp/v49Nn62Um1vMjnIzcaHRYKI
x6+vfS4cLWkS2Rx/zKGnOYW655Wd+YJGzbHZNlxe/LSBDYl/sEfVZT1y8KtTr9omvMbL9Q/6j7z5
T/ImzHS+Gf+7vPncjEP2X/Hnshl+ljh/PPDPnJv7G1fM1Ym3Qf+vhJe/5txcvuBQXmwckH91ezq/
sWUzQdtZ2DkRH38ye3IbJEDF3Rd/Fg/6N/zuGPb5Mv/LUeZgx8HhBbDGwLCO+cnYyOt/8cdwb0EU
SjrtBsbs9MiFLwDKSUAY1VruvHaE7UsnzBNTielAkHvdGdMSnHzDx71cNvPLUroC45uJA6Ib/GOZ
61gikqKoo7oxCrS2OtuVQ/qUttYRzBoVc/bWaW3Xb/NYPmwkNNzLqc+UBueH4RYgmHob1IGo8enY
lBuGnV2Zz1z98O5a04tWciN39jz10OwDKmiY+sbLKKuvukYPmm+9Fk1BWJY4u5eMDIyX4aloXOfQ
zY5dh2ScxFNOD/C5af3uZvE4VoXAG8rDZK15XFSk0ZbZ9U4iVWJXUKt9tmUS7GFYWRGUkdWNU95O
zqwcStk2UBE2KeiP22ybAQeVgstx1aW+oz48iVqncy669I9VZT61uuGFGDmMW+gqN3WiRFyogOIb
fyBqlG2zwc5P9oPOUJAvTLPza0PivS8JGM0QuUrOv3xY4mbFhrT3HM07iwKECXcLEY621+4VK3J9
VDUKEW7zjURerc+dw6BlXrI36kHM11k47kkxP/lYGw2pOEAzsU4Lc3LXyoXMWNVkuQyiToO8BWs3
YRhXS6ssx11OqZn2OwAxxtZkm0dt3Y9uX1CsXcP5iXSnwRFD/J8auAEbxFNn1f5dkAa6tpv9zlJM
yeCgH4TZQ+3zHKKHoianlBs25TuCJnCOJvoAJUQT2YB611tTOKS5c2G0r0eFoRjSauW6AX6ngL1Y
MdrlnbZAKtJiDWNpuiIHy1VKQDiYSjOwbI1PYCzkF/VeEIGArNf67CX14MqPDYzPJ7m2MwaCoEcD
IUco6R8r5keaxwW9ao3vcbbz1mma93Sz64hoSJ1yeAo44RNOItVNUkljW0JsiVxbRYjJ/BFp0v9I
OAFUdgg8zXm9EH/qrlkoVkvjvdkCUvM1K7Vcc1PmNUNFzFnhKNuSVdq4pazyLXCVXbNX5jWHNWyR
rPKazqqD7quzpt0aN4AonuoqI2TKnYRMF3J+9pb8SHoVi2lEcJn0+3Wa3WlfXXNhIwpkTYNZXZ+X
LTjWbBGyfPVIk81bsExeM2bWFjcrr8kzGFHWp26Lo1VbMK3bImruFlYbJmJr7jXBxh+g32JkcXZi
C7ipLeqWb6E3t5f1G2WhJOE85tTIuNeEHJ0k8LW32Fy2Bej81iNLR0qCXF26RewMDRg2dgMOHcM1
gwc7kjyesUXzkPaHp3GL63VbcM8jwZex87/H1pK+JNd43zXp122hv/8siP+X7IPJmO5v5313jfwf
F8Q/HvivBdFhqWOpcTF+2eyv/3vmdw1+s0QG+r+SEX8mwK6gNAyRNrgIaBIeS/Of8QfWSsvQLY+H
sVnUIZ/9Gyui7fH8f1kRMSR7LLi4FSl123p/fi2fgFOBZ0555mUlts5dJe/TZUiAgemhWPpbbbAD
GMdklcLJp4c3ZP1eP2pm5aLw5Maxn1rtQn5pBMaoCWDrCHEeFOfbJq2PmbTGMy43pgZ4fG+asdae
O1qVo6ZOtZsh9zewl3CfJ24Qr4UfDDV14QBfjbZrQtEDRHKBbqEsrcbepI6C+kW80Iei45bB341K
6KSswRm4dyHPUKDB1XbJ47x293AQYo/3MYTSZhy7vrUwdftl5FXu2bATilPLIM7S7uuIJzQeCxxO
AntMJOk/uKUxNt3NVB+rSQcqylATH4u2Y5039niM1gPJWEz+qXkg9VW/02tf7Pq2zOO1snf0xd7L
EgeDlpaU45qDta88ATTaAeBqCZfnF5CReKfseKj94Lgw23vyUkqEhWGsx7bExTE3y0ZTaqcj88l7
uQQ6oP1y3TGkMMIRvAeGiNbivuBYcZrjxJhJlzKvrfpzmXu3mREwaLXEU6CLeTck3iEQ47G1iVYl
1H5izaAAG4yXHpuJftAgeUVOtrw5w7RE07C9CJr94gFoUlwtIz4YR3N3lT9+ET04JKXEuUUnu8GO
t0RAT3dXWT6v2r2Dezhm8qmF4C68sHPcY5AE52Fp9MgvTWiWa6K9LVbe4B0ZHShHMJ+sUam9aWMd
0uh8PZlNVrx4BRg4jndT7HkUxtJ741BHrS1xr3Q7rjnGMDxND2rEG9Ixud8FRvGpVZjI4dSemDML
TF5Wx2QU+cCq0kNmAcAMuraLK27+ZdG9NL375qv1UpgzMuTk2nutzvWdgUXt4LXi8+oUn4pusA8F
B5RoLmbaPYNCO3dm8M2mwTRmZcZFVIA2hlHkYtOCgpo+Bk3R7OFvLqyPMEvhr0ZMKLDcYm9mDXJO
nVkYnxZ7NSI8jDdKK7+si612aGMoW+Bnj06dQkFea5/kNt8FUv9d7KWtfcxWSF82iOdIr/i30pAf
tH4QyF4qiZHhpqhvlu5g+HyCDX77vUsGcJ9Yxas03fS21jOxt/wvadDrZ5Uyr2Cspr1gJ2U0PlI3
HntVnj+JiVFH3bs6K2u2HFpYci9gCwgreUH5tHq+Hff9etsPstqDopt3gKHc/YrvKGbv7e1qRX3k
YGr6A9L4Sl4UOyw1ClgUHRpGs8Eq6Dcs3JNhyiTKU386mmjPgzMxSNf0MdbMrH2lxZN3kbhEbNqF
F7lIMIxTrqp3Q4uLU+ivSwL6a9AMlysXTxHzAnArI7hBpPj6udSshWrOUT8bQz87lF+AQYxmrcx2
buvPsRqEG42MEnfWQn8nf+p4wQVv8YPapW5y6opL906zyy+MSGE31X51YqhO4tGftNhbeT/btXfg
2lbwKCz9OzIEZt25cc4by4Jx4fCs001I7at79leP8hfpPLkJlNQZw8QuY4cQrnPlxjY+ZUZhwe/g
2gC8A+I1xoeKIpFQL3LjwBbxmwBcs6+g28jBw4fBz/defZhdWPC1Xdd7L9VkJJgIxksy9SGsej80
7Pxz18A0S/31uW9AE8OvThmcehqe8HGIDN1fIKo3eFTp1Y301JW3i+ntwfN8DjpaKH3KI2lh7p3n
xMzSSHjkbxYqmLnU4Jp13yZ6IXCZL8mdIwvroFewCeEFojhWlKzQ2NqHy1ASVQ2Ef8wYxjSV+cl1
+0uR2sWpd9SbP/dw2IAuYnC13NOo5/VLEEzvFVnfGEH1m4tRMZqSfIjmtGJ0P9549iDvWt+kRUwS
96QO5rbyGAzo8qHKEhqxLTRmukm/SznqcBAp3HTWsTnYNlQJ5iq4FOehuizVLA+MciCeW8DnqgJN
wco+0ZoevCw2lddVbdysbjHuJ3Pp9oNfYeHzecZ6XV8Iw+YPPVyuwmARUlqiONVBGaUnutpLJo6h
LpzntkSqo/shv1m6/pRKtqqQQDV2e6PJEJjlhSmO+7Eq1Yc5GXGPLd7XZjSnMEurbD+aw3xQtSIH
UVOziagc3A/V9KCnuMM6DuH84fNtyzY7GhxIpSJ5IkLQkMzO96rDo80NrToZmfY+Bm0RdlArLdiF
3AvH8eRPK/0AeS7hWyTukftvfs6o8D6kmBU5wGgO+WpoFLD/QJeulrPH02ntEbnxdtutcUi94n0G
aXRaNf9lGfqbvkTLbrX0u6W13hmva8LwpWLv27rG3mmAFRtM1M9+i2+kYa6P1tske2ahTTz7C/yN
L5XLce/VzgcsMnxntS7gcDdrOWW5eH39Zn4bkkl4G0aNg1jF1AN7hX+fODKgzdbLiDVwkTWFwIB+
7MwmnyAHt66ZvFrjvNnOYZnKntOL0zfcvUtMMtfzUL2djbB5M5X7SO3RdmqSP85QxY8TVf3HAav+
cd76z/b6/7a91gPEl/9db7r7Nv/X8bNoqZqU3/6KW0PU2R75p6dO/801CLi4wBRMdKM/xCbP/I0o
Gbk2QGzWH6njP/fWoJjgHji4vzYkEyG8f+2tzd9cPAyUZ+GjgBusW//W3vqnnTVuOqhNBJqAD2Ol
Ixj7i6xra65KO59ke7lReK0VPiar8Ntf3pT/YTLx66Dg+iQBNAnH4XW6wS+DgqGZtJY6hfVIA3oX
Kq9f48ybvKgt7WH390/180nhx+shtIyIgBzOxvKXp2oEdJeCKMmRfpAhzLGR3wCkZ5+5UTYrfGBH
YUjtoFbHDgN/af7h6X+V44mKb75Jwr2kNNF0ftGpsaPjvHBNbOv1/GIK791n1Pr3r/DXJNr1KRxM
Gsx7YBT9mkQjUbaM9LJ1uPfnF1zeb31gNNGIdA28uPv2909G7OTXLwh6P9I3MilGdpTwTRv/ixhp
pZ3tKkCrR3u2ujNId4OTUaCJc+kAtqkm+xVvTScw1GOT4HbPvY2DSLBKkjaSSBgUKqIgGNOCMCsg
Fo8zwHciSlPQATOqMFygqrCwmZ3RbmjTgDFtYKJBCOuLWXCzn/rhe21vySI56Obb0gdtpNG5yI6S
ndBd1o3s9rOSGAcDgrcFPPMFqu1MU4TpSdCZxERfXBrI3/PFw7cupPVIeMW5pxisfHJJBCDcs2SO
Ke3QlD0YYPjIlDT+2IXgybr9NK7rCTjP7Vho094S4rvtVU9Nbv8OzflxkLSdMY/msKGrTynLE0/B
CBgCpgiFVaxx2a641jsnj2RtxE5fzN+IR3Qnr8juyQlqLP8glW1TjDvoVu6dUmC9KFRPzuAy3jzN
SM5Fxt6i6z1OJtP0zXK14EUBPIgXoyju1qBLXwbW0Wjk6KhjzI+9JsVyNyfTcc2rZFfoKrsF/Uz0
g3l44i/zjZPqbrmDtzosG+YnDU7ge0a1z4m5vHQe5QwZ8dTI9HM8jXpR6Dd1a0CNrkk3uK927Wnv
WTnR7dQY/B5fKfOlMUrw1ExXj8wpoZFJOQg+VSe7SUSHAliRsTLxMu0FW60QdFDx0GHkxbxXG3S+
jibdlpX+ZjelHyNLqkjLcnP8OOYYItJIX4yLtnrpS55Bra1zsmAJtsE4Y50lPpgbAau8TC5JksnH
doWwyk7zklBZ9ZGO++HFHq3yuEmot4ay3KOo+S50lDbsx6FWh1pYHzO4wgsEuTHd4xtTR7vPg0fd
TYuDZrXyliK+5mGkGsDsx+WWwpsWJ1Vb6Xs5E8JEzYbZlbt0ShjKyQ8ysMebPNmOsiu2mNzr90mC
4zdMBg9bnZF+KsYyO/Gwd3wSZ1skG8JmfmyX8hVgNww2EnYHW9TkRHp2BXnGjnka0/lRS2bjYFq5
DluxrY6LGOwT5kN0c6JaVainTnMvFtYNvtFMskgkpvqjlXTL517jfFtx0VymtEDZSF3zYKmA7V9F
PoOkCW7XMum8uNM7ng1xm1xWoGkWqQOV7JM2W85K85OPfjnUjFLT4JAmyXyjYCwjp4wQYgMtO/QE
D7n2hRaaNqMCOxmhrDkltF0Mu+fVzIyLwlq+Two3eMPKXcBgy2uiX9lnK7HeA2Nddukw6E+5WvSj
OVmfPD5Xza/S57LBnAwdj2s7X8+DTdhgSkqJ9UIb4mSeyrjzjSzCFXWr9V37CMu2wj63fuUA1/tY
gBD0/SSdTomWQqPW9Ee1jPtBNSkxo5ETX9DOh7Xk16aJ271KQ/MEt6dZi/FLcdIzG+szEZMyJCqI
J0rtuza1XhwafrCUlbI+1d7UP4xaa33mvu2fcjFz4jAysG1XgTQb+YQcu13vkqqkztBK2uW14SR8
4Ya0ngwVEDkznY+ymfuQSdR2BkrwlLSJCdQ4Y/pcHzIWgFBM0NHDNMVZWwmjvuuFf6om85XNvB5S
7lNHqS+ZkvjglsHbxyRf/ds0Kb/BNi2itet33mjio9btFtSQNd2TDBNB6FRce9wS3Pt8AdkWuEZ1
coWJIuSDGmvmdf7QYLOGNC55ZnSGhRIZlwso1Gq1oea16t2YOx0K8Go/WmvhxlbFkcPAFUOGx6ms
g8eZYufiD+Y6cdVXWETaPXVsDJb6GqnBK96czKmPZIObCvAd3jkCcDaWZu4ewEfgOa2efaksxi9Y
ttcJq4mvHelld6Ou834nTgCncethiTsqzk5+4Xub8mEcaicn8GraS+RNS340S9vcGW6QHcecuHij
RgcOiOPcu7lRHjMtTT/5m2ieL4dqyXj7p0y9Gty5OOoHPhTDpaKdOkWS0jEThtpQms94v3Yubur3
YSntT4oT+R0u8fW9r624KfM5D4tWyrvRaId9KTi14YMsmMBVOIhIbscsnt/x7Zhw2CVtPGnSn1gf
59NUWNwzOtV47s1gCNhOlO/04499xX+Gyv8wVMaj47Kp+d83+ffyW/pzi/wfD/ljd7+1yMNKpSbS
ZLeOSs0e+s9xsmn/5pB92dwZG0vZZbv65w7f/c2EKsTjPDaquJ3ZNP+pnhu/wcGxybj4bLpQ14N/
Z4ePN+PnLRySOIwFOpSJO+AQQqv/eQtX9iNE3zHIqYWmXzfAra4j60iaV++DpLXtR9vtsK+wQtcI
cUmAeybk3OxGZTI1s7pDugSyhd+BfMmQl6QgM/9K4nJQmUo9ctnohcTrymO61vr8MNBr9VXo7ayj
vPTUkETSyOjYMjGZkQhtOAX706EJbALnWVcwMq2N71ZaE0EL+s7/om2efsUM7+yVdkcsLSVIM7Dp
AnSfHNK1WWMrqPT7sswxbXNqHseQljJBcrdqpROulq29err2xYfaFotti8dcGqN6NuWnfF2Li6J5
9ORNzvhpLkZzh0yNWC1rN3uSnl9CkG/U8sDGLwni1pyF3Fktr5jupJVWrB5gZRwQ9bvpknIPMxnz
cjq7X/J5Gl57rvrizsGjHfe0dt3nUmdLuMBEzrlVLk40eFmWhbQdBzjp9SFfnj1nGOqYT2L5kCyM
ADX2cIzNVZI+MxZJghC9NCkjguDTCaNtdrPOSn2wc6aSB9dW+imtrWkXuMT1ILIWdEt4g5sRCGIO
+75IJeHNdQW5Ig9+tdbXpDfpbW1H1JjVB0I9eyOCi81XolhzuLWeyjigFU6PT49A7fJxoJKBPYzk
mxWZ5SRUHJA9jHN9tHak2TFvakX23ZMIulmal8c+t8f9nFpQCrp8xDeYeY/daiumEVmZxib9tI9Y
FOR5aRC+dNEZj5oTzLt6Eu45sT3kOykd9+tMKU7MjGS8Yy60Mjb5UZKbLgGNuV2ttRf6IOjR1X+U
6nJLn6nYBf3Q+yg5hUCUgWjPsNMut3THWjPYDnULm3wdZniWmZOLHjdwAlmGEsAaEA7IOcO2bKrJ
ePceCQDzWa3G5D0Lcu2AEGjrbd8qCU8BVY8GjuXacyyvnceMHLw+BiPVQ5hFjQ8ubAezr6Lzljai
ChjvYeUvQrtMUE77zYvW3PWan1+mrY7ZTer5Mxl5l6LmrbN5wd24nNS10BlhtJbo7K6eHWGJmM2R
oVxlUIS5DLTJXDuidSm8fZ3m+QP7JpT8rJsydjRQTrmyE9+jVa5dcno+i22n1tI/Nl1WoMddbGpk
9Bum6VbcTls9jX6ttSquFVfute5KilF4t2oV813VO/pBlt7IYApPON84W5sotaZJizl2fqchdk7w
9ba+LefavSW2Gi6TdPWBLHXHZlfvn1ZFEugxGLXftXVr9+qvTV/M7hbnDrR5j1LeUZ+4T8el+aBo
FLZDf6sQW1ffRCZNWlkf+EcyUoFWD8ORO9HC+huo5vRHlS32Dogmekavpgdn9WThRPhOF8LrNYxl
5U6/Pk+lObXHucyM5iSThfrkVjNwzvTMzGlxebTrmesRf2yB7yTlbuaMeh2WS1ccVmX554JIVUnB
gYYzUBlbzMbqa4b/rYRp6if9rjJSyv5oADIa4sSY9U0SEo8ao39OkmNWxW5QmDfkR4Kd5YPU2Gk5
/HZAIFjGYPLmsW5VJp9zaafFF9l5xedCH7RXSl6njz3JOrmTjW1zrdlqirVitXbCcLXhxGgQHIM1
YhCnYyaVN/wAEQNDa0nB4GRqF2qu/VVkZ7vXHIxC9DM7LbMUsB1IyIxZIpPZSho6rkwJV0/M+LRO
bilBaMvssGgSxALX1O1IGwqQ5BeDLsY3wIfvNl9hhJd+a7QMyHEcXdqZH0nXk3obkgWjecbZl24i
fVevuGw4eyRpxLZSPdXYjO4qYY4QEKQnjFuCP80t2WW3OPhdY33oBvUhVWqiDtXNidGB26/8aJr0
oQcJXKjxFiDm1u1u9E8Cz5Gki3dW6aOhpkQy7bCrZV2OwvIGqCAkzJI0OXdEL/07YnrG/rpJ+M9+
6p/2UzCL/1E0PX+T/bflZ8X0+rA/FVPrN6wD7oalohxtIy/9956KgLKzZY89xnR/7Jv+3FIZv7ET
Ia5lbvIYOEbUuT+2VJb/G75NDywtjjpiyv8ekhal9ectFToYfgfHhzniQ5fjePHzlopYJZLB6MCg
opGbrlppQeHG/lveZMnk3ChddtNz6vTJuSFNMp6mvB4es5bR8QG44FJGhDMqEWYlfT144iyCjpJk
VwtEiv5YO38Mpl4/eCWjvjSg12ZV2nyXlkZmxQbTkBdl1s4HjlGfKwMBh1/1MnHeeR5wwz32Mnhp
2rQAc4DAGjZuBUABlyEBCPSo2xF+bk3s0Deeepcg3dAO+oeA2CxJQy03n+p6Ls+9pH2rET4kjpYH
4r7TdrbjqTtB0/jmAiKCtZraTvRaAPSOzCLAVYsiy0msEngII93QVmX72ZqMYbfOVGasds8+bHuj
yrXzY+llX/j880jTeh49G5M8OaVc/QMSa9BEhRhPa1nYkWeNPLB3Zjg1Zt0utHKIQATvU7HCHKkr
XyfMMKy3bjsFkUP29ih0tR6HuadBTht5doNkM4AIbdn3+YBtIW+sEWJ4wFaRXRQtTXOPYCwLH03R
bFPt4zhazjMZF1CtZEGNi/T7QD/MjlG9LWXl+fFEXuKDpNqe2IXS+W2VyNS931ba9zWbg0hZXXIu
M5V91Th83hGeJMu9/X399lfxzZZLWPDfk1kNfBg1dV/YMr163utyrA8jnbQRhrQVPY43ufeXgZvl
NGahN+QmMoDBHZrUD1yfC7MjakGTiuDv0WXcbe0z2E70Ya+bfFMkqxbWWlOeV7s5TZI0dTgUE0fP
PDU/tBq8xr3RLr5+4KuCPj8Ivgt+W56Lse9jnj2P0H6dfMf64DxTS1a9Sc2qnrNWLh+6NusvZC+C
l2Kd/H1mmdKNEfasc+2M6U3S2dk7uVJyncHi3DACIA/jFqUblgNq6NTwIosVFL6zmn19wBdrh3RS
0d3mBoNLDLxdP671TNLE7gPKPE3r++xacxslUogG58iqMLyaRV7iv9eH7K6sGn4XRc/t3iW7PJu4
RxiC5uEkmeXvYKf0T4kIltt8ncvI4kger4Oe3ApX5IpSmdk/GHhB6SHNrLcKNfUgfKURXKTZqWIW
nwv/gNGvfx4a+4MzVONFOPo7aLil2JI9MwVoI601xBaqW5Em60DYwXX3ub8mUGIYf446ZW60ItnQ
h0Zf3kMBbh4I8YnHXrPc/bws4sHJbdJWaU0/o9lxQPJc+7h67rDDObSeM7srcVGaM2UwlWO9KvzI
pK8WX4WJdLlQ1TyGdg8VpjbBJEUA58t9PUxqZzaDjTyYFGs0zr126Frr/7F3Hs2RI+cW/UWYgDfb
8lVkFckim2z2BsE2hAcSLpGJX/8OOCNFT0uaedproQiZocoBic/ce25/HsmVuCPforiBme/dD15i
byXyW/7BoDfRwVYleTGhETFyiZZaflJm8Bk2ZHbGgZl8012e/6gHqifgZ5tZRMWmBl87rYhQp/rU
uePTk/A3b3MbcdMbeYcaNmmq9rGNTJFvJ2ml2zGVTrYyinr+pDxtws1v04tk6HqaTdE8G76n93Yb
mIBYNAFjdK4CBSuYNLpSWaI1ttO63zpj7Vncyt6E+AhP5kb6vr6ZYqDWqZr7l4jP7xwBXqscq22z
lOpzgscxzlP2CT4hAgXUmgH+2mLfMdtxXM9p0LCfZacKZIfUHT/AZsvWgpA42s38BjcWChrZYZID
0IYCy/GRaJEBq/YpKcPrSVdvzWy2WyRI9pFE9+DS6NF4KoqSw3+0gQhGk0K/ENTlINZzOHf3XUgA
Y1AzgW+wnz7YvuRU6oHSvH6cLHiB43dMYsWpbLhD6YsslLjLXSTQ9j2qmTOqY+W88Q2TY1XaDelC
pO9CxKHM3CPJ7Y6QDkgiome1r5a3vBCxd2pT25ha16Us5jONOxFj6WRE9YWnvb70Hey5TdPMw7Yf
6/nchZb3O2Lxf+XS35dLy5LyP4+flh3z+YfKvjW/lEvLn/1jBGUuKTyu7zkRa+NlzfzPcgkUC8k9
DtZ4RkzRn/jVH9ld1DZRyHLwl3qJUopgDNJ+cMqbNpaf/2YE5f2yFjUj+lGWsh6MGGaqrGb/XC61
VN7zlNT5bWePmX5zieHsEQXhE9iaKR0cy4GJPYo+ZE7TV8axQV3ldbTyQX1opszc+0avv3dOMoLl
MIW3JhVdzjeq9oMfDImDDfkjyLjaQ81Wo4CZUJSTJngLP2GI31aO2HD772VQE05i6oTtMUXInKfR
nZkZQ/AAfk9aDrfQ0An96NRdPKx9xjnma4mdPtPLhgFSSJc2Zl2dstCY1ipEomRLgi4hxiWzVyiY
cZL4jvAxJTSrmfI18HDOLKvCrdatctLj+ydAX761JakLCMlL1gLRHPe1kCEtWG9WtXmTWRnCfs4M
JJ19twtaoe89otYxWegp5099bcxfRG0G2fl//cr/R+ThILCgu/jPN+DTD/XW/3zv/fEXf9x7kfMb
pYmN9SeCjvR71/GP8a/p/8Y8GJ/rUrMuNKV/jn8dZsaEWaBoxr2HuWxRi/zRq9jeb+HiS8LqZv4B
o/8vxNOMpxbNw09+IqKZPGx7UQAHz8TraC+aiZ9W+EwMDMmq1TxOTElfJKguiJn6W4iD/DJbRgvH
Ea2vqpriGkzhue+F/OzLvH0UDVJos+tPI8PH1SITObNzM446dvwYZmWe3o91a7yNwbJZ9xsTsGAY
L2AwjynYPWG12nlw3aywKzZEpRUcyWMObQh1s9l86svWZumGgaRxKD8HIc4hkPKAG4dBApCxIpJD
BY0opg3YzcSIBnh+p65rP5VhPZAhFGAAtk6IFH3StOw4GrZBaro96DoX7OzgQsGl6we2AMdW2Vrj
3qiIhD4FjbafXYzgTLTnxmqYyrpwnvb0euQNsxDyWGEWOgvyp1gbBvMIKygkbLTGa94wWIbfEz8H
M0Pdqnqe7hwL0l+HPcGvPIGxKG4G3gJARtXYNxgb50W5GrEIzy0K/YnpQ7+TbNXldm5yHW7CJj+Q
ZC1eVZ2xNAe8N7CQVCEizNB71RKtSugkKZFe2WNSLixhNeZncArNAV3wc96AJcmHKV9ZVYTWfEqg
I7X4uF8ylU3JVjP2DkJ1btzuJp3G8aVPqhpZaX/vYHZnKisjCqnE/zaoGBvzOL3OTH/XqD3XhQLt
rYpnJZG9azSVJDW7XxNkjVsnLsZHjlcOcjJE9niPnw0HzAfAh2kP9DLYhXa9J1fhKufs2S/t94Yk
sZu5b5BIFMllTttgXY3Da1P1p0o29aEYMrFh7rph0AjUVQv/RuDQ2nXtfJ8mlPyFXTxT+oGS6oxm
C1Hnh5/VPvX7HN9PUQNHcaEhRCOghx5VeIH/fe9Kd0HyyTubYnQjpVTrxELyjF0tvQVI353DYbK3
i57oGDRZhsQBLOBoJOl6XpYRGWLHfcXI9msIqe6kiJHditYzcM9pl64y+REDML3zDCJoh0w9MrUt
9/jFoMhmIjvUhe9DTybd0Wm0Ry/m0XvxoDxyLqS7DhjiLqk8oBepEe2lD4DQK6ojXupmE3N2rArQ
zCzbVfa1cTCSS7jGpGoDbEE031ORAcBAkajX3gx30TNlyVob9mpoqyfLq80Vmd3PRhkfUWqjrukF
c+vBePEIBF85hcpPaeuBYxRu9r6MM76wXcXXNSCqnly2PbJFuT5qs7hFbz3e+P7AHY/ost04iMvf
m8FnQCFRLJGnDVw8YbosZ4LeK2WwYTXHq7bkFDyWboHjyLRhPhKQky3KWH/nNFiVYjCBPfvhMX/q
AT6sB9OCAgPqwj7VY9IxmHQGXo0LqwDvPQ3fxrIFURRLeU8Ei8Xsj8siiSTDcEQo+nsrOFS3SeDq
E6HO9QF9qp7A0XBpISjRvqnWSAQ8Nvj9NLxbbctSNqFH2PlqHNN3PFA0ocQpt4hCzVZMF+KN+tfe
42rBmQd1bGfJyrxJ66jaTxnbhrQ1AIbYjInbgkmzzv19ACrmLVe0n0CV6W4dtjmsqnEFi9bZgkYr
96T3ZCs7hF1qAYUjOFddytxA/1C82HNmruqS8PSqHU6D0bqX3LSLDQ1ITpeWfScku9tktsieqy4H
8+QLLzvbOPmsVTXOzmbGuXHfVvGntmTPtiJwI7oVbtmcrGjYOYEjb4HsiKvrRMZj4fYBSwcvwziK
HmuuIqZQ0HS5jYkAtbekWS8oZ22efVZTeDSGninuMLAFSBvi0rJ61xim3nfLXQuZ039gkuHsYvBa
W9ziWBQQA5epm2Gb66EyMY5HAUNmexvO4UrHfv0wOfoVjr53cGUVfevs/iFQbjqt+sKR6A6Gz75G
UZaZdHy2I4+M0kOS1C2HwRV79PeY+fc2NwbjRpOQsgvlaG1qc8YO1EDlpNRbckktzoNQXzL6u7vZ
MOVZZxGzKD1SONaKtPaetDQZ2ON2cG1cGJEL4XKyw3WU5+NKWN1eG0nHGTyco5FTa3bQtEfkVa3N
QdVHxvPkpE+MkxJruo4hwvoCuNu2cVlJ8tmiQ6vU3iDX/NiZEryTpUxC3iJgFQK6jWk4w3q0DFQm
CJTR4TRljDbR7p+iLEfbFhZ6g+E2gh/dHokFhB9jiHfVBp+qLGi2M9yHndkLfAMahIrhYlNNa4U4
G3rIySja70tLVw4x1FcEd8j5vXZd2kF9twQ839qKH7Y2db6bssEkMBY3jOEF0aoVgC+IrWNokzBz
YNVB7h5U95UNf+sO8+GXeQb8WYeBtU2L4YvdFMWNJ0CuWHAZV7AB9YppnXXLNQB8PHPT9VQU76Nf
RjsFuRqjPJOMOeIsY+sTn0lkim2QVRz9RZR8xRE14SAZuvu4sON1Kq3+gs5O8nDHocNu4rWxvHf4
Mj/cISt3pUfBIJX7AuA1RVHUt89lyP/V3LlIvmFEvXeja8NCyYsN80/Mwf2U3iNJyR8iuxFHM7Tn
W1kMfA1B8WWsYlJtJXcXp5R8CTViFHdwHgHgAFZPME3mKuRc97Pyq10P9rqydXMcsYntchlAmqan
2fX5XN2SYYG3Sc/uWjr6a5/Gmp7cDyDU8x6mtCiw67Thc2/a831BsBhf6Lz4htJgVAwQCsHbl0OR
v3LbF8N5mOoQfZ7H3zomntAxPhLCOK2NMkpYV5bTvTfE+SvOlUfP9+HFlsnFtZv+4IwhvDaV5gJp
ecwXnWap+ynyCjoZljx4IMKtO8e+vegMQT2Bi9GbuV1yBn2JhCdp7O9erWpvo/mdmVRbzZ205uFg
zio4BMoLv0xFb76OpvqWi3i4m00H2LJkmnTIxeDceZUvtxas3JqTVWA6x8sFikziF489jyvCrK5t
GHnXSZu9uebUNCgxiCFae5iS3vuODKblRgUeNDPnb4BRdf5eCMvjlqn9ATREHxFtOdo85llGASwm
7z0YzFtkz/ln4kPNr4Q8nsophdOUA+pct4nzHUG/91j7mf3NQhSHowkNR7ECTKKOYmq6lphFouw3
zKXUN7MM4RE3Y/84T2QrxxyeZwk8fx/V/v3s1zcxqQjBRvI4UAfLmHMuZ18G3+MkqNap3Qd3EYPP
Fyx27tkaM2/TVVO59VjTr0UjZmid4I0gRDvNtXNcMpo1X8VFFXbIfCluAMIPEKI2cxdipwJzo+/q
EAtQYnX5Lg6mYUdKH/m0vK/9gBl+D2QlrvYtfqkXTrPihUfc+LlkhPdY5EN8MPMgO5reRMUbt/6p
rSVCiczoY0wI/lQ+JzY+rxtp6GoVzWl3ijBUNojopmIrMCCfWILIdVopq1gptxYbXybM7sy+exhY
776Y4Tx+98QkD2HfRDcNaMg7N0m7T43jQSoNejiSG6f1N0W1YDmpruZnEFkVuB/P66cnFMP4yuiT
0PfOkXBwE5ZCy22Wcz/cgGgAQBLCZPw0xeHsf07IwZk3MlQ8WcPRjbgROyxIzCUx3buF6198p0hf
ZTDh+2uC8bGEFwtkO62NM4SB7DWuvHrXxSGi0mpW5XEcobrlkFXDleuin1v11VS9mLGKH+j6sX1U
HK9dFT1O8J0pwtrxa13BVDKIbtj5w5zcdDUlaVnLxX5fyerJInsKR2Fg76ewKm7zBlQQ+s100yRt
uRbGXLKn6YS3mwgffShdr+s23gxJIJcY7WVuMXCuZ+a7dl4fxgCEM3CxWF9DsiKaO5WkGLSjRJkt
uR5h4NsUC7DsIviXq/H3CQjlZrYMRIqgndzH5o9hCTv2MOj6Qx6liAAZwzBaKZVrYGxl4lDOou42
Tp9yjqqQxFcsic5hSJGuIg+uxg2THREcuoJ78SsAl3hjGnmc3CJVJsyWS7iDHx0mE8qIUYp1gdmd
0wfdNLA5g5x15OtX1Q70AlZr7GcPyY4cNA7GqRPHjmtyMw5Odgvdh/AUewzeK3be38yafQUsp27A
5lWJp76I4uzVAr23rtxoOrM0ZsnVz/MSCxuGP9imJAeffFcDe2NqrNusC57nfDK3mc/pvI16LGGQ
Lec3k8L6ZtLCW5X0x00gzH3D/y3K1XZ4EOSQfE6VW12nyfJOs8imtY3QZOOlFmY0K62cLWsGFuRm
THXQFv1ewRVn3Zc3F9dtCVPiPX4imwF6jlJsxWorh1FlLcV5qyEMdsN2LIOjIWq5aWjcrwAXol1X
mPabxxL/gKperBC9tqtysaUGWZPuswTQYtd44a2TVT4/b59OX6GGyT2D3jtHpdF3pF13kneyWkT0
a2Hb+tBaJfbMcUxuAVexQCBKa9py3bQ72GretkXEyOqIiM2VlWfpdoqrdBuVPMZj7KBfAIEIBLNB
dTBIkNkYE0+SevLxg4akMDClMzRQesfZNbGLIS0KjLvBmfVVTEguFRsSVRCf4aFd6qjAIeMjs0x/
COG7Z5IdoKSLNjnEDWvHoufgH2GBadBD67kD0wvqVfLQmfQDDrXoIlVSwFvL/EPhZ6jMkX2szL5p
Tplp3YdhhdKqJz4ExmPyhicx39QNnj8Kuza8FOga1qoyi61VwiHPy8h5TdD6MZFc2E9Vllavhuhf
WwcGQirDvespHNuNkN9NdqGHkBzLo64YLFo0nuyavIGo7zoBHFk4TB+CxGfRUL6x0k63kl9rZdfq
syCPJE0Qus/td6xbn/scREtpj2azRZBeNCvlOFsfLd+qzCIMABkY6aJXCKsR7sOH1Ez9F81tiaSV
Zx7yjva28fOaq6UPIPoXARsKN7stk6S4Z/5gmpvRVWO4lcKUl36g3s5NaW/aZfyjwl4cQbyVLGoh
qCZ5aP6Yalq0nFXhgfElex+jhfU4wOwoRPdtSNVwCqosX5lhEZyYa23SVItjKHzyJWyjONlYAR/m
Ik12SdZ+pV+jFNN1pjfunFfHehSSFFTZ6xeJk27FvOfsOOCSKaWegOcR5oOH9CZl20eU9kzh2KTH
GMc8rtHR6AgxGb9EVnueLI0YObefa4MjL5dIYYTfhevJc8IXNDTVymFRj1YvlGt7jL2nuYGy6M2F
fVPr9DYzaqhhQY+5PX3sfDSInKRs4aiO6kTUj2ljv5JKUh4dWbvfe484FTPpUEkZ1bMi4updiArk
SkKoz7Bi6kHxrQRL2tmvrqxskc80SU4smQjjL9IcC7lSUqLejvR0bXHRA3WFUMjYidD4ndcT20Dx
X1n0OMrbF+zmrkQ4ekSqOF5DCqqMEeqFXToY3AnV1jcLcAKAOKY5SxStTrzhpxLBucg9cYexksLa
Klhf2nOBH9+357LeyrC0+i358+JiM/0/8m/4n4hffbcT++rmDYdHmKWnSJjFSXs8XC1n+hYXYsTD
YhSEQfujuwqCHBt1qU5zFhTc6tZzxyNpXVqDYKu1zAJFnazx6OCbtXxCZTxArfGiV7Q9KuGktzkS
fNXJ6YAa7RDI9gv+3xOSTwwKmTCPRWKc46in1im9dpu3wUlYctgReB9sg8IvT8Jj/McKEbwbpf6a
ytRex25Lar18iHJAcVXGFR9rbwsi96F1l/z1SgfH2i2IQjSGdE/vwgBxrow7gEcvKAPB48YGPmCg
vEQUOCjtTZFss6ayDiqnOeu8sT+yXzCZXMDjNQvvu5ji6GFk0XbI4ylbp43+UhAItrYH7exg5CD4
HpyvMUzxxyn0Fm6onrp1PjbTD68P5CNnH0FSPpuOgH3jqcMmE6LghGZquOcS9T5zFgQK284sigOo
x7M7lAgHZ8cdN3Y2RSMcb4tMlJx80NPiMLKiudkVmRZv5Oc2r7A0nMUmNc/fQDmRU4TyxHhrkF7e
BWZpHHIeeN0K2L46ADTswPrQIrEuygmBzJJTZ6DQdSqtv1JncWsl8AagMIR3Dah1dFnp+M3I/Pek
s7QgLsjoTy1j6IdZgVnysmACM5uZ06dQeeO9bafufOlUSATTFFTNnilola6iwRFYFCJUCE1mBRtS
rBSS26zu1tmsxQ4zcEq/EBsXK+tIMvJ4GBwI+33SifeJCsF7bDFz7ZJWDwfuA731u54lcBQ+TyG2
GZHW9mNilmLdp85daPXxW6UIDsmrOFyj57azTUmTbtxMNkXNLYKZftUOMiUrKhrUDrN5syaOxh9P
bs35A2OOpTWul0ktQyIUjhOzMGqayrdWNc0N5d0EKhstR9M9d8Jtb9o2DDFLY6syV6Bvo70WebzW
nAuvfoMP5jJlnvmE8NXyN2E7zi9jwfad2zhmaMSAOl1BgO3Pzihw/nP1kCMmpmE/tXV2Owshug0P
LPRw3ZhQMekJPrA9VOzIh6US4pR5rQo/+OJ2KTnIxZgPBxGis8Zp3VK0htDZCRaA9woSTT16o8DD
V5uF8Fe0YSG/BDFfpd0n3700yZNNncTgkJip6asuJEnWDjfadm4VoVlBT+OtbB7RlKCV2LDAf58o
r7esCB7Y2+fA3X3zRCYTqF0x4uyDpvmgEmm/5Avja0O8REW/7ln3fdsgyC1bGV57r+N5ylnW3JMU
JF8MYLAnB9U4wOQ5Cs+dNoaXAiHLBYgIMgGBZovmtXceekyi14ggH8i9VhzdGEZqf9UYQk9DH8pH
XKEMQ5U9cpc2NcfqqvLCGvY/FN0N6lDEg8Hk8sQi8xvzitNFSX5hwr9ItaPOKW9yywbNO/iTxy9d
gUMeuiQnvbu/J3vcRaWkBYIFxlBPJr61ExjhArVSqt9JGLLIdeop1Gaf5DkmHd0ljaIsWSV51r6M
vgeR1uCpmzQuDzMuqQ3NTgbaus/3wpiQ0jMaveliFRzlZA5bgUXsVsDSJsEpsMzbhvXjpyEH180p
m1Wb1Jjctd9BlHGywXgQRSsunp7CQ5VaybaXs9hPvemuHYHPcWV003AOy8r5zPTW4CE2iSeT+u62
a9oJvxzVP+PMgCmNkV51mst1GCWoRtllrIFmVudxiL4Z0rK2HE7xwU+9gazz2TpHklvDye10m7XO
sUmt8L5WvjpO2pMn3whmlD8Yd2DsW1w0EUAN9rEwYaPxbHRBcYuz+CtqG9yCZFXu8lC/JYTorW0X
u0Ac5owVrbhiVtbpZ0R5IOexHWyFjSrW4ELfpxJxhgSpdiRDlZlNU9TaZtCGGdlRZI9ZJlArr6GW
NefuNSuxCtEqzAck9D5BhVY/3pOJwBzYItBmQ7KdLK/KS7Fhpjxscg+yP/MsWdwaAXQ3j/UNM1ao
crpJd1YRzivA8BevmPnvTYC8jtJ301AzB5bFc9TbcNA5rD2j3mbQizZMSt6iGnF9lLDwmEgt3vQG
oe5YL5udbRXuYXKrPbrg6xwKWgVW74BFTPIZkvnOSTNUV3n7gjEwvydP4RAbNgredtjL2ZVfDMUa
xHaMz45pmaRZUiETMZbtBUDzlQrHtyrK24dpbB/Gxi71ymwA6K6g3XebtDTuoNDqdWza6bFF4XtL
sNV31wjG84dMveP8X2WswRj0RO7nYfIWHZG6lUKoY1e2L/9bW/9/1takSPh/aVtadCOvKE5/3lz/
8Uf/ENlav2Hitdkxu1BxfFQP/1SNBNFvgW8SBGQHfsiM5WfjkvebuWg5TNMPCD73A9bNf2yuXZOl
doRe13JYTH6odv+LzTWv/vPa2g1xTiErRP+LanfJjf7z2tqSfitNM0G2GJISvS7qxLtzuklc5hL8
608b/X9DKPjFIvXxWmEETAaugmtZvyYeI7Y1EKVa9TFwyIueJdnG+CKjZ803cNu27BP++vUWrMJP
K/nl9ZatP8qAgH084Uh//mxoKG0cEyavV1lLpgELw5iZ8kwCuXIdyszYd7aOCq0nUCn201+/+K/i
ZV4c9bKPI41fD3v/L8yH1jBphuH/HeduGL5XZYVgprRkeItvRF1VPEfPsW3+3Uf+N18xeRCQVaGk
cq0tl83PKoShH/JuCoPq+JFf/5ERK+uKAJko69R9Qkjb33zH//KC8DNMRFG84oLG/pXFkJt0Y9S3
EW7OGGtGiEOFqGqyhEPH+OLE0n/96691Ubn/+UcNPHNBMkDt4Msl5vjPn5BUM3NOYiUPY6NQFox+
3NtoPFtTUi0uked6zKxLWNYui8LCurZsc59rCELTmijemUos6IProG17XHWY01A7LApbbMHqs7bD
v7kKQJn96/tFG8K97/JrcrP/8n7rKgqTvBrGgxc4iftkVLYXk59Qkr5EcgSFScs+64SSU4Nc7wfP
euIe1FcjgrlsmymQuAw907FiVvaWOD3PqtQvuZb62G5uqjm0LorpSXqSpk2/WncL4dtGQLUmPxz3
xkhdifyjI4tz0vZMLi6TlQtPepKLx8BsboSh1dUaiNmKGYKwuepk430NKSz1BrWXktuwgFN20zme
uvc5JfxNFsoiWkYbxktOYEB8bTuUmph7ctinlKjs8ZaGOLWsH1ylNDkrK8tydQYgKN0HVevpFgAZ
IG3fyxGzY09ghLMcBJ2uuE+V7NW9MQ3qPgIlFK5V3IrXj0z5uTOdo88CCaqFlGSkV468N/seOgTL
5MXPaObRNrc67y3sTHVtuiW38yOAiVQndTVaw3pidATXes48pkWejZ1cR4o2YWDEA/KdbKElYvQ6
ugTOb9BrMzMkixQMQU2csZ0XxEKP4eS9EYnCZTZLvjeCKJ7GiB9tDtvoeWpngndBvlwxoEXb1mFQ
stNNNrDpVAZD+I9s89+v1RSKColBGK3Hc1Yo1HN5g9zd9WwCrjSl1L6fJDlORkdcwykK4qw6Fq3R
0ntgew0/VqnpSyqn6Jn6hEn7UDCy3lba5TqRte++NaQfvKaJ4OZvq+g20l30TBYpni73I50H+wAx
UJAWbjpT8/N/ZJoijScpWfqLRZS7G8mMYmbCegpTAaiObnEdMYo9jmlOfNMkls86uVG5+oCzf3z/
kMwoQ8cQtyJRDBts9mm/buvIvHz8M6CX63VFGDrnxpweDD7rQ0pEx2ZKomg3fhDh0+X28IdiEgfy
VWOyeaEekDSLcW9TtCqMroz5rY4dNRLAcTVgUsgvA6gKpsqM/glpEBjrGNDEjYoBwOYsUmPQrlit
ysxCqGUNgVSUTQZx2j2mW2OvzTGfNm1i6PgqCIQsaSohD2CpHIf41p4j/Qp4Z/ouNRlNgAD7Obuf
tGFPLz1fP1iGupb7HqX0RL4tA0YjlAYChQLhtSc9vuf+iWVCulWZZlZTR3oXOTjw0bwQJdDS/Ye5
c/HIVUFzMR0AaygIEjQ3fjU2BEuxdWHhoC+uV/hL5K31mZVmu4EZ4a8Graw7w0+H65S2sC1AZHlf
BreIXK6vHil7EmXqRgaGPLhhk6CMZoOGUJNyOaSv/U6YsHVBox+ciCPxL8KsAUeOs6tv2ZNU/OAK
CwmsroRATTEP3yMYIRPV8phkGy7u6OTGrOk3kSt7VPVBED8TskMfZ+EGJCEWg17XvtVWkF9yICXu
oWW3uki+ljw5FvZcUrogBzy1+A/MskZ15THHtWzHdZodiCHgKU3UxF73g3j1sBA8VzpF2RYkYcW4
UUp1xaoQE3VJbSFci/j0vlBk7BTTm2rC5Dn3fA7Mxi6ecsPMX/Ju5sbCM+EcY5OU0CxwHGarWI5R
c0CP4zHagLSBCg7tf9PzMZIdHM3QO3nlbEYvcy+sL1VnGPOR9IkxPDpVNzNKtQTICqezuuLk247z
dU6k52+7Gi15JOLbyRDJfUcszTGBL4dNmRX60L0h5llO/8x6BhExbvKR7wmKBOe8J6zsFDXC/jIa
MaZSklLMs4gQ/NhQTNFWyOnoOaMhN87UWmvuy4BQpqYLdxHuBGKCbDXuZtd+rqBKbhrVs9GRVUoQ
ukbuj9/V9XACOnF9oelxv5aWwz8veGJ1n7w0suOvUThl4LhbETe7OQSHuLKTYnQJLi2M26rMRr66
KharGWPDZx2Q6JO5dXgXpA79Gh9pH1hYNdfajvvXRhFTvRLDskSZMgNMnuRnben1t1nZIzJJ3TLp
Ll3Y66N28vBiKBLPOtaV1QZnLiPHMidwA9Iboi1/5qLBQaCufcIYJYG+x6WEqwPDSrrEM9sRZ2nr
s5lffSSnSZt3g7oquu0nfpp1WUYf+X857ykA2LPKxGJ2TUnGolVboj38khBw7C8F530nyZ1IJeeg
9JK+3yMgCG+B0zDoChteOedhUq1BcxFY6fDyvjdB0giWQGn4wXiFlgSHGbfGiNaDDIsAUEm3DWDD
culPZpneL7oDuLck79wiIMSZVnqk6HWD0X+vWavSGzodV4Q9k+wOhlfd9xmrX7z32RIl3zbE1ON0
CqgYNH3N/ve3ZdUe4XptmlNJxIbB4yvoOO3bsusOAIHU/SCpfSsmbQgHylqfsPQsOT6jJovjbPmJ
zYqti5rXycaKdGd7uDxReAo+K3sMXrLGdxFc3VaUPU8LH2AM4kp4ughPGKLIIGBU5fqnsVgovlnr
6cfYaLxX0NkcrLoz8ttJdEu4L/q0nkeGlTxNSLs152bp37qzE/aci4H1WKKCOjH6N96Hro326ThF
7NO4i61NZgTRs60YK7MYW5Y1bTRYT07X8nhKcMMUuy5wCW1MVLZ8o23DL156msf6KEJkVGCMhvox
Xn7RPHf4mcaKK67s+RkNC5nXarAXuD1gKWFkIFK82Hy2DO2iGeVRGUyPvpMZ46Mks8oX64w5Qhpe
4bxEPo8qEc0LQjNpSYDWRWYkFoRjqmWYtdOA3sCi3CDzw9tmpguCIC6rjOkf8qTJJyerwhcE4cFO
iepiwHhxqkGuMyPVW/4Fz8j1olOZzwL2U9peG8bKxwK9xGdlRNmJwMt4JfuUR48Oq0NiM0LVKjB2
5Th9oF58dFwxe7wgunE1AMm2ch6Qc2Ubp0vGnWUm1qZD60YGpmqPjSQ/MxlK61q7HDGoXwck9zhz
WIFQkQx+VbxDafQQiDXxgSk5+syhJYWLO3DCoF2/1137bpT6LlLudOS6pjAYWxPFhjDRrmiJrIMk
mF5XB1AxLeK8JH5kGaJ3OQ/RDY4lwsxc9841B/fMVLF+4NfmuVyr8sSTj0kNY2Y2D0i9wsrfJlF5
HlHfrRy+qjtTi+STMPwR8o/tXBqJeXntJCYFpGr3BCKCR5KIda0rlV+9tY3JfPf82Ds5v/vbKhsD
HDZCBpZxeMAH/gN5Fj+Ii4y12AHlm8BgjCbqDSoCdvAGT2Cwp6SLcoKkCzaK5xWn4ZA3N2NrG0ff
0a049wXLGJBsnDbAErgiZxnz28eqTPt7XUzktKNv+btWfOk6/tQaLwkAwUIsYQOFB/iX1phkizzi
iScOAug+Rb9UbEG7pfD963btX7ofqCwWgwoLCgFSe2dpH39SxZMfMIx5M4hDWfscxmjYraeWZN8S
4ypRqshzaV0+jsO/ft1/af15XQRKyK/oTPEA/NJ10ZKXTt4owVap9N8Go+oOVa9IQ5qClPOrqWp9
9f2Us7j9CDf961dftP6/fLvE2NAVc4PzJvBB/+lTa0Rp5WT5zYHQcBoQwh3tp3A5dfMA1yDpDh/x
NaIjDXSpvG13ifX5eAv/c3r9jdPLcvxlBvGfjSaHt+kty36e1/3xJ/9weXnub//H3Zn1to10afiv
BH0vgZu4DNAfMN5kO96zuHMlyLYiUqS4U6L46+cpkkpE2kl3p4IZYth9EUTKEVmsOut73mOLpndO
hz5RJyYplH2niamIsd3M/VJt+rDpi//WaaJpY9J+cBOR8zFI6NlsiTZfp9IVz2RsYAQiHOGTf0XT
P+nubNJJuqA54rbgNrMNclzdvaWYTkDjwFL7QAdJDG62WmegHRnAmh5XjOIAhbxM7108gufY8rWP
ruuPHjQn2U1DYwRFSuDZzJTOSoA7qKTtychUmQo6ArBYElADYUCOOWIuK+R4EWRGaRmD1IvxkiO3
9M+AdwJ+U3HCYPUu7xjhvD3x6M+cRtoORvAVLd4OCRZmUoyKBS0L9GS5xta4HZGkuGUwBt6jm+Xb
OYO/dnNLd6nGoxst9dhdbtAPKb3pZxa5kUvmRMZPNG+u5rRQ7u5GPsGtxhjfL7u0omctXgK+0HdV
vtikSxWkZMDwMk1R75euea/mI/qRYcDXPhV6WfknB/vlrjnH7yj630VemGd//tFr9alfgUlyjbeq
KLDg2D22znVlGKvRLDM/VKnuCOd7QgGkxPdwGJLlQ4kJ0OrI09bOHcAm7SrcAhI7ik2bFhjPVzbT
yl3tTi1rEl2ApdzAgjJxb7TCiF5oSxs9hskke3B3oxLQ4mp1XUxy1QW4lwefgwAcA+C++KzI9OjW
ttNPeaBDqRZvrywaTT9qrgYw3mGmopk8/fyhRavUgU7joaF6FRsYIKdi4Nj08pmxDVXUTAGwgX83
+wKtHxmFKFL/IvdFtsaizb5Y6enFerXNIaYPgaKsR3l1lumwIZRFqTzFvsoyOJNtebsEIXC5BaL4
YbbjT4muaQstjtT3S0LpW7cw1SsoUcu7iT37DOpGmzpglT774XYDDVbADNpwC3JgBMWsvxFAVPxr
MJFr9rQYtvleqfSX0Cyutgy5O8+BpJzvbBw8WBL1E3h7/NNyQjOKEjvu2cT7EsTO6hI89/bZc2Fq
CHKwGHEKmU3tuqe5yugml6mRcd3QD4MKh9K/sWDb5Rz53rmvCyDEKqWslprMmqVP+L1twNvvgfcq
TjwvS4BCrpwpBS+NSRlkn6wwJAUc8paOqE2trteunlztoNh+3OVhvLCDBGaHcCucfVg6kvOysmAF
deGHdcrYex9A3Hg9g/z/jklJm+uJn/Bwml6Q/0vcakUtzYWArDIAm4y8vLzNcpUF1bzlmUf3M0ZJ
nE06wu7Xm232aLhZ8uQQhVwZRupA/l6WfzM+r6ezyA/bcLAxqYTx0g7v0tG7OktbwlS0JPXwAJCs
us8d2BdohoPnoaTGkFqFc2w4Yu+kUfVMR0B1nOVZDLKN6U0vK4q7NzEEDJdQ3yaPDLyJT4CoKVPm
3/xVOgZ0lIW5/rROkOJvUlI2qw24EqIA9SqCqPRIyZfVaTZZlqc7ov8HWEOA3FnkwcgUj3bXhjsD
VIIzf7Yh7SYUKjwO6STO1VOaeDSc8iJBJrW8G/qzq/t628Yr2rbAqe+u02SiXqlxNKPxCpIMe7TO
Hp2Vmj0C6ktu6CWj1wN8KHxDOuOwnyj7T5OIEZrHBSOwQDIUhTk16G61Tn3btW9tJYl2f5Oi14Qz
d+COsPww3+EOUd7RJhTkxdE+cMJIC2RMA0pnD1oaQ4Wbg2Am8EpGH1YktK5TFZKMYzPJRh9XO49G
9kkZi5GcaeiWU1vxMC86Z7A40gL4Nmx/E8/9jQm3hpNs4+UxdfXZl9TY8TBkoNULCAxGZz/XPW89
gCHMq8oQSN3SJr39E1Z+RpV5aT0EJs3x5UqFLi9eLs8SKtmpaM2q6IbZoi804WSGLo36ph3Gc2Wm
TN6rW3P2lbOno5h30VwvLfXK3Jb+pavFxYx5tPbsY2CJIM8FUGg3fthz+V/LRfSGsajtcW/xoReE
qpo6lBhV2rv37Rr4bGVsJw8R0wBCqBOy2Vd2MyFEmqXBZ7XyqutVmZW3gbUJp3lNd6KFIeN/Y29z
WbPDbB0tvQgm2/QispIRNMRrZ+ps6cg4TpMivK3szLuyNJ5/u3boxczhP/m6wUzwijzjKZttiwtG
1QDP85OqvCuY/RJOrY2VHgP3rUBnAHPNaed7hDV2dT6yR/Zl5iX0JQFTPQsyfXkWw0T3JTXDappu
N7MLkpfpaRVaoX2ca1q5UJcZ+gqELhxlWaypp8S7DgAu/0nF7wYUFCb0wcXxBbxXsy+hxVHHJyjv
6qM3c0bLl5Sp0ptT0+cvi9CfXVZlqj0AidkVJ+uVvqGFIXFfFEZzn4HCmn1h520WRrAWGkQszcqa
XdImReOsAmvGkbFG88VQ6R3taKP5qIBOIN2dmB4cNqtnPVpHFwk4bkbNahBJpNqGfp5Au3LLbXYy
sYLyhg5SbMnPNzFOYv8YOjqURo5Kqbd2B3tuA7p6XWR0uD64YPisY0bmuSU5P3Qz7QLJlBHo7jHR
CQ/gVmA6ccXiuanl1X0FitE/Xa6zC3cEczBjRoLLhHwZlIdrxfOPgW97ayAJIXxuvjiuqqU8iZTS
J9R//qRtjc2i8CxjdOKQ0LSA45PGm9JnElzDigcBq6Xs2AdGqAdHgR7MaPRRYYOjIWFdnNvLUQmC
NrYuAGR/YqoJs8stN9sFxyPNmzqJObrXOVikgguleEmAXtyzv1yQ0kl0XqpVNjU4tef0RwiXU7xX
Zi3kj1CXnU9G/mZ3Umpederou0eVjPuJHtn6Effj0nK54kA4S4PNutIysDWEfM+6ZaxP0s3Gv2TK
onJeOQFEhqYO+3eVaG50DYmywcw7eJ8/Ywe8z9loJdqx4i1zUCIakx+BYzkkf/zEXFJ7sOhVXOto
g6PMjSESgnP+YbTZCgeHeO1SYZTtdJStTbIgIkWtUwc4zUt3rfC4PioPfhAWKtvSD0XPXcExgMcW
JhrbJJt5Qmoq/Lhc5hkpZrojjip1pT+5+oxZSUvVjP33ozwX7o+zu1/mHjBsxtopT2sw57BdJvCL
MNaxxiBX6tVyAmPUjo1gg+SGTHdk7NzomGKw/pcaVdB/Uruo7ldk7aGgs1blQ4pveZ4LfkGA2VX1
VTN9+wJyzdFpUABXYwjWjOk8SlptT40NrEl2ZnrQOqczwK6ktb0jj2niYKSX6UlOC9OITDT9Wp5e
BV8ZxPSQR4kYhYvbSqLKtwCmbv31jQXe8E5bU2zFGIDGy5gRfV8fpP83kW37ICfzfH5aY0zui0W6
e1hkBZD8PVJDfFrHFx/p+8u9fPdvv/RzQe/gA0Lo38TKmgqbwoEW+3ZT9c38TEYwR3zxsvjzD4No
GfPmAHGATpeLuCBgaFv78ciejAkbHMuBuaG+mh88WKQfLcPPn7BZz59/p/MEz8yUy8V7oG8+PAz/
65J8J19Q39HrNehJ+L4GugM5hZjpx4ju+sLGH66BAzmMCucIc7aaNSAbxQ/+76/B/GUNybsHQZn3
nB+uAYMzued/sgg9EQeLoAFmMgn/NdzLw6e3zbHI/OmaAg1BfQ3u6ZnLwraVenxQWQLlwVtu3zEJ
oM4qOGMwQLBDAdka5ipYYM5lF0EdTyxyZgJNVl+4OIeLwCwe6LY1eFrIWg3rBDAciJuV2gKoAUIt
Wv7A5u1fcefpJzCYQzauq8xYF9fgFoHpn7L2QHCAOni44O7e3AKqArMoQ27QhkPbAjCuS28BrCGP
T2a43QI9a+hoYwFHnhCFN6szuC2AghKBi9RBMKwx8E4MIjnS+upZBFVTYJc10bpwJYmr+cEh2UPn
FVvVD5yCH9tDY0yiS0PZtQahvwiqOsZeTgi5qBENcRFAJYu6mdxW4CE1sn+TVuX13UMLiyFSymIh
6mtwWoFgHVMutQhQAEIOZpq4wPWbFvv90DDghjO6ztIscgbNKgxNNbZkbHKroGL+4I+gHvzmKuAl
63iJDqDlZhEab2RAWkEg7mW3gigGYv5UnZN1uAcsixhBjCrR25MyuBiBcqi0OuAkiF4IR4d0ur56
9tGyGbto04kA4KS+BqcO2LyiHih1EjR7TAZwAolgcxD6+sDGS7DhOGSqe/OF4a2CAc+i5CrgLouc
ABXs1hfiKQ9PBHEjxpN9QORYX4PzlfBjFFkDqTNo1CAkMuiLqa+ebbD1sQE9v2Uo31eJzTcgrahS
3Gg2aFMU+cUsEnoPUpa9AezpBeg6xqbodUI3DM024t+JeZ5SGsHQxuBGTFJIMOeJq3cWavpTesFU
pf38/yqL1nN3mzTjxcuff9Anp8nGDcSO8LFi/q02j9Y7C449pomLORD7ALtZ9iGdBRHUSO4FYSM1
S7NNxii8ZSPJqFLMtRhZ3FqH4Z0I2rJkNYKujIHWsOXN1iXu5dMc2ioppRFfwXstrsH5S9yaaOiU
0wuER4QFkEM0MaKC0T20kfjMLJJwmIeaT2B4iyAil1sF5nQTPlE7b4PEXihtOmNQrCoApaHm18GC
StsIkVljM7AG3T1gmWNLUck17KsLzdEbkFbU6OeR1QdYSCJk/CCqSfXVsw0kEkyFKgzsQfVuG9Dj
67rS5rt/3UHSJxRROOZgPpvH7ykCnGUdTnKRRfi2PMNyEyGAV5uI/tdXgWKjAXU/2NsfJBYVALq6
gi/dRqoD2gVAf15RCfzbnKLBwC7IACgjMdG0vrqqoEmsYhHIsA/tFDDeQpUNGQ2xyx3i5r256ykB
xxhjb3Qi9OaXhvT6aZOXfXxiRY437AmtGRSJyUNvwCaNCDBcUB40SmBwUYJGH4j0KhAFmIyF2xcP
XvlEZE/wjoHat57j4PxjnBlNus5GthRzSLWxLbWyrId7QRXlBYb0aZo5vF3ACW1eyq+bArJHdC8B
RAdcUl+vMgZMBaHpitPSWMwmOB2URoAGRdYzJmtMsZ3xQW/nDcRcIvxmVaMLanAGQcCCZJ9fH8Oc
Q4i4Bxz08iaivCTOSN2qIXTi8OzCG4M8/7VbAPZEFz1GgAHrq6cLLJJnGA3aX5qjMsBYmWSGtF3A
OdQIlVVmuddXby8wlmdMEyILJRp2huUct5RRclGyhnMIwlwgrd56fka64hvQErkvSA/PLgiWJkmN
QKA0gf6IXGqzCP3aikN2jU2gKPsQolHBQ7ILRDjNBpWwjqwCrTbWN+vYy5jAPAYMnVACwq/6Gt5e
0E1NtrYicCiUnDnveqv4ej4S4SK0VUQLe8U4OL1A24t09oyHBHEkRgy+6SlRbeQT2l2N7+jVgWlH
ghpZvQA+k2ZsUVx+Wy9Qf6ezlvltB6s0rFUQCRTZvaCLid8kCkF+N8vQs5G2WCVKjUQPzV4ZnF7A
0WuD+1/XjqSRmCuu8V/v8cGn0iJnwpzXKozhhY6YcNksGolkcNqg80ga11fPOLAJTPwoHKXvm2Rg
R4H2a2njgFPMWxZDW5tVeJ1MsUAjAf8aKgiDJKDA2ks7jRApkjhuc0r9MFrBXwKpYuBONcv0z03k
P/CpvvXDHMNI8FJ3wniL7K1emB99Yd8B8vrztvtDFKdFi0fni6Ixpvnt740y/+nUtmuExcGHe8RF
/TvtP28f8PVPd35r/1T7vzz3Fuk8fYagp+7RaW/zZr6mm+a/g/nTfD1/3Zrx/U7+/KNznwfv/28E
Z35PrqjLSctNvSoKu4Jr7Ky8YH8eZt2RsA1AW1by8TzwvkZp6HXuuoF5SsuOgiidv3SGSDegennJ
Ybh4zr3nIt+/NbGzm6YNWeEniwBWlHRxKLlpiJCW3DYbvYu+vmMOWrF+6i57A6mU/ZUzVt176bzP
FqcnK3m6iNJl95Zb1Jes5B/z0Py4de+bqv/ZUb94mbudDdgCtGRv+CIIvDDyssNNQkuTcEekRYcv
3rynRRqEobTkaNvdFg1YS1bs+9e6qcE/SQtGQPHs7/Zr2kCralCRrOirqIBuor/MDVRHVvb13As7
2qOFfcjLTXfBPHw5XI4WSyEvOsvmz26RLfK8s6dbtIK0fO/Z9Zbzbqtp03ArLxpbwPSEzs5u66vy
srPM439mrHUWvSlf/g7pEcM+eqJFTVBadBTmvc2tqXWFRVbyzeIpnfe8pxbcJS96M+/aLfI9ojYm
L3j77ny+jjPX65p15Iuqy++Qf7lIs0VHU5HGFnztv0P49aL0njtmDOGiRvA7hP9oYoOk5b2BZ8p9
dzxPmbHetWaMQxU5Xel7r3/gZO73z36TLJUVf+t63RVvso/SYv0Aj6Qb1WhNql9adLpY9rv5a5iN
rOC7BXN8dsFm3gsTtCYVKSv+wY1eFu8usle2rWm5kxX/ISp+sBHbJOLv+YHXG7EFecmK/8jqL7Js
0XEpWhidvOyyG1W2vW2ycj/lc3d/woXX1oI8ZMV+XsBuHXZivjYFKi3ZI7Lpbe+2x0tW9OMcuxMu
8+7RbFuLpYUvsvzd57duvsmNSsv3sucozLyO56Y3GUdp2Ts4j8NlZ580WbyfS34r0/StCeh1/mlP
jvLWP+sm18Q3noPFPP3P/wAAAP//</cx:binary>
              </cx:geoCache>
            </cx:geography>
          </cx:layoutPr>
        </cx:series>
      </cx:plotAreaRegion>
    </cx:plotArea>
    <cx:legend pos="r" align="min" overlay="0">
      <cx:spPr>
        <a:effectLst>
          <a:glow rad="139700">
            <a:schemeClr val="accent3">
              <a:satMod val="175000"/>
              <a:alpha val="29000"/>
            </a:schemeClr>
          </a:glow>
        </a:effectLst>
      </cx:sp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chart" Target="../charts/chart19.xml"/><Relationship Id="rId3" Type="http://schemas.openxmlformats.org/officeDocument/2006/relationships/image" Target="../media/image2.emf"/><Relationship Id="rId7" Type="http://schemas.openxmlformats.org/officeDocument/2006/relationships/image" Target="../media/image4.emf"/><Relationship Id="rId12" Type="http://schemas.openxmlformats.org/officeDocument/2006/relationships/chart" Target="../charts/chart18.xml"/><Relationship Id="rId2" Type="http://schemas.openxmlformats.org/officeDocument/2006/relationships/image" Target="../media/image1.emf"/><Relationship Id="rId1" Type="http://schemas.openxmlformats.org/officeDocument/2006/relationships/chart" Target="../charts/chart12.xml"/><Relationship Id="rId6" Type="http://schemas.openxmlformats.org/officeDocument/2006/relationships/chart" Target="../charts/chart14.xml"/><Relationship Id="rId11" Type="http://schemas.openxmlformats.org/officeDocument/2006/relationships/chart" Target="../charts/chart17.xml"/><Relationship Id="rId5" Type="http://schemas.openxmlformats.org/officeDocument/2006/relationships/image" Target="../media/image3.emf"/><Relationship Id="rId15" Type="http://schemas.openxmlformats.org/officeDocument/2006/relationships/chart" Target="../charts/chart21.xml"/><Relationship Id="rId10" Type="http://schemas.openxmlformats.org/officeDocument/2006/relationships/chart" Target="../charts/chart16.xml"/><Relationship Id="rId4" Type="http://schemas.openxmlformats.org/officeDocument/2006/relationships/chart" Target="../charts/chart13.xml"/><Relationship Id="rId9" Type="http://schemas.openxmlformats.org/officeDocument/2006/relationships/image" Target="../media/image5.emf"/><Relationship Id="rId14" Type="http://schemas.openxmlformats.org/officeDocument/2006/relationships/chart" Target="../charts/chart20.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7</xdr:col>
      <xdr:colOff>76200</xdr:colOff>
      <xdr:row>5</xdr:row>
      <xdr:rowOff>66675</xdr:rowOff>
    </xdr:from>
    <xdr:to>
      <xdr:col>11</xdr:col>
      <xdr:colOff>476250</xdr:colOff>
      <xdr:row>17</xdr:row>
      <xdr:rowOff>95250</xdr:rowOff>
    </xdr:to>
    <xdr:graphicFrame macro="">
      <xdr:nvGraphicFramePr>
        <xdr:cNvPr id="2" name="Chart 1">
          <a:extLst>
            <a:ext uri="{FF2B5EF4-FFF2-40B4-BE49-F238E27FC236}">
              <a16:creationId xmlns:a16="http://schemas.microsoft.com/office/drawing/2014/main" id="{620C8F5F-DA8E-6F7D-F47C-77ED60AB7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514350</xdr:colOff>
      <xdr:row>1</xdr:row>
      <xdr:rowOff>61912</xdr:rowOff>
    </xdr:from>
    <xdr:to>
      <xdr:col>13</xdr:col>
      <xdr:colOff>209550</xdr:colOff>
      <xdr:row>15</xdr:row>
      <xdr:rowOff>138112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88FCCBD-7DE5-7B19-DBB3-A83D5B8A3C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96000" y="25241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4600575</xdr:colOff>
      <xdr:row>8</xdr:row>
      <xdr:rowOff>123825</xdr:rowOff>
    </xdr:from>
    <xdr:to>
      <xdr:col>7</xdr:col>
      <xdr:colOff>85725</xdr:colOff>
      <xdr:row>21</xdr:row>
      <xdr:rowOff>66675</xdr:rowOff>
    </xdr:to>
    <xdr:graphicFrame macro="">
      <xdr:nvGraphicFramePr>
        <xdr:cNvPr id="2" name="Chart 1">
          <a:extLst>
            <a:ext uri="{FF2B5EF4-FFF2-40B4-BE49-F238E27FC236}">
              <a16:creationId xmlns:a16="http://schemas.microsoft.com/office/drawing/2014/main" id="{74AF6B3B-33D6-1E82-4B2B-CBD24A6EA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266700</xdr:colOff>
      <xdr:row>33</xdr:row>
      <xdr:rowOff>119062</xdr:rowOff>
    </xdr:from>
    <xdr:to>
      <xdr:col>14</xdr:col>
      <xdr:colOff>571500</xdr:colOff>
      <xdr:row>48</xdr:row>
      <xdr:rowOff>4762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C9B4C30-5C19-5BED-8A56-C55EF91996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48275" y="64055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581025</xdr:colOff>
      <xdr:row>6</xdr:row>
      <xdr:rowOff>95249</xdr:rowOff>
    </xdr:from>
    <xdr:to>
      <xdr:col>10</xdr:col>
      <xdr:colOff>228600</xdr:colOff>
      <xdr:row>16</xdr:row>
      <xdr:rowOff>90486</xdr:rowOff>
    </xdr:to>
    <xdr:graphicFrame macro="">
      <xdr:nvGraphicFramePr>
        <xdr:cNvPr id="2" name="Chart 1">
          <a:extLst>
            <a:ext uri="{FF2B5EF4-FFF2-40B4-BE49-F238E27FC236}">
              <a16:creationId xmlns:a16="http://schemas.microsoft.com/office/drawing/2014/main" id="{4E688F09-4C0E-7BFF-0563-0FF078B453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17</xdr:row>
      <xdr:rowOff>95250</xdr:rowOff>
    </xdr:from>
    <xdr:to>
      <xdr:col>2</xdr:col>
      <xdr:colOff>19050</xdr:colOff>
      <xdr:row>19</xdr:row>
      <xdr:rowOff>123825</xdr:rowOff>
    </xdr:to>
    <xdr:graphicFrame macro="">
      <xdr:nvGraphicFramePr>
        <xdr:cNvPr id="2" name="Chart 1">
          <a:extLst>
            <a:ext uri="{FF2B5EF4-FFF2-40B4-BE49-F238E27FC236}">
              <a16:creationId xmlns:a16="http://schemas.microsoft.com/office/drawing/2014/main" id="{744D2140-186A-9A07-385D-8934A0B1D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17</xdr:row>
      <xdr:rowOff>66675</xdr:rowOff>
    </xdr:from>
    <xdr:to>
      <xdr:col>8</xdr:col>
      <xdr:colOff>9526</xdr:colOff>
      <xdr:row>19</xdr:row>
      <xdr:rowOff>80961</xdr:rowOff>
    </xdr:to>
    <xdr:graphicFrame macro="">
      <xdr:nvGraphicFramePr>
        <xdr:cNvPr id="3" name="Chart 2">
          <a:extLst>
            <a:ext uri="{FF2B5EF4-FFF2-40B4-BE49-F238E27FC236}">
              <a16:creationId xmlns:a16="http://schemas.microsoft.com/office/drawing/2014/main" id="{922404D7-5304-DC09-F6BA-DAAFF2B7A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9526</xdr:colOff>
      <xdr:row>17</xdr:row>
      <xdr:rowOff>123825</xdr:rowOff>
    </xdr:from>
    <xdr:to>
      <xdr:col>13</xdr:col>
      <xdr:colOff>19051</xdr:colOff>
      <xdr:row>19</xdr:row>
      <xdr:rowOff>176211</xdr:rowOff>
    </xdr:to>
    <xdr:graphicFrame macro="">
      <xdr:nvGraphicFramePr>
        <xdr:cNvPr id="4" name="Chart 3">
          <a:extLst>
            <a:ext uri="{FF2B5EF4-FFF2-40B4-BE49-F238E27FC236}">
              <a16:creationId xmlns:a16="http://schemas.microsoft.com/office/drawing/2014/main" id="{C2110014-BAE0-43B1-6A7F-258840E6D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9525</xdr:colOff>
      <xdr:row>17</xdr:row>
      <xdr:rowOff>76200</xdr:rowOff>
    </xdr:from>
    <xdr:to>
      <xdr:col>17</xdr:col>
      <xdr:colOff>19050</xdr:colOff>
      <xdr:row>20</xdr:row>
      <xdr:rowOff>4762</xdr:rowOff>
    </xdr:to>
    <xdr:graphicFrame macro="">
      <xdr:nvGraphicFramePr>
        <xdr:cNvPr id="5" name="Chart 4">
          <a:extLst>
            <a:ext uri="{FF2B5EF4-FFF2-40B4-BE49-F238E27FC236}">
              <a16:creationId xmlns:a16="http://schemas.microsoft.com/office/drawing/2014/main" id="{DC4F4B03-6445-F928-DE34-FBE21FE91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9525</xdr:colOff>
      <xdr:row>21</xdr:row>
      <xdr:rowOff>9525</xdr:rowOff>
    </xdr:from>
    <xdr:to>
      <xdr:col>21</xdr:col>
      <xdr:colOff>9525</xdr:colOff>
      <xdr:row>23</xdr:row>
      <xdr:rowOff>9525</xdr:rowOff>
    </xdr:to>
    <xdr:graphicFrame macro="">
      <xdr:nvGraphicFramePr>
        <xdr:cNvPr id="6" name="Chart 5">
          <a:extLst>
            <a:ext uri="{FF2B5EF4-FFF2-40B4-BE49-F238E27FC236}">
              <a16:creationId xmlns:a16="http://schemas.microsoft.com/office/drawing/2014/main" id="{EA40304A-4648-B98D-7A23-BBE1E7BBD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600074</xdr:colOff>
      <xdr:row>18</xdr:row>
      <xdr:rowOff>19050</xdr:rowOff>
    </xdr:from>
    <xdr:to>
      <xdr:col>24</xdr:col>
      <xdr:colOff>657225</xdr:colOff>
      <xdr:row>20</xdr:row>
      <xdr:rowOff>23812</xdr:rowOff>
    </xdr:to>
    <xdr:graphicFrame macro="">
      <xdr:nvGraphicFramePr>
        <xdr:cNvPr id="7" name="Chart 6">
          <a:extLst>
            <a:ext uri="{FF2B5EF4-FFF2-40B4-BE49-F238E27FC236}">
              <a16:creationId xmlns:a16="http://schemas.microsoft.com/office/drawing/2014/main" id="{21E6D443-B278-FC37-C346-1DECA0256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19051</xdr:colOff>
      <xdr:row>2</xdr:row>
      <xdr:rowOff>123825</xdr:rowOff>
    </xdr:from>
    <xdr:to>
      <xdr:col>11</xdr:col>
      <xdr:colOff>19051</xdr:colOff>
      <xdr:row>14</xdr:row>
      <xdr:rowOff>95251</xdr:rowOff>
    </xdr:to>
    <xdr:graphicFrame macro="">
      <xdr:nvGraphicFramePr>
        <xdr:cNvPr id="2" name="Chart 1">
          <a:extLst>
            <a:ext uri="{FF2B5EF4-FFF2-40B4-BE49-F238E27FC236}">
              <a16:creationId xmlns:a16="http://schemas.microsoft.com/office/drawing/2014/main" id="{8F2B570F-65E7-08AF-7CB7-2013FA0B3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95250</xdr:colOff>
      <xdr:row>1</xdr:row>
      <xdr:rowOff>4762</xdr:rowOff>
    </xdr:from>
    <xdr:to>
      <xdr:col>11</xdr:col>
      <xdr:colOff>400050</xdr:colOff>
      <xdr:row>15</xdr:row>
      <xdr:rowOff>80962</xdr:rowOff>
    </xdr:to>
    <xdr:graphicFrame macro="">
      <xdr:nvGraphicFramePr>
        <xdr:cNvPr id="2" name="Chart 1">
          <a:extLst>
            <a:ext uri="{FF2B5EF4-FFF2-40B4-BE49-F238E27FC236}">
              <a16:creationId xmlns:a16="http://schemas.microsoft.com/office/drawing/2014/main" id="{C7069A2D-94BB-70DE-B545-218E1429C9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400049</xdr:colOff>
      <xdr:row>0</xdr:row>
      <xdr:rowOff>47625</xdr:rowOff>
    </xdr:from>
    <xdr:to>
      <xdr:col>20</xdr:col>
      <xdr:colOff>390524</xdr:colOff>
      <xdr:row>4</xdr:row>
      <xdr:rowOff>0</xdr:rowOff>
    </xdr:to>
    <xdr:sp macro="" textlink="">
      <xdr:nvSpPr>
        <xdr:cNvPr id="2" name="Rectangle 1">
          <a:extLst>
            <a:ext uri="{FF2B5EF4-FFF2-40B4-BE49-F238E27FC236}">
              <a16:creationId xmlns:a16="http://schemas.microsoft.com/office/drawing/2014/main" id="{CF41F9A3-A523-8263-D9CE-3429FFEBCED2}"/>
            </a:ext>
          </a:extLst>
        </xdr:cNvPr>
        <xdr:cNvSpPr/>
      </xdr:nvSpPr>
      <xdr:spPr>
        <a:xfrm>
          <a:off x="1529442" y="47625"/>
          <a:ext cx="11624582" cy="714375"/>
        </a:xfrm>
        <a:prstGeom prst="rect">
          <a:avLst/>
        </a:prstGeom>
        <a:effectLst>
          <a:glow rad="101600">
            <a:schemeClr val="accent5">
              <a:lumMod val="20000"/>
              <a:lumOff val="80000"/>
              <a:alpha val="6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E-Commerce Insight</a:t>
          </a:r>
          <a:r>
            <a:rPr lang="en-US" sz="1800" b="1" baseline="0">
              <a:solidFill>
                <a:schemeClr val="tx1"/>
              </a:solidFill>
            </a:rPr>
            <a:t> </a:t>
          </a:r>
          <a:r>
            <a:rPr lang="en-US" sz="2000" b="1" baseline="0">
              <a:solidFill>
                <a:schemeClr val="tx1"/>
              </a:solidFill>
            </a:rPr>
            <a:t>Dashbord</a:t>
          </a:r>
          <a:r>
            <a:rPr lang="en-US" sz="1800" b="1" baseline="0">
              <a:solidFill>
                <a:schemeClr val="tx1"/>
              </a:solidFill>
            </a:rPr>
            <a:t> </a:t>
          </a:r>
          <a:endParaRPr lang="en-US" sz="1800" b="1">
            <a:solidFill>
              <a:schemeClr val="tx1"/>
            </a:solidFill>
          </a:endParaRPr>
        </a:p>
      </xdr:txBody>
    </xdr:sp>
    <xdr:clientData/>
  </xdr:twoCellAnchor>
  <xdr:twoCellAnchor>
    <xdr:from>
      <xdr:col>0</xdr:col>
      <xdr:colOff>38099</xdr:colOff>
      <xdr:row>0</xdr:row>
      <xdr:rowOff>47626</xdr:rowOff>
    </xdr:from>
    <xdr:to>
      <xdr:col>1</xdr:col>
      <xdr:colOff>361950</xdr:colOff>
      <xdr:row>31</xdr:row>
      <xdr:rowOff>27214</xdr:rowOff>
    </xdr:to>
    <xdr:sp macro="" textlink="">
      <xdr:nvSpPr>
        <xdr:cNvPr id="3" name="Rectangle 2">
          <a:extLst>
            <a:ext uri="{FF2B5EF4-FFF2-40B4-BE49-F238E27FC236}">
              <a16:creationId xmlns:a16="http://schemas.microsoft.com/office/drawing/2014/main" id="{D9F33487-5258-6E0E-1ACF-4A3192C95CBA}"/>
            </a:ext>
          </a:extLst>
        </xdr:cNvPr>
        <xdr:cNvSpPr/>
      </xdr:nvSpPr>
      <xdr:spPr>
        <a:xfrm>
          <a:off x="38099" y="47626"/>
          <a:ext cx="1453244" cy="5885088"/>
        </a:xfrm>
        <a:prstGeom prst="rect">
          <a:avLst/>
        </a:prstGeom>
        <a:effectLst>
          <a:reflection blurRad="6350" stA="50000" endA="300" endPos="555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ysClr val="windowText" lastClr="000000"/>
              </a:solidFill>
            </a:rPr>
            <a:t>Filters</a:t>
          </a:r>
          <a:r>
            <a:rPr lang="en-US" sz="1100"/>
            <a:t> </a:t>
          </a:r>
        </a:p>
        <a:p>
          <a:pPr algn="l"/>
          <a:endParaRPr lang="en-US" sz="1100"/>
        </a:p>
      </xdr:txBody>
    </xdr:sp>
    <xdr:clientData/>
  </xdr:twoCellAnchor>
  <xdr:twoCellAnchor>
    <xdr:from>
      <xdr:col>1</xdr:col>
      <xdr:colOff>390524</xdr:colOff>
      <xdr:row>11</xdr:row>
      <xdr:rowOff>59531</xdr:rowOff>
    </xdr:from>
    <xdr:to>
      <xdr:col>6</xdr:col>
      <xdr:colOff>552449</xdr:colOff>
      <xdr:row>31</xdr:row>
      <xdr:rowOff>28574</xdr:rowOff>
    </xdr:to>
    <xdr:sp macro="" textlink="">
      <xdr:nvSpPr>
        <xdr:cNvPr id="17" name="Rectangle 16">
          <a:extLst>
            <a:ext uri="{FF2B5EF4-FFF2-40B4-BE49-F238E27FC236}">
              <a16:creationId xmlns:a16="http://schemas.microsoft.com/office/drawing/2014/main" id="{A8340977-1F74-4B5E-88A1-1589F61643AA}"/>
            </a:ext>
          </a:extLst>
        </xdr:cNvPr>
        <xdr:cNvSpPr/>
      </xdr:nvSpPr>
      <xdr:spPr>
        <a:xfrm>
          <a:off x="1509712" y="2155031"/>
          <a:ext cx="3198018" cy="3779043"/>
        </a:xfrm>
        <a:prstGeom prst="rect">
          <a:avLst/>
        </a:prstGeom>
        <a:effectLst>
          <a:glow rad="101600">
            <a:schemeClr val="accent5">
              <a:alpha val="6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12</xdr:col>
      <xdr:colOff>28576</xdr:colOff>
      <xdr:row>11</xdr:row>
      <xdr:rowOff>47625</xdr:rowOff>
    </xdr:from>
    <xdr:to>
      <xdr:col>16</xdr:col>
      <xdr:colOff>314326</xdr:colOff>
      <xdr:row>20</xdr:row>
      <xdr:rowOff>133350</xdr:rowOff>
    </xdr:to>
    <xdr:sp macro="" textlink="">
      <xdr:nvSpPr>
        <xdr:cNvPr id="18" name="Rectangle 17">
          <a:extLst>
            <a:ext uri="{FF2B5EF4-FFF2-40B4-BE49-F238E27FC236}">
              <a16:creationId xmlns:a16="http://schemas.microsoft.com/office/drawing/2014/main" id="{853EFDAD-ACD1-4F97-8CBC-96F43B44BA81}"/>
            </a:ext>
          </a:extLst>
        </xdr:cNvPr>
        <xdr:cNvSpPr/>
      </xdr:nvSpPr>
      <xdr:spPr>
        <a:xfrm>
          <a:off x="7343776" y="2143125"/>
          <a:ext cx="2724150" cy="1800225"/>
        </a:xfrm>
        <a:prstGeom prst="rect">
          <a:avLst/>
        </a:prstGeom>
        <a:effectLst>
          <a:glow rad="101600">
            <a:schemeClr val="accent5">
              <a:alpha val="6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ar-EG" sz="1100"/>
            <a:t> </a:t>
          </a:r>
          <a:endParaRPr lang="en-US" sz="1100"/>
        </a:p>
      </xdr:txBody>
    </xdr:sp>
    <xdr:clientData/>
  </xdr:twoCellAnchor>
  <xdr:twoCellAnchor>
    <xdr:from>
      <xdr:col>12</xdr:col>
      <xdr:colOff>28575</xdr:colOff>
      <xdr:row>20</xdr:row>
      <xdr:rowOff>180975</xdr:rowOff>
    </xdr:from>
    <xdr:to>
      <xdr:col>16</xdr:col>
      <xdr:colOff>314325</xdr:colOff>
      <xdr:row>30</xdr:row>
      <xdr:rowOff>180975</xdr:rowOff>
    </xdr:to>
    <xdr:sp macro="" textlink="">
      <xdr:nvSpPr>
        <xdr:cNvPr id="19" name="Rectangle 18">
          <a:extLst>
            <a:ext uri="{FF2B5EF4-FFF2-40B4-BE49-F238E27FC236}">
              <a16:creationId xmlns:a16="http://schemas.microsoft.com/office/drawing/2014/main" id="{5ACEC7B4-6CC0-4097-8022-6568C4CFA457}"/>
            </a:ext>
          </a:extLst>
        </xdr:cNvPr>
        <xdr:cNvSpPr/>
      </xdr:nvSpPr>
      <xdr:spPr>
        <a:xfrm>
          <a:off x="7343775" y="3990975"/>
          <a:ext cx="2724150" cy="1905000"/>
        </a:xfrm>
        <a:prstGeom prst="rect">
          <a:avLst/>
        </a:prstGeom>
        <a:effectLst>
          <a:glow rad="101600">
            <a:schemeClr val="accent5">
              <a:alpha val="6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85725</xdr:colOff>
      <xdr:row>8</xdr:row>
      <xdr:rowOff>142875</xdr:rowOff>
    </xdr:from>
    <xdr:to>
      <xdr:col>4</xdr:col>
      <xdr:colOff>438150</xdr:colOff>
      <xdr:row>10</xdr:row>
      <xdr:rowOff>66675</xdr:rowOff>
    </xdr:to>
    <xdr:sp macro="" textlink="">
      <xdr:nvSpPr>
        <xdr:cNvPr id="24" name="TextBox 23">
          <a:extLst>
            <a:ext uri="{FF2B5EF4-FFF2-40B4-BE49-F238E27FC236}">
              <a16:creationId xmlns:a16="http://schemas.microsoft.com/office/drawing/2014/main" id="{67DBBA3F-3995-4CB6-BBA6-EF33C2FA9584}"/>
            </a:ext>
          </a:extLst>
        </xdr:cNvPr>
        <xdr:cNvSpPr txBox="1"/>
      </xdr:nvSpPr>
      <xdr:spPr>
        <a:xfrm>
          <a:off x="1914525" y="1666875"/>
          <a:ext cx="9620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200" b="1">
            <a:solidFill>
              <a:sysClr val="windowText" lastClr="000000"/>
            </a:solidFill>
            <a:latin typeface="+mn-lt"/>
            <a:ea typeface="+mn-ea"/>
            <a:cs typeface="+mn-cs"/>
          </a:endParaRPr>
        </a:p>
      </xdr:txBody>
    </xdr:sp>
    <xdr:clientData/>
  </xdr:twoCellAnchor>
  <xdr:twoCellAnchor>
    <xdr:from>
      <xdr:col>1</xdr:col>
      <xdr:colOff>400049</xdr:colOff>
      <xdr:row>4</xdr:row>
      <xdr:rowOff>28575</xdr:rowOff>
    </xdr:from>
    <xdr:to>
      <xdr:col>5</xdr:col>
      <xdr:colOff>200024</xdr:colOff>
      <xdr:row>11</xdr:row>
      <xdr:rowOff>19050</xdr:rowOff>
    </xdr:to>
    <xdr:sp macro="" textlink="">
      <xdr:nvSpPr>
        <xdr:cNvPr id="12" name="Rectangle 11">
          <a:extLst>
            <a:ext uri="{FF2B5EF4-FFF2-40B4-BE49-F238E27FC236}">
              <a16:creationId xmlns:a16="http://schemas.microsoft.com/office/drawing/2014/main" id="{D019902B-65D5-43D0-9696-8D6DDAF5366E}"/>
            </a:ext>
          </a:extLst>
        </xdr:cNvPr>
        <xdr:cNvSpPr/>
      </xdr:nvSpPr>
      <xdr:spPr>
        <a:xfrm>
          <a:off x="1009649" y="790575"/>
          <a:ext cx="2238375" cy="1323975"/>
        </a:xfrm>
        <a:prstGeom prst="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352425</xdr:colOff>
      <xdr:row>5</xdr:row>
      <xdr:rowOff>152400</xdr:rowOff>
    </xdr:from>
    <xdr:to>
      <xdr:col>4</xdr:col>
      <xdr:colOff>85725</xdr:colOff>
      <xdr:row>7</xdr:row>
      <xdr:rowOff>38100</xdr:rowOff>
    </xdr:to>
    <xdr:sp macro="" textlink="kpis!X22">
      <xdr:nvSpPr>
        <xdr:cNvPr id="20" name="TextBox 19">
          <a:extLst>
            <a:ext uri="{FF2B5EF4-FFF2-40B4-BE49-F238E27FC236}">
              <a16:creationId xmlns:a16="http://schemas.microsoft.com/office/drawing/2014/main" id="{4D598D2A-8F56-AC20-F010-481DFFC95BAD}"/>
            </a:ext>
          </a:extLst>
        </xdr:cNvPr>
        <xdr:cNvSpPr txBox="1"/>
      </xdr:nvSpPr>
      <xdr:spPr>
        <a:xfrm>
          <a:off x="1571625" y="1104900"/>
          <a:ext cx="952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C6C8CAA-11A1-4A7E-8453-EFA2F354344D}" type="TxLink">
            <a:rPr lang="en-US" sz="1200" b="1" i="0" u="none" strike="noStrike">
              <a:solidFill>
                <a:srgbClr val="000000"/>
              </a:solidFill>
              <a:effectLst/>
              <a:latin typeface="Calibri"/>
              <a:ea typeface="+mn-ea"/>
              <a:cs typeface="Calibri"/>
            </a:rPr>
            <a:pPr algn="ctr"/>
            <a:t>2297200.86</a:t>
          </a:fld>
          <a:endParaRPr lang="en-US" sz="1400" b="1">
            <a:solidFill>
              <a:sysClr val="windowText" lastClr="000000"/>
            </a:solidFill>
            <a:latin typeface="+mn-lt"/>
            <a:ea typeface="+mn-ea"/>
            <a:cs typeface="+mn-cs"/>
          </a:endParaRPr>
        </a:p>
      </xdr:txBody>
    </xdr:sp>
    <xdr:clientData/>
  </xdr:twoCellAnchor>
  <xdr:twoCellAnchor>
    <xdr:from>
      <xdr:col>2</xdr:col>
      <xdr:colOff>352425</xdr:colOff>
      <xdr:row>4</xdr:row>
      <xdr:rowOff>28575</xdr:rowOff>
    </xdr:from>
    <xdr:to>
      <xdr:col>4</xdr:col>
      <xdr:colOff>161925</xdr:colOff>
      <xdr:row>5</xdr:row>
      <xdr:rowOff>104775</xdr:rowOff>
    </xdr:to>
    <xdr:sp macro="" textlink="">
      <xdr:nvSpPr>
        <xdr:cNvPr id="21" name="TextBox 20">
          <a:extLst>
            <a:ext uri="{FF2B5EF4-FFF2-40B4-BE49-F238E27FC236}">
              <a16:creationId xmlns:a16="http://schemas.microsoft.com/office/drawing/2014/main" id="{08866292-3BF3-4387-8B9F-6FBC46CA270F}"/>
            </a:ext>
          </a:extLst>
        </xdr:cNvPr>
        <xdr:cNvSpPr txBox="1"/>
      </xdr:nvSpPr>
      <xdr:spPr>
        <a:xfrm>
          <a:off x="1571625" y="790575"/>
          <a:ext cx="1028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ysClr val="windowText" lastClr="000000"/>
              </a:solidFill>
              <a:effectLst/>
              <a:latin typeface="+mn-lt"/>
              <a:ea typeface="+mn-ea"/>
              <a:cs typeface="+mn-cs"/>
            </a:rPr>
            <a:t>Total</a:t>
          </a:r>
          <a:r>
            <a:rPr lang="en-US" sz="1400" b="1" i="0" u="none" strike="noStrike" baseline="0">
              <a:solidFill>
                <a:sysClr val="windowText" lastClr="000000"/>
              </a:solidFill>
              <a:effectLst/>
              <a:latin typeface="+mn-lt"/>
              <a:ea typeface="+mn-ea"/>
              <a:cs typeface="+mn-cs"/>
            </a:rPr>
            <a:t> sales </a:t>
          </a:r>
          <a:endParaRPr lang="en-US" sz="1400" b="1">
            <a:solidFill>
              <a:sysClr val="windowText" lastClr="000000"/>
            </a:solidFill>
          </a:endParaRPr>
        </a:p>
      </xdr:txBody>
    </xdr:sp>
    <xdr:clientData/>
  </xdr:twoCellAnchor>
  <xdr:twoCellAnchor>
    <xdr:from>
      <xdr:col>2</xdr:col>
      <xdr:colOff>19049</xdr:colOff>
      <xdr:row>7</xdr:row>
      <xdr:rowOff>76200</xdr:rowOff>
    </xdr:from>
    <xdr:to>
      <xdr:col>4</xdr:col>
      <xdr:colOff>419100</xdr:colOff>
      <xdr:row>9</xdr:row>
      <xdr:rowOff>38100</xdr:rowOff>
    </xdr:to>
    <xdr:graphicFrame macro="">
      <xdr:nvGraphicFramePr>
        <xdr:cNvPr id="22" name="Chart 21">
          <a:extLst>
            <a:ext uri="{FF2B5EF4-FFF2-40B4-BE49-F238E27FC236}">
              <a16:creationId xmlns:a16="http://schemas.microsoft.com/office/drawing/2014/main" id="{05E14869-440D-44E9-89CD-EE68BB013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161925</xdr:colOff>
      <xdr:row>9</xdr:row>
      <xdr:rowOff>57150</xdr:rowOff>
    </xdr:from>
    <xdr:to>
      <xdr:col>2</xdr:col>
      <xdr:colOff>514350</xdr:colOff>
      <xdr:row>10</xdr:row>
      <xdr:rowOff>171450</xdr:rowOff>
    </xdr:to>
    <xdr:sp macro="" textlink="">
      <xdr:nvSpPr>
        <xdr:cNvPr id="23" name="TextBox 22">
          <a:extLst>
            <a:ext uri="{FF2B5EF4-FFF2-40B4-BE49-F238E27FC236}">
              <a16:creationId xmlns:a16="http://schemas.microsoft.com/office/drawing/2014/main" id="{AEEEF241-D128-4586-85E0-B4F428E68223}"/>
            </a:ext>
          </a:extLst>
        </xdr:cNvPr>
        <xdr:cNvSpPr txBox="1"/>
      </xdr:nvSpPr>
      <xdr:spPr>
        <a:xfrm>
          <a:off x="771525" y="1771650"/>
          <a:ext cx="9620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800" b="1" i="0" u="none">
              <a:solidFill>
                <a:sysClr val="windowText" lastClr="000000"/>
              </a:solidFill>
              <a:latin typeface="+mn-lt"/>
              <a:ea typeface="+mn-ea"/>
              <a:cs typeface="+mn-cs"/>
            </a:rPr>
            <a:t>YOY</a:t>
          </a:r>
        </a:p>
        <a:p>
          <a:pPr algn="ctr"/>
          <a:endParaRPr lang="en-US" sz="1200" b="1">
            <a:solidFill>
              <a:sysClr val="windowText" lastClr="000000"/>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xdr:from>
          <xdr:col>3</xdr:col>
          <xdr:colOff>414110</xdr:colOff>
          <xdr:row>9</xdr:row>
          <xdr:rowOff>95250</xdr:rowOff>
        </xdr:from>
        <xdr:to>
          <xdr:col>5</xdr:col>
          <xdr:colOff>122107</xdr:colOff>
          <xdr:row>10</xdr:row>
          <xdr:rowOff>171478</xdr:rowOff>
        </xdr:to>
        <xdr:pic>
          <xdr:nvPicPr>
            <xdr:cNvPr id="34" name="Picture 33">
              <a:extLst>
                <a:ext uri="{FF2B5EF4-FFF2-40B4-BE49-F238E27FC236}">
                  <a16:creationId xmlns:a16="http://schemas.microsoft.com/office/drawing/2014/main" id="{83D3A7AF-F632-27B3-0EDF-BC6226863B19}"/>
                </a:ext>
              </a:extLst>
            </xdr:cNvPr>
            <xdr:cNvPicPr>
              <a:picLocks noChangeAspect="1"/>
              <a:extLst>
                <a:ext uri="{84589F7E-364E-4C9E-8A38-B11213B215E9}">
                  <a14:cameraTool cellRange="'year of year'!B12" spid="_x0000_s11576"/>
                </a:ext>
              </a:extLst>
            </xdr:cNvPicPr>
          </xdr:nvPicPr>
          <xdr:blipFill>
            <a:blip xmlns:r="http://schemas.openxmlformats.org/officeDocument/2006/relationships" r:embed="rId2"/>
            <a:stretch>
              <a:fillRect/>
            </a:stretch>
          </xdr:blipFill>
          <xdr:spPr>
            <a:xfrm>
              <a:off x="2242910" y="1809750"/>
              <a:ext cx="927197" cy="266728"/>
            </a:xfrm>
            <a:prstGeom prst="rect">
              <a:avLst/>
            </a:prstGeom>
            <a:ln>
              <a:noFill/>
            </a:ln>
          </xdr:spPr>
        </xdr:pic>
        <xdr:clientData/>
      </xdr:twoCellAnchor>
    </mc:Choice>
    <mc:Fallback/>
  </mc:AlternateContent>
  <xdr:twoCellAnchor>
    <xdr:from>
      <xdr:col>5</xdr:col>
      <xdr:colOff>19049</xdr:colOff>
      <xdr:row>4</xdr:row>
      <xdr:rowOff>28575</xdr:rowOff>
    </xdr:from>
    <xdr:to>
      <xdr:col>9</xdr:col>
      <xdr:colOff>76200</xdr:colOff>
      <xdr:row>11</xdr:row>
      <xdr:rowOff>19050</xdr:rowOff>
    </xdr:to>
    <xdr:grpSp>
      <xdr:nvGrpSpPr>
        <xdr:cNvPr id="56" name="Group 55">
          <a:extLst>
            <a:ext uri="{FF2B5EF4-FFF2-40B4-BE49-F238E27FC236}">
              <a16:creationId xmlns:a16="http://schemas.microsoft.com/office/drawing/2014/main" id="{907FED66-11C4-4122-84AA-87E0A0E51313}"/>
            </a:ext>
          </a:extLst>
        </xdr:cNvPr>
        <xdr:cNvGrpSpPr/>
      </xdr:nvGrpSpPr>
      <xdr:grpSpPr>
        <a:xfrm>
          <a:off x="3597728" y="790575"/>
          <a:ext cx="2506436" cy="1323975"/>
          <a:chOff x="771525" y="762000"/>
          <a:chExt cx="2466534" cy="1323975"/>
        </a:xfrm>
      </xdr:grpSpPr>
      <xdr:sp macro="" textlink="">
        <xdr:nvSpPr>
          <xdr:cNvPr id="57" name="Rectangle 56">
            <a:extLst>
              <a:ext uri="{FF2B5EF4-FFF2-40B4-BE49-F238E27FC236}">
                <a16:creationId xmlns:a16="http://schemas.microsoft.com/office/drawing/2014/main" id="{BF3CE3D7-DF31-F914-0AA1-FF306520D6D7}"/>
              </a:ext>
            </a:extLst>
          </xdr:cNvPr>
          <xdr:cNvSpPr/>
        </xdr:nvSpPr>
        <xdr:spPr>
          <a:xfrm>
            <a:off x="1009651" y="762000"/>
            <a:ext cx="2228408" cy="1323975"/>
          </a:xfrm>
          <a:prstGeom prst="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H$17">
        <xdr:nvSpPr>
          <xdr:cNvPr id="58" name="TextBox 57">
            <a:extLst>
              <a:ext uri="{FF2B5EF4-FFF2-40B4-BE49-F238E27FC236}">
                <a16:creationId xmlns:a16="http://schemas.microsoft.com/office/drawing/2014/main" id="{0F05DAEB-1552-3CC7-2BF9-695F63BE7461}"/>
              </a:ext>
            </a:extLst>
          </xdr:cNvPr>
          <xdr:cNvSpPr txBox="1"/>
        </xdr:nvSpPr>
        <xdr:spPr>
          <a:xfrm>
            <a:off x="1571625" y="1076325"/>
            <a:ext cx="952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5BC443-DFD1-4FCE-B519-24AA7ACF65AD}" type="TxLink">
              <a:rPr lang="en-US" sz="1200" b="1" i="0" u="none" strike="noStrike">
                <a:solidFill>
                  <a:srgbClr val="000000"/>
                </a:solidFill>
                <a:latin typeface="Calibri"/>
                <a:ea typeface="+mn-ea"/>
                <a:cs typeface="Calibri"/>
              </a:rPr>
              <a:pPr algn="ctr"/>
              <a:t>286397.0217</a:t>
            </a:fld>
            <a:endParaRPr lang="en-US" sz="1600" b="1">
              <a:solidFill>
                <a:sysClr val="windowText" lastClr="000000"/>
              </a:solidFill>
              <a:latin typeface="+mn-lt"/>
              <a:ea typeface="+mn-ea"/>
              <a:cs typeface="+mn-cs"/>
            </a:endParaRPr>
          </a:p>
        </xdr:txBody>
      </xdr:sp>
      <xdr:sp macro="" textlink="">
        <xdr:nvSpPr>
          <xdr:cNvPr id="59" name="TextBox 58">
            <a:extLst>
              <a:ext uri="{FF2B5EF4-FFF2-40B4-BE49-F238E27FC236}">
                <a16:creationId xmlns:a16="http://schemas.microsoft.com/office/drawing/2014/main" id="{B2DAB9A7-46EE-D645-CA71-741C42C847B0}"/>
              </a:ext>
            </a:extLst>
          </xdr:cNvPr>
          <xdr:cNvSpPr txBox="1"/>
        </xdr:nvSpPr>
        <xdr:spPr>
          <a:xfrm>
            <a:off x="1571625" y="781050"/>
            <a:ext cx="1028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ysClr val="windowText" lastClr="000000"/>
                </a:solidFill>
                <a:effectLst/>
                <a:latin typeface="+mn-lt"/>
                <a:ea typeface="+mn-ea"/>
                <a:cs typeface="+mn-cs"/>
              </a:rPr>
              <a:t>Total</a:t>
            </a:r>
            <a:r>
              <a:rPr lang="en-US" sz="1400" b="1" i="0" u="none" strike="noStrike" baseline="0">
                <a:solidFill>
                  <a:sysClr val="windowText" lastClr="000000"/>
                </a:solidFill>
                <a:effectLst/>
                <a:latin typeface="+mn-lt"/>
                <a:ea typeface="+mn-ea"/>
                <a:cs typeface="+mn-cs"/>
              </a:rPr>
              <a:t> profit </a:t>
            </a:r>
            <a:endParaRPr lang="en-US" sz="1400" b="1">
              <a:solidFill>
                <a:sysClr val="windowText" lastClr="000000"/>
              </a:solidFill>
            </a:endParaRPr>
          </a:p>
        </xdr:txBody>
      </xdr:sp>
      <xdr:sp macro="" textlink="">
        <xdr:nvSpPr>
          <xdr:cNvPr id="61" name="TextBox 60">
            <a:extLst>
              <a:ext uri="{FF2B5EF4-FFF2-40B4-BE49-F238E27FC236}">
                <a16:creationId xmlns:a16="http://schemas.microsoft.com/office/drawing/2014/main" id="{9181F1D0-0770-650B-AED7-1A548B4D45D9}"/>
              </a:ext>
            </a:extLst>
          </xdr:cNvPr>
          <xdr:cNvSpPr txBox="1"/>
        </xdr:nvSpPr>
        <xdr:spPr>
          <a:xfrm>
            <a:off x="771525" y="1743075"/>
            <a:ext cx="9620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800" b="1" i="0" u="none">
                <a:solidFill>
                  <a:sysClr val="windowText" lastClr="000000"/>
                </a:solidFill>
                <a:latin typeface="+mn-lt"/>
                <a:ea typeface="+mn-ea"/>
                <a:cs typeface="+mn-cs"/>
              </a:rPr>
              <a:t>YOY</a:t>
            </a:r>
          </a:p>
          <a:p>
            <a:pPr algn="ctr"/>
            <a:endParaRPr lang="en-US" sz="1200" b="1">
              <a:solidFill>
                <a:sysClr val="windowText" lastClr="000000"/>
              </a:solidFill>
              <a:latin typeface="+mn-lt"/>
              <a:ea typeface="+mn-ea"/>
              <a:cs typeface="+mn-cs"/>
            </a:endParaRPr>
          </a:p>
        </xdr:txBody>
      </xdr:sp>
    </xdr:grpSp>
    <xdr:clientData/>
  </xdr:twoCellAnchor>
  <xdr:twoCellAnchor>
    <xdr:from>
      <xdr:col>8</xdr:col>
      <xdr:colOff>514350</xdr:colOff>
      <xdr:row>4</xdr:row>
      <xdr:rowOff>19050</xdr:rowOff>
    </xdr:from>
    <xdr:to>
      <xdr:col>12</xdr:col>
      <xdr:colOff>542925</xdr:colOff>
      <xdr:row>11</xdr:row>
      <xdr:rowOff>9524</xdr:rowOff>
    </xdr:to>
    <xdr:grpSp>
      <xdr:nvGrpSpPr>
        <xdr:cNvPr id="63" name="Group 62">
          <a:extLst>
            <a:ext uri="{FF2B5EF4-FFF2-40B4-BE49-F238E27FC236}">
              <a16:creationId xmlns:a16="http://schemas.microsoft.com/office/drawing/2014/main" id="{3859AE9D-4559-4468-83E2-11414C3F88DF}"/>
            </a:ext>
          </a:extLst>
        </xdr:cNvPr>
        <xdr:cNvGrpSpPr/>
      </xdr:nvGrpSpPr>
      <xdr:grpSpPr>
        <a:xfrm>
          <a:off x="5929993" y="781050"/>
          <a:ext cx="2477861" cy="1323974"/>
          <a:chOff x="771525" y="742950"/>
          <a:chExt cx="2419350" cy="1323974"/>
        </a:xfrm>
      </xdr:grpSpPr>
      <xdr:sp macro="" textlink="">
        <xdr:nvSpPr>
          <xdr:cNvPr id="64" name="Rectangle 63">
            <a:extLst>
              <a:ext uri="{FF2B5EF4-FFF2-40B4-BE49-F238E27FC236}">
                <a16:creationId xmlns:a16="http://schemas.microsoft.com/office/drawing/2014/main" id="{2112F96D-C5AC-3A82-DAE4-6AE197AB4B23}"/>
              </a:ext>
            </a:extLst>
          </xdr:cNvPr>
          <xdr:cNvSpPr/>
        </xdr:nvSpPr>
        <xdr:spPr>
          <a:xfrm>
            <a:off x="1000125" y="751113"/>
            <a:ext cx="2190750" cy="1315811"/>
          </a:xfrm>
          <a:prstGeom prst="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Q17">
        <xdr:nvSpPr>
          <xdr:cNvPr id="65" name="TextBox 64">
            <a:extLst>
              <a:ext uri="{FF2B5EF4-FFF2-40B4-BE49-F238E27FC236}">
                <a16:creationId xmlns:a16="http://schemas.microsoft.com/office/drawing/2014/main" id="{7AC54007-6751-B9D2-81F6-10371AFC396A}"/>
              </a:ext>
            </a:extLst>
          </xdr:cNvPr>
          <xdr:cNvSpPr txBox="1"/>
        </xdr:nvSpPr>
        <xdr:spPr>
          <a:xfrm>
            <a:off x="1571625" y="1076325"/>
            <a:ext cx="952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AE0B2B-040E-4ED3-988D-0B727A42C340}" type="TxLink">
              <a:rPr lang="en-US" sz="1200" b="1" i="0" u="none" strike="noStrike">
                <a:solidFill>
                  <a:srgbClr val="000000"/>
                </a:solidFill>
                <a:latin typeface="Calibri"/>
                <a:ea typeface="+mn-ea"/>
                <a:cs typeface="Calibri"/>
              </a:rPr>
              <a:pPr algn="ctr"/>
              <a:t>37873</a:t>
            </a:fld>
            <a:endParaRPr lang="en-US" sz="1400" b="1">
              <a:solidFill>
                <a:sysClr val="windowText" lastClr="000000"/>
              </a:solidFill>
              <a:latin typeface="+mn-lt"/>
              <a:ea typeface="+mn-ea"/>
              <a:cs typeface="+mn-cs"/>
            </a:endParaRPr>
          </a:p>
        </xdr:txBody>
      </xdr:sp>
      <xdr:sp macro="" textlink="">
        <xdr:nvSpPr>
          <xdr:cNvPr id="66" name="TextBox 65">
            <a:extLst>
              <a:ext uri="{FF2B5EF4-FFF2-40B4-BE49-F238E27FC236}">
                <a16:creationId xmlns:a16="http://schemas.microsoft.com/office/drawing/2014/main" id="{4CC5E58E-33CB-D845-FD80-AFE21A0F11C1}"/>
              </a:ext>
            </a:extLst>
          </xdr:cNvPr>
          <xdr:cNvSpPr txBox="1"/>
        </xdr:nvSpPr>
        <xdr:spPr>
          <a:xfrm>
            <a:off x="1457324" y="742950"/>
            <a:ext cx="13430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ysClr val="windowText" lastClr="000000"/>
                </a:solidFill>
              </a:rPr>
              <a:t>total</a:t>
            </a:r>
            <a:r>
              <a:rPr lang="en-US" sz="1400" b="1" baseline="0">
                <a:solidFill>
                  <a:sysClr val="windowText" lastClr="000000"/>
                </a:solidFill>
              </a:rPr>
              <a:t> quantity</a:t>
            </a:r>
            <a:endParaRPr lang="en-US" sz="1400" b="1">
              <a:solidFill>
                <a:sysClr val="windowText" lastClr="000000"/>
              </a:solidFill>
            </a:endParaRPr>
          </a:p>
        </xdr:txBody>
      </xdr:sp>
      <xdr:sp macro="" textlink="">
        <xdr:nvSpPr>
          <xdr:cNvPr id="68" name="TextBox 67">
            <a:extLst>
              <a:ext uri="{FF2B5EF4-FFF2-40B4-BE49-F238E27FC236}">
                <a16:creationId xmlns:a16="http://schemas.microsoft.com/office/drawing/2014/main" id="{EEB4C3BC-442E-D00B-EF6A-DBF2A8E0E9BF}"/>
              </a:ext>
            </a:extLst>
          </xdr:cNvPr>
          <xdr:cNvSpPr txBox="1"/>
        </xdr:nvSpPr>
        <xdr:spPr>
          <a:xfrm>
            <a:off x="771525" y="1733550"/>
            <a:ext cx="9620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800" b="1" i="0" u="none">
                <a:solidFill>
                  <a:sysClr val="windowText" lastClr="000000"/>
                </a:solidFill>
                <a:latin typeface="+mn-lt"/>
                <a:ea typeface="+mn-ea"/>
                <a:cs typeface="+mn-cs"/>
              </a:rPr>
              <a:t>YOY</a:t>
            </a:r>
          </a:p>
          <a:p>
            <a:pPr algn="ctr"/>
            <a:endParaRPr lang="en-US" sz="1200" b="1">
              <a:solidFill>
                <a:sysClr val="windowText" lastClr="000000"/>
              </a:solidFill>
              <a:latin typeface="+mn-lt"/>
              <a:ea typeface="+mn-ea"/>
              <a:cs typeface="+mn-cs"/>
            </a:endParaRPr>
          </a:p>
        </xdr:txBody>
      </xdr:sp>
    </xdr:grpSp>
    <xdr:clientData/>
  </xdr:twoCellAnchor>
  <xdr:twoCellAnchor>
    <xdr:from>
      <xdr:col>12</xdr:col>
      <xdr:colOff>342900</xdr:colOff>
      <xdr:row>4</xdr:row>
      <xdr:rowOff>19050</xdr:rowOff>
    </xdr:from>
    <xdr:to>
      <xdr:col>16</xdr:col>
      <xdr:colOff>400050</xdr:colOff>
      <xdr:row>11</xdr:row>
      <xdr:rowOff>11906</xdr:rowOff>
    </xdr:to>
    <xdr:grpSp>
      <xdr:nvGrpSpPr>
        <xdr:cNvPr id="70" name="Group 69">
          <a:extLst>
            <a:ext uri="{FF2B5EF4-FFF2-40B4-BE49-F238E27FC236}">
              <a16:creationId xmlns:a16="http://schemas.microsoft.com/office/drawing/2014/main" id="{0FE4E192-2CFF-48EB-8DE1-E2E991317A72}"/>
            </a:ext>
          </a:extLst>
        </xdr:cNvPr>
        <xdr:cNvGrpSpPr/>
      </xdr:nvGrpSpPr>
      <xdr:grpSpPr>
        <a:xfrm>
          <a:off x="8207829" y="781050"/>
          <a:ext cx="2506435" cy="1326356"/>
          <a:chOff x="771525" y="771525"/>
          <a:chExt cx="2428875" cy="1326356"/>
        </a:xfrm>
      </xdr:grpSpPr>
      <xdr:sp macro="" textlink="">
        <xdr:nvSpPr>
          <xdr:cNvPr id="71" name="Rectangle 70">
            <a:extLst>
              <a:ext uri="{FF2B5EF4-FFF2-40B4-BE49-F238E27FC236}">
                <a16:creationId xmlns:a16="http://schemas.microsoft.com/office/drawing/2014/main" id="{EF097201-6085-A8D7-37A1-683B2729F7B7}"/>
              </a:ext>
            </a:extLst>
          </xdr:cNvPr>
          <xdr:cNvSpPr/>
        </xdr:nvSpPr>
        <xdr:spPr>
          <a:xfrm>
            <a:off x="1009650" y="779689"/>
            <a:ext cx="2190750" cy="1318192"/>
          </a:xfrm>
          <a:prstGeom prst="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M$17">
        <xdr:nvSpPr>
          <xdr:cNvPr id="72" name="TextBox 71">
            <a:extLst>
              <a:ext uri="{FF2B5EF4-FFF2-40B4-BE49-F238E27FC236}">
                <a16:creationId xmlns:a16="http://schemas.microsoft.com/office/drawing/2014/main" id="{A9C6D47B-85A8-DDF3-8433-3A2FCAEFBC70}"/>
              </a:ext>
            </a:extLst>
          </xdr:cNvPr>
          <xdr:cNvSpPr txBox="1"/>
        </xdr:nvSpPr>
        <xdr:spPr>
          <a:xfrm>
            <a:off x="1571625" y="1076325"/>
            <a:ext cx="952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725F662-A335-417B-A4EC-B37C359C5D2F}" type="TxLink">
              <a:rPr lang="en-US" sz="1200" b="1" i="0" u="none" strike="noStrike">
                <a:solidFill>
                  <a:srgbClr val="000000"/>
                </a:solidFill>
                <a:latin typeface="Calibri"/>
                <a:ea typeface="+mn-ea"/>
                <a:cs typeface="Calibri"/>
              </a:rPr>
              <a:pPr algn="ctr"/>
              <a:t>9994</a:t>
            </a:fld>
            <a:endParaRPr lang="en-US" sz="1400" b="1">
              <a:solidFill>
                <a:sysClr val="windowText" lastClr="000000"/>
              </a:solidFill>
              <a:latin typeface="+mn-lt"/>
              <a:ea typeface="+mn-ea"/>
              <a:cs typeface="+mn-cs"/>
            </a:endParaRPr>
          </a:p>
        </xdr:txBody>
      </xdr:sp>
      <xdr:sp macro="" textlink="">
        <xdr:nvSpPr>
          <xdr:cNvPr id="73" name="TextBox 72">
            <a:extLst>
              <a:ext uri="{FF2B5EF4-FFF2-40B4-BE49-F238E27FC236}">
                <a16:creationId xmlns:a16="http://schemas.microsoft.com/office/drawing/2014/main" id="{DFC2A3BF-CB4D-807F-B032-2AA99323D462}"/>
              </a:ext>
            </a:extLst>
          </xdr:cNvPr>
          <xdr:cNvSpPr txBox="1"/>
        </xdr:nvSpPr>
        <xdr:spPr>
          <a:xfrm>
            <a:off x="1524000" y="771525"/>
            <a:ext cx="12192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ysClr val="windowText" lastClr="000000"/>
                </a:solidFill>
                <a:effectLst/>
                <a:latin typeface="+mn-lt"/>
                <a:ea typeface="+mn-ea"/>
                <a:cs typeface="+mn-cs"/>
              </a:rPr>
              <a:t>total orders </a:t>
            </a:r>
            <a:endParaRPr lang="en-US" sz="1400" b="1">
              <a:solidFill>
                <a:sysClr val="windowText" lastClr="000000"/>
              </a:solidFill>
            </a:endParaRPr>
          </a:p>
        </xdr:txBody>
      </xdr:sp>
      <xdr:sp macro="" textlink="">
        <xdr:nvSpPr>
          <xdr:cNvPr id="75" name="TextBox 74">
            <a:extLst>
              <a:ext uri="{FF2B5EF4-FFF2-40B4-BE49-F238E27FC236}">
                <a16:creationId xmlns:a16="http://schemas.microsoft.com/office/drawing/2014/main" id="{09CD6D38-4AA9-3B93-6AC9-4A4E7BC76335}"/>
              </a:ext>
            </a:extLst>
          </xdr:cNvPr>
          <xdr:cNvSpPr txBox="1"/>
        </xdr:nvSpPr>
        <xdr:spPr>
          <a:xfrm>
            <a:off x="771525" y="1743075"/>
            <a:ext cx="9620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800" b="1" i="0" u="none">
                <a:solidFill>
                  <a:sysClr val="windowText" lastClr="000000"/>
                </a:solidFill>
                <a:latin typeface="+mn-lt"/>
                <a:ea typeface="+mn-ea"/>
                <a:cs typeface="+mn-cs"/>
              </a:rPr>
              <a:t>YOY</a:t>
            </a:r>
          </a:p>
          <a:p>
            <a:pPr algn="ctr"/>
            <a:endParaRPr lang="en-US" sz="1200" b="1">
              <a:solidFill>
                <a:sysClr val="windowText" lastClr="000000"/>
              </a:solidFill>
              <a:latin typeface="+mn-lt"/>
              <a:ea typeface="+mn-ea"/>
              <a:cs typeface="+mn-cs"/>
            </a:endParaRPr>
          </a:p>
        </xdr:txBody>
      </xdr:sp>
    </xdr:grpSp>
    <xdr:clientData/>
  </xdr:twoCellAnchor>
  <xdr:twoCellAnchor>
    <xdr:from>
      <xdr:col>16</xdr:col>
      <xdr:colOff>190500</xdr:colOff>
      <xdr:row>4</xdr:row>
      <xdr:rowOff>9525</xdr:rowOff>
    </xdr:from>
    <xdr:to>
      <xdr:col>20</xdr:col>
      <xdr:colOff>409575</xdr:colOff>
      <xdr:row>11</xdr:row>
      <xdr:rowOff>0</xdr:rowOff>
    </xdr:to>
    <xdr:grpSp>
      <xdr:nvGrpSpPr>
        <xdr:cNvPr id="77" name="Group 76">
          <a:extLst>
            <a:ext uri="{FF2B5EF4-FFF2-40B4-BE49-F238E27FC236}">
              <a16:creationId xmlns:a16="http://schemas.microsoft.com/office/drawing/2014/main" id="{09C77A06-09EB-4C83-ADD3-9E9532B92BDF}"/>
            </a:ext>
          </a:extLst>
        </xdr:cNvPr>
        <xdr:cNvGrpSpPr/>
      </xdr:nvGrpSpPr>
      <xdr:grpSpPr>
        <a:xfrm>
          <a:off x="10504714" y="771525"/>
          <a:ext cx="2668361" cy="1323975"/>
          <a:chOff x="771525" y="762000"/>
          <a:chExt cx="2428875" cy="1323975"/>
        </a:xfrm>
      </xdr:grpSpPr>
      <xdr:sp macro="" textlink="">
        <xdr:nvSpPr>
          <xdr:cNvPr id="78" name="Rectangle 77">
            <a:extLst>
              <a:ext uri="{FF2B5EF4-FFF2-40B4-BE49-F238E27FC236}">
                <a16:creationId xmlns:a16="http://schemas.microsoft.com/office/drawing/2014/main" id="{6C0F54FF-3BAE-F9B0-0FE4-865F2499B0EA}"/>
              </a:ext>
            </a:extLst>
          </xdr:cNvPr>
          <xdr:cNvSpPr/>
        </xdr:nvSpPr>
        <xdr:spPr>
          <a:xfrm>
            <a:off x="994472" y="779689"/>
            <a:ext cx="2205928" cy="1306286"/>
          </a:xfrm>
          <a:prstGeom prst="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U$21">
        <xdr:nvSpPr>
          <xdr:cNvPr id="79" name="TextBox 78">
            <a:extLst>
              <a:ext uri="{FF2B5EF4-FFF2-40B4-BE49-F238E27FC236}">
                <a16:creationId xmlns:a16="http://schemas.microsoft.com/office/drawing/2014/main" id="{9D3C351F-F3DC-97EA-D10F-FE1B46B0BBDB}"/>
              </a:ext>
            </a:extLst>
          </xdr:cNvPr>
          <xdr:cNvSpPr txBox="1"/>
        </xdr:nvSpPr>
        <xdr:spPr>
          <a:xfrm>
            <a:off x="1571625" y="1076325"/>
            <a:ext cx="952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38B60C-B872-4225-B147-C8FFC96D0FD2}" type="TxLink">
              <a:rPr lang="en-US" sz="1200" b="1" i="0" u="none" strike="noStrike">
                <a:solidFill>
                  <a:srgbClr val="000000"/>
                </a:solidFill>
                <a:effectLst/>
                <a:latin typeface="Calibri"/>
                <a:ea typeface="+mn-ea"/>
                <a:cs typeface="Calibri"/>
              </a:rPr>
              <a:pPr algn="ctr"/>
              <a:t>0.124672172</a:t>
            </a:fld>
            <a:endParaRPr lang="en-US" sz="1600" b="1">
              <a:solidFill>
                <a:sysClr val="windowText" lastClr="000000"/>
              </a:solidFill>
              <a:latin typeface="+mn-lt"/>
              <a:ea typeface="+mn-ea"/>
              <a:cs typeface="+mn-cs"/>
            </a:endParaRPr>
          </a:p>
        </xdr:txBody>
      </xdr:sp>
      <xdr:sp macro="" textlink="">
        <xdr:nvSpPr>
          <xdr:cNvPr id="80" name="TextBox 79">
            <a:extLst>
              <a:ext uri="{FF2B5EF4-FFF2-40B4-BE49-F238E27FC236}">
                <a16:creationId xmlns:a16="http://schemas.microsoft.com/office/drawing/2014/main" id="{B9BBE288-8E34-3CCF-873A-26FF90417AC4}"/>
              </a:ext>
            </a:extLst>
          </xdr:cNvPr>
          <xdr:cNvSpPr txBox="1"/>
        </xdr:nvSpPr>
        <xdr:spPr>
          <a:xfrm>
            <a:off x="1476374" y="762000"/>
            <a:ext cx="13620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ysClr val="windowText" lastClr="000000"/>
                </a:solidFill>
                <a:effectLst/>
                <a:latin typeface="+mn-lt"/>
                <a:ea typeface="+mn-ea"/>
                <a:cs typeface="+mn-cs"/>
              </a:rPr>
              <a:t>profit margine</a:t>
            </a:r>
            <a:endParaRPr lang="en-US" sz="1400" b="1">
              <a:solidFill>
                <a:sysClr val="windowText" lastClr="000000"/>
              </a:solidFill>
            </a:endParaRPr>
          </a:p>
        </xdr:txBody>
      </xdr:sp>
      <xdr:sp macro="" textlink="">
        <xdr:nvSpPr>
          <xdr:cNvPr id="82" name="TextBox 81">
            <a:extLst>
              <a:ext uri="{FF2B5EF4-FFF2-40B4-BE49-F238E27FC236}">
                <a16:creationId xmlns:a16="http://schemas.microsoft.com/office/drawing/2014/main" id="{1C498426-CBC0-5A48-9C7D-D01C0639628A}"/>
              </a:ext>
            </a:extLst>
          </xdr:cNvPr>
          <xdr:cNvSpPr txBox="1"/>
        </xdr:nvSpPr>
        <xdr:spPr>
          <a:xfrm>
            <a:off x="771525" y="1743075"/>
            <a:ext cx="9620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800" b="1" i="0" u="none">
                <a:solidFill>
                  <a:sysClr val="windowText" lastClr="000000"/>
                </a:solidFill>
                <a:latin typeface="+mn-lt"/>
                <a:ea typeface="+mn-ea"/>
                <a:cs typeface="+mn-cs"/>
              </a:rPr>
              <a:t>YOY</a:t>
            </a:r>
          </a:p>
          <a:p>
            <a:pPr algn="ctr"/>
            <a:endParaRPr lang="en-US" sz="1200" b="1">
              <a:solidFill>
                <a:sysClr val="windowText" lastClr="000000"/>
              </a:solidFill>
              <a:latin typeface="+mn-lt"/>
              <a:ea typeface="+mn-ea"/>
              <a:cs typeface="+mn-cs"/>
            </a:endParaRPr>
          </a:p>
        </xdr:txBody>
      </xdr:sp>
    </xdr:grpSp>
    <xdr:clientData/>
  </xdr:twoCellAnchor>
  <mc:AlternateContent xmlns:mc="http://schemas.openxmlformats.org/markup-compatibility/2006">
    <mc:Choice xmlns:a14="http://schemas.microsoft.com/office/drawing/2010/main" Requires="a14">
      <xdr:twoCellAnchor editAs="oneCell">
        <xdr:from>
          <xdr:col>7</xdr:col>
          <xdr:colOff>333375</xdr:colOff>
          <xdr:row>9</xdr:row>
          <xdr:rowOff>95250</xdr:rowOff>
        </xdr:from>
        <xdr:to>
          <xdr:col>9</xdr:col>
          <xdr:colOff>0</xdr:colOff>
          <xdr:row>10</xdr:row>
          <xdr:rowOff>169670</xdr:rowOff>
        </xdr:to>
        <xdr:pic>
          <xdr:nvPicPr>
            <xdr:cNvPr id="89" name="Picture 88">
              <a:extLst>
                <a:ext uri="{FF2B5EF4-FFF2-40B4-BE49-F238E27FC236}">
                  <a16:creationId xmlns:a16="http://schemas.microsoft.com/office/drawing/2014/main" id="{BBC7253F-8C60-6819-2183-8920E95B24F1}"/>
                </a:ext>
              </a:extLst>
            </xdr:cNvPr>
            <xdr:cNvPicPr>
              <a:picLocks noChangeAspect="1" noChangeArrowheads="1"/>
              <a:extLst>
                <a:ext uri="{84589F7E-364E-4C9E-8A38-B11213B215E9}">
                  <a14:cameraTool cellRange="'year of year'!E12" spid="_x0000_s11577"/>
                </a:ext>
              </a:extLst>
            </xdr:cNvPicPr>
          </xdr:nvPicPr>
          <xdr:blipFill>
            <a:blip xmlns:r="http://schemas.openxmlformats.org/officeDocument/2006/relationships" r:embed="rId3"/>
            <a:srcRect/>
            <a:stretch>
              <a:fillRect/>
            </a:stretch>
          </xdr:blipFill>
          <xdr:spPr bwMode="auto">
            <a:xfrm>
              <a:off x="4600575" y="1809750"/>
              <a:ext cx="885825" cy="264920"/>
            </a:xfrm>
            <a:prstGeom prst="rect">
              <a:avLst/>
            </a:prstGeom>
            <a:ln>
              <a:noFill/>
            </a:ln>
            <a:extLst>
              <a:ext uri="{909E8E84-426E-40DD-AFC4-6F175D3DCCD1}">
                <a14:hiddenFill>
                  <a:solidFill>
                    <a:srgbClr val="FFFFFF"/>
                  </a:solidFill>
                </a14:hiddenFill>
              </a:ext>
            </a:extLst>
          </xdr:spPr>
        </xdr:pic>
        <xdr:clientData/>
      </xdr:twoCellAnchor>
    </mc:Choice>
    <mc:Fallback/>
  </mc:AlternateContent>
  <xdr:twoCellAnchor>
    <xdr:from>
      <xdr:col>9</xdr:col>
      <xdr:colOff>371475</xdr:colOff>
      <xdr:row>7</xdr:row>
      <xdr:rowOff>28574</xdr:rowOff>
    </xdr:from>
    <xdr:to>
      <xdr:col>12</xdr:col>
      <xdr:colOff>219075</xdr:colOff>
      <xdr:row>9</xdr:row>
      <xdr:rowOff>23811</xdr:rowOff>
    </xdr:to>
    <xdr:graphicFrame macro="">
      <xdr:nvGraphicFramePr>
        <xdr:cNvPr id="90" name="Chart 89">
          <a:extLst>
            <a:ext uri="{FF2B5EF4-FFF2-40B4-BE49-F238E27FC236}">
              <a16:creationId xmlns:a16="http://schemas.microsoft.com/office/drawing/2014/main" id="{037EBE1F-B5B3-46CC-B470-EE794E06A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104775</xdr:colOff>
          <xdr:row>9</xdr:row>
          <xdr:rowOff>85725</xdr:rowOff>
        </xdr:from>
        <xdr:to>
          <xdr:col>12</xdr:col>
          <xdr:colOff>485775</xdr:colOff>
          <xdr:row>10</xdr:row>
          <xdr:rowOff>161925</xdr:rowOff>
        </xdr:to>
        <xdr:pic>
          <xdr:nvPicPr>
            <xdr:cNvPr id="91" name="Picture 90">
              <a:extLst>
                <a:ext uri="{FF2B5EF4-FFF2-40B4-BE49-F238E27FC236}">
                  <a16:creationId xmlns:a16="http://schemas.microsoft.com/office/drawing/2014/main" id="{27DA41AC-EA00-FB4D-8372-078F039FC95F}"/>
                </a:ext>
              </a:extLst>
            </xdr:cNvPr>
            <xdr:cNvPicPr>
              <a:picLocks noChangeAspect="1" noChangeArrowheads="1"/>
              <a:extLst>
                <a:ext uri="{84589F7E-364E-4C9E-8A38-B11213B215E9}">
                  <a14:cameraTool cellRange="'year of year'!D12" spid="_x0000_s11578"/>
                </a:ext>
              </a:extLst>
            </xdr:cNvPicPr>
          </xdr:nvPicPr>
          <xdr:blipFill>
            <a:blip xmlns:r="http://schemas.openxmlformats.org/officeDocument/2006/relationships" r:embed="rId5"/>
            <a:srcRect/>
            <a:stretch>
              <a:fillRect/>
            </a:stretch>
          </xdr:blipFill>
          <xdr:spPr bwMode="auto">
            <a:xfrm>
              <a:off x="6810375" y="1800225"/>
              <a:ext cx="990600" cy="26670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13</xdr:col>
      <xdr:colOff>180975</xdr:colOff>
      <xdr:row>7</xdr:row>
      <xdr:rowOff>57149</xdr:rowOff>
    </xdr:from>
    <xdr:to>
      <xdr:col>16</xdr:col>
      <xdr:colOff>9525</xdr:colOff>
      <xdr:row>9</xdr:row>
      <xdr:rowOff>4760</xdr:rowOff>
    </xdr:to>
    <xdr:graphicFrame macro="">
      <xdr:nvGraphicFramePr>
        <xdr:cNvPr id="92" name="Chart 91">
          <a:extLst>
            <a:ext uri="{FF2B5EF4-FFF2-40B4-BE49-F238E27FC236}">
              <a16:creationId xmlns:a16="http://schemas.microsoft.com/office/drawing/2014/main" id="{D1DD5AF0-F556-4F2B-84F5-EA67A1B6F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590550</xdr:colOff>
          <xdr:row>9</xdr:row>
          <xdr:rowOff>57151</xdr:rowOff>
        </xdr:from>
        <xdr:to>
          <xdr:col>16</xdr:col>
          <xdr:colOff>323849</xdr:colOff>
          <xdr:row>10</xdr:row>
          <xdr:rowOff>152401</xdr:rowOff>
        </xdr:to>
        <xdr:pic>
          <xdr:nvPicPr>
            <xdr:cNvPr id="93" name="Picture 92">
              <a:extLst>
                <a:ext uri="{FF2B5EF4-FFF2-40B4-BE49-F238E27FC236}">
                  <a16:creationId xmlns:a16="http://schemas.microsoft.com/office/drawing/2014/main" id="{D790ECC1-E5E9-63FE-74F6-3F24A4B9DE64}"/>
                </a:ext>
              </a:extLst>
            </xdr:cNvPr>
            <xdr:cNvPicPr>
              <a:picLocks noChangeAspect="1" noChangeArrowheads="1"/>
              <a:extLst>
                <a:ext uri="{84589F7E-364E-4C9E-8A38-B11213B215E9}">
                  <a14:cameraTool cellRange="'year of year'!C12" spid="_x0000_s11579"/>
                </a:ext>
              </a:extLst>
            </xdr:cNvPicPr>
          </xdr:nvPicPr>
          <xdr:blipFill>
            <a:blip xmlns:r="http://schemas.openxmlformats.org/officeDocument/2006/relationships" r:embed="rId7"/>
            <a:srcRect/>
            <a:stretch>
              <a:fillRect/>
            </a:stretch>
          </xdr:blipFill>
          <xdr:spPr bwMode="auto">
            <a:xfrm>
              <a:off x="9124950" y="1771651"/>
              <a:ext cx="952500" cy="28575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5</xdr:col>
      <xdr:colOff>485775</xdr:colOff>
      <xdr:row>7</xdr:row>
      <xdr:rowOff>38100</xdr:rowOff>
    </xdr:from>
    <xdr:to>
      <xdr:col>8</xdr:col>
      <xdr:colOff>342901</xdr:colOff>
      <xdr:row>9</xdr:row>
      <xdr:rowOff>52386</xdr:rowOff>
    </xdr:to>
    <xdr:graphicFrame macro="">
      <xdr:nvGraphicFramePr>
        <xdr:cNvPr id="102" name="Chart 101">
          <a:extLst>
            <a:ext uri="{FF2B5EF4-FFF2-40B4-BE49-F238E27FC236}">
              <a16:creationId xmlns:a16="http://schemas.microsoft.com/office/drawing/2014/main" id="{C9EC3C2F-FBE5-4309-9723-E43F9C871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editAs="oneCell">
        <xdr:from>
          <xdr:col>18</xdr:col>
          <xdr:colOff>381000</xdr:colOff>
          <xdr:row>9</xdr:row>
          <xdr:rowOff>76200</xdr:rowOff>
        </xdr:from>
        <xdr:to>
          <xdr:col>20</xdr:col>
          <xdr:colOff>152400</xdr:colOff>
          <xdr:row>10</xdr:row>
          <xdr:rowOff>142876</xdr:rowOff>
        </xdr:to>
        <mc:AlternateContent>
          <mc:Choice Requires="a14">
            <xdr:pic>
              <xdr:nvPicPr>
                <xdr:cNvPr id="103" name="Picture 102">
                  <a:extLst>
                    <a:ext uri="{FF2B5EF4-FFF2-40B4-BE49-F238E27FC236}">
                      <a16:creationId xmlns:a16="http://schemas.microsoft.com/office/drawing/2014/main" id="{73172E53-CC91-70E9-4EA4-E07FA4865B3A}"/>
                    </a:ext>
                  </a:extLst>
                </xdr:cNvPr>
                <xdr:cNvPicPr>
                  <a:picLocks noChangeAspect="1" noChangeArrowheads="1"/>
                  <a:extLst>
                    <a:ext uri="{84589F7E-364E-4C9E-8A38-B11213B215E9}">
                      <a14:cameraTool cellRange="'year of year'!F12" spid="_x0000_s11580"/>
                    </a:ext>
                  </a:extLst>
                </xdr:cNvPicPr>
              </xdr:nvPicPr>
              <xdr:blipFill>
                <a:blip xmlns:r="http://schemas.openxmlformats.org/officeDocument/2006/relationships" r:embed="rId9"/>
                <a:srcRect/>
                <a:stretch>
                  <a:fillRect/>
                </a:stretch>
              </xdr:blipFill>
              <xdr:spPr bwMode="auto">
                <a:xfrm>
                  <a:off x="11353800" y="1790700"/>
                  <a:ext cx="990601" cy="257176"/>
                </a:xfrm>
                <a:prstGeom prst="rect">
                  <a:avLst/>
                </a:prstGeom>
                <a:noFill/>
                <a:ln>
                  <a:noFill/>
                </a:ln>
                <a:extLst>
                  <a:ext uri="{909E8E84-426E-40DD-AFC4-6F175D3DCCD1}">
                    <a14:hiddenFill>
                      <a:solidFill>
                        <a:srgbClr val="FFFFFF"/>
                      </a:solidFill>
                    </a14:hiddenFill>
                  </a:ext>
                </a:extLst>
              </xdr:spPr>
            </xdr:pic>
          </mc:Choice>
          <mc:Fallback xmlns=""/>
        </mc:AlternateContent>
        <xdr:clientData/>
      </xdr:twoCellAnchor>
    </mc:Choice>
    <mc:Fallback/>
  </mc:AlternateContent>
  <xdr:twoCellAnchor>
    <xdr:from>
      <xdr:col>17</xdr:col>
      <xdr:colOff>66675</xdr:colOff>
      <xdr:row>7</xdr:row>
      <xdr:rowOff>133351</xdr:rowOff>
    </xdr:from>
    <xdr:to>
      <xdr:col>19</xdr:col>
      <xdr:colOff>523875</xdr:colOff>
      <xdr:row>8</xdr:row>
      <xdr:rowOff>142875</xdr:rowOff>
    </xdr:to>
    <xdr:graphicFrame macro="">
      <xdr:nvGraphicFramePr>
        <xdr:cNvPr id="104" name="Chart 103">
          <a:extLst>
            <a:ext uri="{FF2B5EF4-FFF2-40B4-BE49-F238E27FC236}">
              <a16:creationId xmlns:a16="http://schemas.microsoft.com/office/drawing/2014/main" id="{A45B9A53-EED7-46D6-95FE-7AE600792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466725</xdr:colOff>
      <xdr:row>11</xdr:row>
      <xdr:rowOff>133351</xdr:rowOff>
    </xdr:from>
    <xdr:to>
      <xdr:col>6</xdr:col>
      <xdr:colOff>504824</xdr:colOff>
      <xdr:row>30</xdr:row>
      <xdr:rowOff>0</xdr:rowOff>
    </xdr:to>
    <xdr:graphicFrame macro="">
      <xdr:nvGraphicFramePr>
        <xdr:cNvPr id="106" name="Chart 105">
          <a:extLst>
            <a:ext uri="{FF2B5EF4-FFF2-40B4-BE49-F238E27FC236}">
              <a16:creationId xmlns:a16="http://schemas.microsoft.com/office/drawing/2014/main" id="{65825662-1CEE-4675-B752-DBCA2C653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600074</xdr:colOff>
      <xdr:row>11</xdr:row>
      <xdr:rowOff>59531</xdr:rowOff>
    </xdr:from>
    <xdr:to>
      <xdr:col>12</xdr:col>
      <xdr:colOff>0</xdr:colOff>
      <xdr:row>30</xdr:row>
      <xdr:rowOff>190499</xdr:rowOff>
    </xdr:to>
    <xdr:sp macro="" textlink="">
      <xdr:nvSpPr>
        <xdr:cNvPr id="107" name="Rectangle 106">
          <a:extLst>
            <a:ext uri="{FF2B5EF4-FFF2-40B4-BE49-F238E27FC236}">
              <a16:creationId xmlns:a16="http://schemas.microsoft.com/office/drawing/2014/main" id="{AE8F700E-1299-0B93-B529-E798DCDAB984}"/>
            </a:ext>
          </a:extLst>
        </xdr:cNvPr>
        <xdr:cNvSpPr/>
      </xdr:nvSpPr>
      <xdr:spPr>
        <a:xfrm>
          <a:off x="4755355" y="2155031"/>
          <a:ext cx="3043239" cy="3750468"/>
        </a:xfrm>
        <a:prstGeom prst="rect">
          <a:avLst/>
        </a:prstGeom>
        <a:effectLst>
          <a:glow rad="101600">
            <a:schemeClr val="accent5">
              <a:alpha val="6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95249</xdr:colOff>
      <xdr:row>11</xdr:row>
      <xdr:rowOff>171449</xdr:rowOff>
    </xdr:from>
    <xdr:to>
      <xdr:col>11</xdr:col>
      <xdr:colOff>581024</xdr:colOff>
      <xdr:row>30</xdr:row>
      <xdr:rowOff>123824</xdr:rowOff>
    </xdr:to>
    <xdr:graphicFrame macro="">
      <xdr:nvGraphicFramePr>
        <xdr:cNvPr id="108" name="Chart 107">
          <a:extLst>
            <a:ext uri="{FF2B5EF4-FFF2-40B4-BE49-F238E27FC236}">
              <a16:creationId xmlns:a16="http://schemas.microsoft.com/office/drawing/2014/main" id="{FEBC670B-2FE2-4D30-89F8-FE6CF3001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76201</xdr:colOff>
      <xdr:row>11</xdr:row>
      <xdr:rowOff>95250</xdr:rowOff>
    </xdr:from>
    <xdr:to>
      <xdr:col>16</xdr:col>
      <xdr:colOff>295275</xdr:colOff>
      <xdr:row>20</xdr:row>
      <xdr:rowOff>114300</xdr:rowOff>
    </xdr:to>
    <xdr:graphicFrame macro="">
      <xdr:nvGraphicFramePr>
        <xdr:cNvPr id="110" name="Chart 109">
          <a:extLst>
            <a:ext uri="{FF2B5EF4-FFF2-40B4-BE49-F238E27FC236}">
              <a16:creationId xmlns:a16="http://schemas.microsoft.com/office/drawing/2014/main" id="{B3C26122-4C5A-48DC-8BA3-8366D97F2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361950</xdr:colOff>
      <xdr:row>11</xdr:row>
      <xdr:rowOff>57150</xdr:rowOff>
    </xdr:from>
    <xdr:to>
      <xdr:col>20</xdr:col>
      <xdr:colOff>419100</xdr:colOff>
      <xdr:row>30</xdr:row>
      <xdr:rowOff>171450</xdr:rowOff>
    </xdr:to>
    <xdr:sp macro="" textlink="">
      <xdr:nvSpPr>
        <xdr:cNvPr id="112" name="Rectangle 111">
          <a:extLst>
            <a:ext uri="{FF2B5EF4-FFF2-40B4-BE49-F238E27FC236}">
              <a16:creationId xmlns:a16="http://schemas.microsoft.com/office/drawing/2014/main" id="{2150D39A-7A75-4AA3-A911-48419A23917C}"/>
            </a:ext>
          </a:extLst>
        </xdr:cNvPr>
        <xdr:cNvSpPr/>
      </xdr:nvSpPr>
      <xdr:spPr>
        <a:xfrm>
          <a:off x="10115550" y="2152650"/>
          <a:ext cx="2495550" cy="3733800"/>
        </a:xfrm>
        <a:prstGeom prst="rect">
          <a:avLst/>
        </a:prstGeom>
        <a:effectLst>
          <a:glow rad="101600">
            <a:schemeClr val="accent5">
              <a:alpha val="6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447675</xdr:colOff>
      <xdr:row>11</xdr:row>
      <xdr:rowOff>104774</xdr:rowOff>
    </xdr:from>
    <xdr:to>
      <xdr:col>20</xdr:col>
      <xdr:colOff>390525</xdr:colOff>
      <xdr:row>26</xdr:row>
      <xdr:rowOff>85725</xdr:rowOff>
    </xdr:to>
    <xdr:graphicFrame macro="">
      <xdr:nvGraphicFramePr>
        <xdr:cNvPr id="114" name="Chart 113">
          <a:extLst>
            <a:ext uri="{FF2B5EF4-FFF2-40B4-BE49-F238E27FC236}">
              <a16:creationId xmlns:a16="http://schemas.microsoft.com/office/drawing/2014/main" id="{BCED45E9-BFEE-41F1-9013-97956D641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38101</xdr:colOff>
      <xdr:row>20</xdr:row>
      <xdr:rowOff>171449</xdr:rowOff>
    </xdr:from>
    <xdr:to>
      <xdr:col>16</xdr:col>
      <xdr:colOff>361951</xdr:colOff>
      <xdr:row>30</xdr:row>
      <xdr:rowOff>142874</xdr:rowOff>
    </xdr:to>
    <xdr:graphicFrame macro="">
      <xdr:nvGraphicFramePr>
        <xdr:cNvPr id="4" name="Chart 3">
          <a:extLst>
            <a:ext uri="{FF2B5EF4-FFF2-40B4-BE49-F238E27FC236}">
              <a16:creationId xmlns:a16="http://schemas.microsoft.com/office/drawing/2014/main" id="{3F84C90A-9E36-45BC-A958-25F8FF97C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0</xdr:col>
      <xdr:colOff>54429</xdr:colOff>
      <xdr:row>3</xdr:row>
      <xdr:rowOff>35380</xdr:rowOff>
    </xdr:from>
    <xdr:to>
      <xdr:col>1</xdr:col>
      <xdr:colOff>280648</xdr:colOff>
      <xdr:row>9</xdr:row>
      <xdr:rowOff>52239</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F1025EE6-D671-AC70-1FAC-00B6A25591F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4429" y="606880"/>
              <a:ext cx="1355612" cy="1159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47626</xdr:colOff>
      <xdr:row>9</xdr:row>
      <xdr:rowOff>85725</xdr:rowOff>
    </xdr:from>
    <xdr:to>
      <xdr:col>1</xdr:col>
      <xdr:colOff>285749</xdr:colOff>
      <xdr:row>16</xdr:row>
      <xdr:rowOff>85725</xdr:rowOff>
    </xdr:to>
    <mc:AlternateContent xmlns:mc="http://schemas.openxmlformats.org/markup-compatibility/2006" xmlns:a14="http://schemas.microsoft.com/office/drawing/2010/main">
      <mc:Choice Requires="a14">
        <xdr:graphicFrame macro="">
          <xdr:nvGraphicFramePr>
            <xdr:cNvPr id="6" name="State">
              <a:extLst>
                <a:ext uri="{FF2B5EF4-FFF2-40B4-BE49-F238E27FC236}">
                  <a16:creationId xmlns:a16="http://schemas.microsoft.com/office/drawing/2014/main" id="{251A9109-4EBA-4346-AEF3-0D420929A70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7626" y="1800225"/>
              <a:ext cx="904874"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47626</xdr:colOff>
      <xdr:row>23</xdr:row>
      <xdr:rowOff>133351</xdr:rowOff>
    </xdr:from>
    <xdr:to>
      <xdr:col>1</xdr:col>
      <xdr:colOff>272143</xdr:colOff>
      <xdr:row>30</xdr:row>
      <xdr:rowOff>9525</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896E3DBD-FE3A-0B9F-6843-F15BA78D35C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7626" y="4514851"/>
              <a:ext cx="895350" cy="1209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16</xdr:row>
      <xdr:rowOff>133350</xdr:rowOff>
    </xdr:from>
    <xdr:to>
      <xdr:col>1</xdr:col>
      <xdr:colOff>273843</xdr:colOff>
      <xdr:row>23</xdr:row>
      <xdr:rowOff>85725</xdr:rowOff>
    </xdr:to>
    <mc:AlternateContent xmlns:mc="http://schemas.openxmlformats.org/markup-compatibility/2006" xmlns:a14="http://schemas.microsoft.com/office/drawing/2010/main">
      <mc:Choice Requires="a14">
        <xdr:graphicFrame macro="">
          <xdr:nvGraphicFramePr>
            <xdr:cNvPr id="8" name="Ship Mode">
              <a:extLst>
                <a:ext uri="{FF2B5EF4-FFF2-40B4-BE49-F238E27FC236}">
                  <a16:creationId xmlns:a16="http://schemas.microsoft.com/office/drawing/2014/main" id="{B319D2A4-EAC2-B564-6A64-4AC7686FE278}"/>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47625" y="3181350"/>
              <a:ext cx="876300"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6300.066774768522" backgroundQuery="1" createdVersion="8" refreshedVersion="8" minRefreshableVersion="3" recordCount="0" supportSubquery="1" supportAdvancedDrill="1" xr:uid="{9805D22E-0A0D-4806-B976-F3A8CC8845B0}">
  <cacheSource type="external" connectionId="4"/>
  <cacheFields count="6">
    <cacheField name="[orders].[Order Date (Month)].[Order Date (Month)]" caption="Order Date (Month)" numFmtId="0" hierarchy="29"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orders].[Order Date (Month)].&amp;[Jan]"/>
            <x15:cachedUniqueName index="1" name="[orders].[Order Date (Month)].&amp;[Feb]"/>
            <x15:cachedUniqueName index="2" name="[orders].[Order Date (Month)].&amp;[Mar]"/>
            <x15:cachedUniqueName index="3" name="[orders].[Order Date (Month)].&amp;[Apr]"/>
            <x15:cachedUniqueName index="4" name="[orders].[Order Date (Month)].&amp;[May]"/>
            <x15:cachedUniqueName index="5" name="[orders].[Order Date (Month)].&amp;[Jun]"/>
            <x15:cachedUniqueName index="6" name="[orders].[Order Date (Month)].&amp;[Jul]"/>
            <x15:cachedUniqueName index="7" name="[orders].[Order Date (Month)].&amp;[Aug]"/>
            <x15:cachedUniqueName index="8" name="[orders].[Order Date (Month)].&amp;[Sep]"/>
            <x15:cachedUniqueName index="9" name="[orders].[Order Date (Month)].&amp;[Oct]"/>
            <x15:cachedUniqueName index="10" name="[orders].[Order Date (Month)].&amp;[Nov]"/>
            <x15:cachedUniqueName index="11" name="[orders].[Order Date (Month)].&amp;[Dec]"/>
          </x15:cachedUniqueNames>
        </ext>
      </extLst>
    </cacheField>
    <cacheField name="[Measures].[Total sales]" caption="Total sales" numFmtId="0" hierarchy="39" level="32767"/>
    <cacheField name="[orders].[State].[State]" caption="State" numFmtId="0" hierarchy="10" level="1">
      <sharedItems containsSemiMixedTypes="0" containsNonDate="0" containsString="0"/>
    </cacheField>
    <cacheField name="[orders].[Category].[Category]" caption="Category" numFmtId="0" hierarchy="14" level="1">
      <sharedItems containsSemiMixedTypes="0" containsNonDate="0" containsString="0"/>
    </cacheField>
    <cacheField name="[orders].[Segment].[Segment]" caption="Segment" numFmtId="0" hierarchy="7" level="1">
      <sharedItems containsSemiMixedTypes="0" containsNonDate="0" containsString="0"/>
    </cacheField>
    <cacheField name="[orders].[Ship Mode].[Ship Mode]" caption="Ship Mode" numFmtId="0" hierarchy="4"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5"/>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4"/>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orders]" caption="Total orders" measure="1" displayFolder="" measureGroup="orders" count="0"/>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Florida sales]" caption="Florida sales" measure="1" displayFolder="" measureGroup="orders" count="0"/>
    <cacheHierarchy uniqueName="[Measures].[Top State]" caption="Top State" measure="1" displayFolder="" measureGroup="orders" count="0"/>
    <cacheHierarchy uniqueName="[Measures].[Top Category]" caption="Top Category"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6300.066777430555" backgroundQuery="1" createdVersion="8" refreshedVersion="8" minRefreshableVersion="3" recordCount="0" supportSubquery="1" supportAdvancedDrill="1" xr:uid="{AEBA660E-691B-4006-AA94-71D1CB23AB2B}">
  <cacheSource type="external" connectionId="4"/>
  <cacheFields count="6">
    <cacheField name="[orders].[Order Date (Month)].[Order Date (Month)]" caption="Order Date (Month)" numFmtId="0" hierarchy="29"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orders].[Order Date (Month)].&amp;[Jan]"/>
            <x15:cachedUniqueName index="1" name="[orders].[Order Date (Month)].&amp;[Feb]"/>
            <x15:cachedUniqueName index="2" name="[orders].[Order Date (Month)].&amp;[Mar]"/>
            <x15:cachedUniqueName index="3" name="[orders].[Order Date (Month)].&amp;[Apr]"/>
            <x15:cachedUniqueName index="4" name="[orders].[Order Date (Month)].&amp;[May]"/>
            <x15:cachedUniqueName index="5" name="[orders].[Order Date (Month)].&amp;[Jun]"/>
            <x15:cachedUniqueName index="6" name="[orders].[Order Date (Month)].&amp;[Jul]"/>
            <x15:cachedUniqueName index="7" name="[orders].[Order Date (Month)].&amp;[Aug]"/>
            <x15:cachedUniqueName index="8" name="[orders].[Order Date (Month)].&amp;[Sep]"/>
            <x15:cachedUniqueName index="9" name="[orders].[Order Date (Month)].&amp;[Oct]"/>
            <x15:cachedUniqueName index="10" name="[orders].[Order Date (Month)].&amp;[Nov]"/>
            <x15:cachedUniqueName index="11" name="[orders].[Order Date (Month)].&amp;[Dec]"/>
          </x15:cachedUniqueNames>
        </ext>
      </extLst>
    </cacheField>
    <cacheField name="[Measures].[Total profit]" caption="Total profit" numFmtId="0" hierarchy="40" level="32767"/>
    <cacheField name="[orders].[State].[State]" caption="State" numFmtId="0" hierarchy="10" level="1">
      <sharedItems containsSemiMixedTypes="0" containsNonDate="0" containsString="0"/>
    </cacheField>
    <cacheField name="[orders].[Category].[Category]" caption="Category" numFmtId="0" hierarchy="14" level="1">
      <sharedItems containsSemiMixedTypes="0" containsNonDate="0" containsString="0"/>
    </cacheField>
    <cacheField name="[orders].[Segment].[Segment]" caption="Segment" numFmtId="0" hierarchy="7" level="1">
      <sharedItems containsSemiMixedTypes="0" containsNonDate="0" containsString="0"/>
    </cacheField>
    <cacheField name="[orders].[Ship Mode].[Ship Mode]" caption="Ship Mode" numFmtId="0" hierarchy="4"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5"/>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4"/>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orders]" caption="Total orders" measure="1" displayFolder="" measureGroup="orders" count="0"/>
    <cacheHierarchy uniqueName="[Measures].[Total sales]" caption="Total sales" measure="1" displayFolder="" measureGroup="orders" count="0"/>
    <cacheHierarchy uniqueName="[Measures].[Total profit]" caption="Total profit" measure="1" displayFolder="" measureGroup="orders" count="0" oneField="1">
      <fieldsUsage count="1">
        <fieldUsage x="1"/>
      </fieldsUsage>
    </cacheHierarchy>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Florida sales]" caption="Florida sales" measure="1" displayFolder="" measureGroup="orders" count="0"/>
    <cacheHierarchy uniqueName="[Measures].[Top State]" caption="Top State" measure="1" displayFolder="" measureGroup="orders" count="0"/>
    <cacheHierarchy uniqueName="[Measures].[Top Category]" caption="Top Category"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6300.066780439818" backgroundQuery="1" createdVersion="8" refreshedVersion="8" minRefreshableVersion="3" recordCount="0" supportSubquery="1" supportAdvancedDrill="1" xr:uid="{199186ED-7D4D-4EA3-A7C5-81B27E5CFC29}">
  <cacheSource type="external" connectionId="4"/>
  <cacheFields count="6">
    <cacheField name="[orders].[Order Date (Month)].[Order Date (Month)]" caption="Order Date (Month)" numFmtId="0" hierarchy="29"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orders].[Order Date (Month)].&amp;[Jan]"/>
            <x15:cachedUniqueName index="1" name="[orders].[Order Date (Month)].&amp;[Feb]"/>
            <x15:cachedUniqueName index="2" name="[orders].[Order Date (Month)].&amp;[Mar]"/>
            <x15:cachedUniqueName index="3" name="[orders].[Order Date (Month)].&amp;[Apr]"/>
            <x15:cachedUniqueName index="4" name="[orders].[Order Date (Month)].&amp;[May]"/>
            <x15:cachedUniqueName index="5" name="[orders].[Order Date (Month)].&amp;[Jun]"/>
            <x15:cachedUniqueName index="6" name="[orders].[Order Date (Month)].&amp;[Jul]"/>
            <x15:cachedUniqueName index="7" name="[orders].[Order Date (Month)].&amp;[Aug]"/>
            <x15:cachedUniqueName index="8" name="[orders].[Order Date (Month)].&amp;[Sep]"/>
            <x15:cachedUniqueName index="9" name="[orders].[Order Date (Month)].&amp;[Oct]"/>
            <x15:cachedUniqueName index="10" name="[orders].[Order Date (Month)].&amp;[Nov]"/>
            <x15:cachedUniqueName index="11" name="[orders].[Order Date (Month)].&amp;[Dec]"/>
          </x15:cachedUniqueNames>
        </ext>
      </extLst>
    </cacheField>
    <cacheField name="[Measures].[Total orders]" caption="Total orders" numFmtId="0" hierarchy="38" level="32767"/>
    <cacheField name="[orders].[State].[State]" caption="State" numFmtId="0" hierarchy="10" level="1">
      <sharedItems containsSemiMixedTypes="0" containsNonDate="0" containsString="0"/>
    </cacheField>
    <cacheField name="[orders].[Category].[Category]" caption="Category" numFmtId="0" hierarchy="14" level="1">
      <sharedItems containsSemiMixedTypes="0" containsNonDate="0" containsString="0"/>
    </cacheField>
    <cacheField name="[orders].[Segment].[Segment]" caption="Segment" numFmtId="0" hierarchy="7" level="1">
      <sharedItems containsSemiMixedTypes="0" containsNonDate="0" containsString="0"/>
    </cacheField>
    <cacheField name="[orders].[Ship Mode].[Ship Mode]" caption="Ship Mode" numFmtId="0" hierarchy="4"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5"/>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4"/>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orders]" caption="Total orders" measure="1" displayFolder="" measureGroup="orders" count="0" oneField="1">
      <fieldsUsage count="1">
        <fieldUsage x="1"/>
      </fieldsUsage>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Florida sales]" caption="Florida sales" measure="1" displayFolder="" measureGroup="orders" count="0"/>
    <cacheHierarchy uniqueName="[Measures].[Top State]" caption="Top State" measure="1" displayFolder="" measureGroup="orders" count="0"/>
    <cacheHierarchy uniqueName="[Measures].[Top Category]" caption="Top Category"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6300.066782754628" backgroundQuery="1" createdVersion="8" refreshedVersion="8" minRefreshableVersion="3" recordCount="0" supportSubquery="1" supportAdvancedDrill="1" xr:uid="{8C8B8B5E-436A-4163-A778-7AE3D14AE46A}">
  <cacheSource type="external" connectionId="4"/>
  <cacheFields count="6">
    <cacheField name="[orders].[Order Date (Month)].[Order Date (Month)]" caption="Order Date (Month)" numFmtId="0" hierarchy="29"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orders].[Order Date (Month)].&amp;[Jan]"/>
            <x15:cachedUniqueName index="1" name="[orders].[Order Date (Month)].&amp;[Feb]"/>
            <x15:cachedUniqueName index="2" name="[orders].[Order Date (Month)].&amp;[Mar]"/>
            <x15:cachedUniqueName index="3" name="[orders].[Order Date (Month)].&amp;[Apr]"/>
            <x15:cachedUniqueName index="4" name="[orders].[Order Date (Month)].&amp;[May]"/>
            <x15:cachedUniqueName index="5" name="[orders].[Order Date (Month)].&amp;[Jun]"/>
            <x15:cachedUniqueName index="6" name="[orders].[Order Date (Month)].&amp;[Jul]"/>
            <x15:cachedUniqueName index="7" name="[orders].[Order Date (Month)].&amp;[Aug]"/>
            <x15:cachedUniqueName index="8" name="[orders].[Order Date (Month)].&amp;[Sep]"/>
            <x15:cachedUniqueName index="9" name="[orders].[Order Date (Month)].&amp;[Oct]"/>
            <x15:cachedUniqueName index="10" name="[orders].[Order Date (Month)].&amp;[Nov]"/>
            <x15:cachedUniqueName index="11" name="[orders].[Order Date (Month)].&amp;[Dec]"/>
          </x15:cachedUniqueNames>
        </ext>
      </extLst>
    </cacheField>
    <cacheField name="[Measures].[Total quntaty]" caption="Total quntaty" numFmtId="0" hierarchy="41" level="32767"/>
    <cacheField name="[orders].[State].[State]" caption="State" numFmtId="0" hierarchy="10" level="1">
      <sharedItems containsSemiMixedTypes="0" containsNonDate="0" containsString="0"/>
    </cacheField>
    <cacheField name="[orders].[Category].[Category]" caption="Category" numFmtId="0" hierarchy="14" level="1">
      <sharedItems containsSemiMixedTypes="0" containsNonDate="0" containsString="0"/>
    </cacheField>
    <cacheField name="[orders].[Segment].[Segment]" caption="Segment" numFmtId="0" hierarchy="7" level="1">
      <sharedItems containsSemiMixedTypes="0" containsNonDate="0" containsString="0"/>
    </cacheField>
    <cacheField name="[orders].[Ship Mode].[Ship Mode]" caption="Ship Mode" numFmtId="0" hierarchy="4"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5"/>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4"/>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orders]" caption="Total orders"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Total quntaty]" caption="Total quntaty" measure="1" displayFolder="" measureGroup="orders" count="0" oneField="1">
      <fieldsUsage count="1">
        <fieldUsage x="1"/>
      </fieldsUsage>
    </cacheHierarchy>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Florida sales]" caption="Florida sales" measure="1" displayFolder="" measureGroup="orders" count="0"/>
    <cacheHierarchy uniqueName="[Measures].[Top State]" caption="Top State" measure="1" displayFolder="" measureGroup="orders" count="0"/>
    <cacheHierarchy uniqueName="[Measures].[Top Category]" caption="Top Category"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6300.066785416668" backgroundQuery="1" createdVersion="8" refreshedVersion="8" minRefreshableVersion="3" recordCount="0" supportSubquery="1" supportAdvancedDrill="1" xr:uid="{FB5DC9AF-11FB-4D20-82EB-0D997D831042}">
  <cacheSource type="external" connectionId="4"/>
  <cacheFields count="6">
    <cacheField name="[Measures].[profit margin]" caption="profit margin" numFmtId="0" hierarchy="42" level="32767"/>
    <cacheField name="[orders].[Order Date (Month)].[Order Date (Month)]" caption="Order Date (Month)" numFmtId="0" hierarchy="29"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orders].[Order Date (Month)].&amp;[Jan]"/>
            <x15:cachedUniqueName index="1" name="[orders].[Order Date (Month)].&amp;[Feb]"/>
            <x15:cachedUniqueName index="2" name="[orders].[Order Date (Month)].&amp;[Mar]"/>
            <x15:cachedUniqueName index="3" name="[orders].[Order Date (Month)].&amp;[Apr]"/>
            <x15:cachedUniqueName index="4" name="[orders].[Order Date (Month)].&amp;[May]"/>
            <x15:cachedUniqueName index="5" name="[orders].[Order Date (Month)].&amp;[Jun]"/>
            <x15:cachedUniqueName index="6" name="[orders].[Order Date (Month)].&amp;[Jul]"/>
            <x15:cachedUniqueName index="7" name="[orders].[Order Date (Month)].&amp;[Aug]"/>
            <x15:cachedUniqueName index="8" name="[orders].[Order Date (Month)].&amp;[Sep]"/>
            <x15:cachedUniqueName index="9" name="[orders].[Order Date (Month)].&amp;[Oct]"/>
            <x15:cachedUniqueName index="10" name="[orders].[Order Date (Month)].&amp;[Nov]"/>
            <x15:cachedUniqueName index="11" name="[orders].[Order Date (Month)].&amp;[Dec]"/>
          </x15:cachedUniqueNames>
        </ext>
      </extLst>
    </cacheField>
    <cacheField name="[orders].[State].[State]" caption="State" numFmtId="0" hierarchy="10" level="1">
      <sharedItems containsSemiMixedTypes="0" containsNonDate="0" containsString="0"/>
    </cacheField>
    <cacheField name="[orders].[Category].[Category]" caption="Category" numFmtId="0" hierarchy="14" level="1">
      <sharedItems containsSemiMixedTypes="0" containsNonDate="0" containsString="0"/>
    </cacheField>
    <cacheField name="[orders].[Segment].[Segment]" caption="Segment" numFmtId="0" hierarchy="7" level="1">
      <sharedItems containsSemiMixedTypes="0" containsNonDate="0" containsString="0"/>
    </cacheField>
    <cacheField name="[orders].[Ship Mode].[Ship Mode]" caption="Ship Mode" numFmtId="0" hierarchy="4"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5"/>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4"/>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orders]" caption="Total orders"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Total quntaty]" caption="Total quntaty" measure="1" displayFolder="" measureGroup="orders" count="0"/>
    <cacheHierarchy uniqueName="[Measures].[profit margin]" caption="profit margin" measure="1" displayFolder="" measureGroup="orders" count="0" oneField="1">
      <fieldsUsage count="1">
        <fieldUsage x="0"/>
      </fieldsUsage>
    </cacheHierarchy>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Florida sales]" caption="Florida sales" measure="1" displayFolder="" measureGroup="orders" count="0"/>
    <cacheHierarchy uniqueName="[Measures].[Top State]" caption="Top State" measure="1" displayFolder="" measureGroup="orders" count="0"/>
    <cacheHierarchy uniqueName="[Measures].[Top Category]" caption="Top Category"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6300.066787731485" backgroundQuery="1" createdVersion="8" refreshedVersion="8" minRefreshableVersion="3" recordCount="0" supportSubquery="1" supportAdvancedDrill="1" xr:uid="{A8962E38-EB28-412B-A72D-5918763D1884}">
  <cacheSource type="external" connectionId="4"/>
  <cacheFields count="6">
    <cacheField name="[orders].[Order Date (Month)].[Order Date (Month)]" caption="Order Date (Month)" numFmtId="0" hierarchy="29"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orders].[Order Date (Month)].&amp;[Jan]"/>
            <x15:cachedUniqueName index="1" name="[orders].[Order Date (Month)].&amp;[Feb]"/>
            <x15:cachedUniqueName index="2" name="[orders].[Order Date (Month)].&amp;[Mar]"/>
            <x15:cachedUniqueName index="3" name="[orders].[Order Date (Month)].&amp;[Apr]"/>
            <x15:cachedUniqueName index="4" name="[orders].[Order Date (Month)].&amp;[May]"/>
            <x15:cachedUniqueName index="5" name="[orders].[Order Date (Month)].&amp;[Jun]"/>
            <x15:cachedUniqueName index="6" name="[orders].[Order Date (Month)].&amp;[Jul]"/>
            <x15:cachedUniqueName index="7" name="[orders].[Order Date (Month)].&amp;[Aug]"/>
            <x15:cachedUniqueName index="8" name="[orders].[Order Date (Month)].&amp;[Sep]"/>
            <x15:cachedUniqueName index="9" name="[orders].[Order Date (Month)].&amp;[Oct]"/>
            <x15:cachedUniqueName index="10" name="[orders].[Order Date (Month)].&amp;[Nov]"/>
            <x15:cachedUniqueName index="11" name="[orders].[Order Date (Month)].&amp;[Dec]"/>
          </x15:cachedUniqueNames>
        </ext>
      </extLst>
    </cacheField>
    <cacheField name="[Measures].[Total sales]" caption="Total sales" numFmtId="0" hierarchy="39" level="32767"/>
    <cacheField name="[orders].[State].[State]" caption="State" numFmtId="0" hierarchy="10" level="1">
      <sharedItems containsSemiMixedTypes="0" containsNonDate="0" containsString="0"/>
    </cacheField>
    <cacheField name="[orders].[Category].[Category]" caption="Category" numFmtId="0" hierarchy="14" level="1">
      <sharedItems containsSemiMixedTypes="0" containsNonDate="0" containsString="0"/>
    </cacheField>
    <cacheField name="[orders].[Segment].[Segment]" caption="Segment" numFmtId="0" hierarchy="7" level="1">
      <sharedItems containsSemiMixedTypes="0" containsNonDate="0" containsString="0"/>
    </cacheField>
    <cacheField name="[orders].[Ship Mode].[Ship Mode]" caption="Ship Mode" numFmtId="0" hierarchy="4"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5"/>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4"/>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orders]" caption="Total orders" measure="1" displayFolder="" measureGroup="orders" count="0"/>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Florida sales]" caption="Florida sales" measure="1" displayFolder="" measureGroup="orders" count="0"/>
    <cacheHierarchy uniqueName="[Measures].[Top State]" caption="Top State" measure="1" displayFolder="" measureGroup="orders" count="0"/>
    <cacheHierarchy uniqueName="[Measures].[Top Category]" caption="Top Category"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6300.066790046294" backgroundQuery="1" createdVersion="8" refreshedVersion="8" minRefreshableVersion="3" recordCount="0" supportSubquery="1" supportAdvancedDrill="1" xr:uid="{BBB8D82F-C79F-4312-942B-4D3458027ECD}">
  <cacheSource type="external" connectionId="4"/>
  <cacheFields count="7">
    <cacheField name="[orders].[Order Date (Month)].[Order Date (Month)]" caption="Order Date (Month)" numFmtId="0" hierarchy="29"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orders].[Order Date (Month)].&amp;[Jan]"/>
            <x15:cachedUniqueName index="1" name="[orders].[Order Date (Month)].&amp;[Feb]"/>
            <x15:cachedUniqueName index="2" name="[orders].[Order Date (Month)].&amp;[Mar]"/>
            <x15:cachedUniqueName index="3" name="[orders].[Order Date (Month)].&amp;[Apr]"/>
            <x15:cachedUniqueName index="4" name="[orders].[Order Date (Month)].&amp;[May]"/>
            <x15:cachedUniqueName index="5" name="[orders].[Order Date (Month)].&amp;[Jun]"/>
            <x15:cachedUniqueName index="6" name="[orders].[Order Date (Month)].&amp;[Jul]"/>
            <x15:cachedUniqueName index="7" name="[orders].[Order Date (Month)].&amp;[Aug]"/>
            <x15:cachedUniqueName index="8" name="[orders].[Order Date (Month)].&amp;[Sep]"/>
            <x15:cachedUniqueName index="9" name="[orders].[Order Date (Month)].&amp;[Oct]"/>
            <x15:cachedUniqueName index="10" name="[orders].[Order Date (Month)].&amp;[Nov]"/>
            <x15:cachedUniqueName index="11" name="[orders].[Order Date (Month)].&amp;[Dec]"/>
          </x15:cachedUniqueNames>
        </ext>
      </extLst>
    </cacheField>
    <cacheField name="[Measures].[Total sales]" caption="Total sales" numFmtId="0" hierarchy="39" level="32767"/>
    <cacheField name="[Measures].[Total profit]" caption="Total profit" numFmtId="0" hierarchy="40" level="32767"/>
    <cacheField name="[orders].[State].[State]" caption="State" numFmtId="0" hierarchy="10" level="1">
      <sharedItems containsSemiMixedTypes="0" containsNonDate="0" containsString="0"/>
    </cacheField>
    <cacheField name="[orders].[Category].[Category]" caption="Category" numFmtId="0" hierarchy="14" level="1">
      <sharedItems containsSemiMixedTypes="0" containsNonDate="0" containsString="0"/>
    </cacheField>
    <cacheField name="[orders].[Segment].[Segment]" caption="Segment" numFmtId="0" hierarchy="7" level="1">
      <sharedItems containsSemiMixedTypes="0" containsNonDate="0" containsString="0"/>
    </cacheField>
    <cacheField name="[orders].[Ship Mode].[Ship Mode]" caption="Ship Mode" numFmtId="0" hierarchy="4"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6"/>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5"/>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3"/>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orders]" caption="Total orders" measure="1" displayFolder="" measureGroup="orders" count="0"/>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oneField="1">
      <fieldsUsage count="1">
        <fieldUsage x="2"/>
      </fieldsUsage>
    </cacheHierarchy>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Florida sales]" caption="Florida sales" measure="1" displayFolder="" measureGroup="orders" count="0"/>
    <cacheHierarchy uniqueName="[Measures].[Top State]" caption="Top State" measure="1" displayFolder="" measureGroup="orders" count="0"/>
    <cacheHierarchy uniqueName="[Measures].[Top Category]" caption="Top Category"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6300.066792824073" backgroundQuery="1" createdVersion="8" refreshedVersion="8" minRefreshableVersion="3" recordCount="0" supportSubquery="1" supportAdvancedDrill="1" xr:uid="{05474170-1BD3-442B-A04B-7ADFB3869956}">
  <cacheSource type="external" connectionId="4"/>
  <cacheFields count="5">
    <cacheField name="[orders].[State].[State]" caption="State" numFmtId="0" hierarchy="10"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orders].[State].&amp;[Alabama]"/>
            <x15:cachedUniqueName index="1" name="[orders].[State].&amp;[Arizona]"/>
            <x15:cachedUniqueName index="2" name="[orders].[State].&amp;[Arkansas]"/>
            <x15:cachedUniqueName index="3" name="[orders].[State].&amp;[California]"/>
            <x15:cachedUniqueName index="4" name="[orders].[State].&amp;[Colorado]"/>
            <x15:cachedUniqueName index="5" name="[orders].[State].&amp;[Connecticut]"/>
            <x15:cachedUniqueName index="6" name="[orders].[State].&amp;[Delaware]"/>
            <x15:cachedUniqueName index="7" name="[orders].[State].&amp;[District of Columbia]"/>
            <x15:cachedUniqueName index="8" name="[orders].[State].&amp;[Florida]"/>
            <x15:cachedUniqueName index="9" name="[orders].[State].&amp;[Georgia]"/>
            <x15:cachedUniqueName index="10" name="[orders].[State].&amp;[Idaho]"/>
            <x15:cachedUniqueName index="11" name="[orders].[State].&amp;[Illinois]"/>
            <x15:cachedUniqueName index="12" name="[orders].[State].&amp;[Indiana]"/>
            <x15:cachedUniqueName index="13" name="[orders].[State].&amp;[Iowa]"/>
            <x15:cachedUniqueName index="14" name="[orders].[State].&amp;[Kansas]"/>
            <x15:cachedUniqueName index="15" name="[orders].[State].&amp;[Kentucky]"/>
            <x15:cachedUniqueName index="16" name="[orders].[State].&amp;[Louisiana]"/>
            <x15:cachedUniqueName index="17" name="[orders].[State].&amp;[Maine]"/>
            <x15:cachedUniqueName index="18" name="[orders].[State].&amp;[Maryland]"/>
            <x15:cachedUniqueName index="19" name="[orders].[State].&amp;[Massachusetts]"/>
            <x15:cachedUniqueName index="20" name="[orders].[State].&amp;[Michigan]"/>
            <x15:cachedUniqueName index="21" name="[orders].[State].&amp;[Minnesota]"/>
            <x15:cachedUniqueName index="22" name="[orders].[State].&amp;[Mississippi]"/>
            <x15:cachedUniqueName index="23" name="[orders].[State].&amp;[Missouri]"/>
            <x15:cachedUniqueName index="24" name="[orders].[State].&amp;[Montana]"/>
            <x15:cachedUniqueName index="25" name="[orders].[State].&amp;[Nebraska]"/>
            <x15:cachedUniqueName index="26" name="[orders].[State].&amp;[Nevada]"/>
            <x15:cachedUniqueName index="27" name="[orders].[State].&amp;[New Hampshire]"/>
            <x15:cachedUniqueName index="28" name="[orders].[State].&amp;[New Jersey]"/>
            <x15:cachedUniqueName index="29" name="[orders].[State].&amp;[New Mexico]"/>
            <x15:cachedUniqueName index="30" name="[orders].[State].&amp;[New York]"/>
            <x15:cachedUniqueName index="31" name="[orders].[State].&amp;[North Carolina]"/>
            <x15:cachedUniqueName index="32" name="[orders].[State].&amp;[North Dakota]"/>
            <x15:cachedUniqueName index="33" name="[orders].[State].&amp;[Ohio]"/>
            <x15:cachedUniqueName index="34" name="[orders].[State].&amp;[Oklahoma]"/>
            <x15:cachedUniqueName index="35" name="[orders].[State].&amp;[Oregon]"/>
            <x15:cachedUniqueName index="36" name="[orders].[State].&amp;[Pennsylvania]"/>
            <x15:cachedUniqueName index="37" name="[orders].[State].&amp;[Rhode Island]"/>
            <x15:cachedUniqueName index="38" name="[orders].[State].&amp;[South Carolina]"/>
            <x15:cachedUniqueName index="39" name="[orders].[State].&amp;[South Dakota]"/>
            <x15:cachedUniqueName index="40" name="[orders].[State].&amp;[Tennessee]"/>
            <x15:cachedUniqueName index="41" name="[orders].[State].&amp;[Texas]"/>
            <x15:cachedUniqueName index="42" name="[orders].[State].&amp;[Utah]"/>
            <x15:cachedUniqueName index="43" name="[orders].[State].&amp;[Vermont]"/>
            <x15:cachedUniqueName index="44" name="[orders].[State].&amp;[Virginia]"/>
            <x15:cachedUniqueName index="45" name="[orders].[State].&amp;[Washington]"/>
            <x15:cachedUniqueName index="46" name="[orders].[State].&amp;[West Virginia]"/>
            <x15:cachedUniqueName index="47" name="[orders].[State].&amp;[Wisconsin]"/>
            <x15:cachedUniqueName index="48" name="[orders].[State].&amp;[Wyoming]"/>
          </x15:cachedUniqueNames>
        </ext>
      </extLst>
    </cacheField>
    <cacheField name="[Measures].[Total sales]" caption="Total sales" numFmtId="0" hierarchy="39" level="32767"/>
    <cacheField name="[orders].[Category].[Category]" caption="Category" numFmtId="0" hierarchy="14" level="1">
      <sharedItems containsSemiMixedTypes="0" containsNonDate="0" containsString="0"/>
    </cacheField>
    <cacheField name="[orders].[Segment].[Segment]" caption="Segment" numFmtId="0" hierarchy="7" level="1">
      <sharedItems containsSemiMixedTypes="0" containsNonDate="0" containsString="0"/>
    </cacheField>
    <cacheField name="[orders].[Ship Mode].[Ship Mode]" caption="Ship Mode" numFmtId="0" hierarchy="4"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4"/>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orders]" caption="Total orders" measure="1" displayFolder="" measureGroup="orders" count="0"/>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Florida sales]" caption="Florida sales" measure="1" displayFolder="" measureGroup="orders" count="0"/>
    <cacheHierarchy uniqueName="[Measures].[Top State]" caption="Top State" measure="1" displayFolder="" measureGroup="orders" count="0"/>
    <cacheHierarchy uniqueName="[Measures].[Top Category]" caption="Top Category"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6300.066795601851" backgroundQuery="1" createdVersion="8" refreshedVersion="8" minRefreshableVersion="3" recordCount="0" supportSubquery="1" supportAdvancedDrill="1" xr:uid="{D9250CFD-BA11-492E-9E7F-8D7082D33029}">
  <cacheSource type="external" connectionId="4"/>
  <cacheFields count="6">
    <cacheField name="[orders].[Sub-Category].[Sub-Category]" caption="Sub-Category" numFmtId="0" hierarchy="15" level="1">
      <sharedItems count="5">
        <s v="Chairs"/>
        <s v="Phones"/>
        <s v="Storage"/>
        <s v="Bookcases" u="1"/>
        <s v="Tables" u="1"/>
      </sharedItems>
      <extLst>
        <ext xmlns:x15="http://schemas.microsoft.com/office/spreadsheetml/2010/11/main" uri="{4F2E5C28-24EA-4eb8-9CBF-B6C8F9C3D259}">
          <x15:cachedUniqueNames>
            <x15:cachedUniqueName index="0" name="[orders].[Sub-Category].&amp;[Chairs]"/>
            <x15:cachedUniqueName index="1" name="[orders].[Sub-Category].&amp;[Phones]"/>
            <x15:cachedUniqueName index="2" name="[orders].[Sub-Category].&amp;[Storage]"/>
          </x15:cachedUniqueNames>
        </ext>
      </extLst>
    </cacheField>
    <cacheField name="[Measures].[Total sales]" caption="Total sales" numFmtId="0" hierarchy="39" level="32767"/>
    <cacheField name="[orders].[State].[State]" caption="State" numFmtId="0" hierarchy="10" level="1">
      <sharedItems containsSemiMixedTypes="0" containsNonDate="0" containsString="0"/>
    </cacheField>
    <cacheField name="[orders].[Category].[Category]" caption="Category" numFmtId="0" hierarchy="14" level="1">
      <sharedItems containsSemiMixedTypes="0" containsNonDate="0" containsString="0"/>
    </cacheField>
    <cacheField name="[orders].[Segment].[Segment]" caption="Segment" numFmtId="0" hierarchy="7" level="1">
      <sharedItems containsSemiMixedTypes="0" containsNonDate="0" containsString="0"/>
    </cacheField>
    <cacheField name="[orders].[Ship Mode].[Ship Mode]" caption="Ship Mode" numFmtId="0" hierarchy="4"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5"/>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4"/>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orders]" caption="Total orders" measure="1" displayFolder="" measureGroup="orders" count="0"/>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Florida sales]" caption="Florida sales" measure="1" displayFolder="" measureGroup="orders" count="0"/>
    <cacheHierarchy uniqueName="[Measures].[Top State]" caption="Top State" measure="1" displayFolder="" measureGroup="orders" count="0"/>
    <cacheHierarchy uniqueName="[Measures].[Top Category]" caption="Top Category"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6300.066797916668" backgroundQuery="1" createdVersion="8" refreshedVersion="8" minRefreshableVersion="3" recordCount="0" supportSubquery="1" supportAdvancedDrill="1" xr:uid="{5CB9D946-7F68-4A46-812E-254F820D193B}">
  <cacheSource type="external" connectionId="4"/>
  <cacheFields count="6">
    <cacheField name="[orders].[city].[city]" caption="city" numFmtId="0" hierarchy="9" level="1">
      <sharedItems count="5">
        <s v="Detroit"/>
        <s v="Los Angeles"/>
        <s v="New York City"/>
        <s v="San Francisco"/>
        <s v="Seattle"/>
      </sharedItems>
      <extLst>
        <ext xmlns:x15="http://schemas.microsoft.com/office/spreadsheetml/2010/11/main" uri="{4F2E5C28-24EA-4eb8-9CBF-B6C8F9C3D259}">
          <x15:cachedUniqueNames>
            <x15:cachedUniqueName index="0" name="[orders].[city].&amp;[Detroit]"/>
            <x15:cachedUniqueName index="1" name="[orders].[city].&amp;[Los Angeles]"/>
            <x15:cachedUniqueName index="2" name="[orders].[city].&amp;[New York City]"/>
            <x15:cachedUniqueName index="3" name="[orders].[city].&amp;[San Francisco]"/>
            <x15:cachedUniqueName index="4" name="[orders].[city].&amp;[Seattle]"/>
          </x15:cachedUniqueNames>
        </ext>
      </extLst>
    </cacheField>
    <cacheField name="[Measures].[Total profit]" caption="Total profit" numFmtId="0" hierarchy="40" level="32767"/>
    <cacheField name="[orders].[State].[State]" caption="State" numFmtId="0" hierarchy="10" level="1">
      <sharedItems containsSemiMixedTypes="0" containsNonDate="0" containsString="0"/>
    </cacheField>
    <cacheField name="[orders].[Category].[Category]" caption="Category" numFmtId="0" hierarchy="14" level="1">
      <sharedItems containsSemiMixedTypes="0" containsNonDate="0" containsString="0"/>
    </cacheField>
    <cacheField name="[orders].[Segment].[Segment]" caption="Segment" numFmtId="0" hierarchy="7" level="1">
      <sharedItems containsSemiMixedTypes="0" containsNonDate="0" containsString="0"/>
    </cacheField>
    <cacheField name="[orders].[Ship Mode].[Ship Mode]" caption="Ship Mode" numFmtId="0" hierarchy="4"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5"/>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4"/>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orders]" caption="Total orders" measure="1" displayFolder="" measureGroup="orders" count="0"/>
    <cacheHierarchy uniqueName="[Measures].[Total sales]" caption="Total sales" measure="1" displayFolder="" measureGroup="orders" count="0"/>
    <cacheHierarchy uniqueName="[Measures].[Total profit]" caption="Total profit" measure="1" displayFolder="" measureGroup="orders" count="0" oneField="1">
      <fieldsUsage count="1">
        <fieldUsage x="1"/>
      </fieldsUsage>
    </cacheHierarchy>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Florida sales]" caption="Florida sales" measure="1" displayFolder="" measureGroup="orders" count="0"/>
    <cacheHierarchy uniqueName="[Measures].[Top State]" caption="Top State" measure="1" displayFolder="" measureGroup="orders" count="0"/>
    <cacheHierarchy uniqueName="[Measures].[Top Category]" caption="Top Category"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6300.066800231485" backgroundQuery="1" createdVersion="8" refreshedVersion="8" minRefreshableVersion="3" recordCount="0" supportSubquery="1" supportAdvancedDrill="1" xr:uid="{DF6E57F1-E9FF-4692-87B0-54A8FAC0C71E}">
  <cacheSource type="external" connectionId="4"/>
  <cacheFields count="6">
    <cacheField name="[orders].[Product Name].[Product Name]" caption="Product Name" numFmtId="0" hierarchy="16" level="1">
      <sharedItems count="5">
        <s v="Easy-staple paper"/>
        <s v="KI Adjustable-Height Table"/>
        <s v="Staple envelope"/>
        <s v="Staples"/>
        <s v="Staples in misc. colors"/>
      </sharedItems>
      <extLst>
        <ext xmlns:x15="http://schemas.microsoft.com/office/spreadsheetml/2010/11/main" uri="{4F2E5C28-24EA-4eb8-9CBF-B6C8F9C3D259}">
          <x15:cachedUniqueNames>
            <x15:cachedUniqueName index="0" name="[orders].[Product Name].&amp;[Easy-staple paper]"/>
            <x15:cachedUniqueName index="1" name="[orders].[Product Name].&amp;[KI Adjustable-Height Table]"/>
            <x15:cachedUniqueName index="2" name="[orders].[Product Name].&amp;[Staple envelope]"/>
            <x15:cachedUniqueName index="3" name="[orders].[Product Name].&amp;[Staples]"/>
            <x15:cachedUniqueName index="4" name="[orders].[Product Name].&amp;[Staples in misc. colors]"/>
          </x15:cachedUniqueNames>
        </ext>
      </extLst>
    </cacheField>
    <cacheField name="[Measures].[Sum of Quantity]" caption="Sum of Quantity" numFmtId="0" hierarchy="37" level="32767"/>
    <cacheField name="[orders].[State].[State]" caption="State" numFmtId="0" hierarchy="10" level="1">
      <sharedItems containsSemiMixedTypes="0" containsNonDate="0" containsString="0"/>
    </cacheField>
    <cacheField name="[orders].[Category].[Category]" caption="Category" numFmtId="0" hierarchy="14" level="1">
      <sharedItems containsSemiMixedTypes="0" containsNonDate="0" containsString="0"/>
    </cacheField>
    <cacheField name="[orders].[Segment].[Segment]" caption="Segment" numFmtId="0" hierarchy="7" level="1">
      <sharedItems containsSemiMixedTypes="0" containsNonDate="0" containsString="0"/>
    </cacheField>
    <cacheField name="[orders].[Ship Mode].[Ship Mode]" caption="Ship Mode" numFmtId="0" hierarchy="4"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5"/>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4"/>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oneField="1">
      <fieldsUsage count="1">
        <fieldUsage x="1"/>
      </fieldsUsage>
      <extLst>
        <ext xmlns:x15="http://schemas.microsoft.com/office/spreadsheetml/2010/11/main" uri="{B97F6D7D-B522-45F9-BDA1-12C45D357490}">
          <x15:cacheHierarchy aggregatedColumn="18"/>
        </ext>
      </extLst>
    </cacheHierarchy>
    <cacheHierarchy uniqueName="[Measures].[Total orders]" caption="Total orders"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Florida sales]" caption="Florida sales" measure="1" displayFolder="" measureGroup="orders" count="0"/>
    <cacheHierarchy uniqueName="[Measures].[Top State]" caption="Top State" measure="1" displayFolder="" measureGroup="orders" count="0"/>
    <cacheHierarchy uniqueName="[Measures].[Top Category]" caption="Top Category"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6300.066802777779" backgroundQuery="1" createdVersion="8" refreshedVersion="8" minRefreshableVersion="3" recordCount="0" supportSubquery="1" supportAdvancedDrill="1" xr:uid="{2DA9756F-A41C-47B8-9424-9217D514A0E9}">
  <cacheSource type="external" connectionId="4"/>
  <cacheFields count="6">
    <cacheField name="[orders].[Product Name].[Product Name]" caption="Product Name" numFmtId="0" hierarchy="16"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extLst>
        <ext xmlns:x15="http://schemas.microsoft.com/office/spreadsheetml/2010/11/main" uri="{4F2E5C28-24EA-4eb8-9CBF-B6C8F9C3D259}">
          <x15:cachedUniqueNames>
            <x15:cachedUniqueName index="0" name="[orders].[Product Name].&amp;[Canon imageCLASS 2200 Advanced Copier]"/>
            <x15:cachedUniqueName index="1" name="[orders].[Product Name].&amp;[Cisco TelePresence System EX90 Videoconferencing Unit]"/>
            <x15:cachedUniqueName index="2" name="[orders].[Product Name].&amp;[Fellowes PB500 Electric Punch Plastic Comb Binding Machine with Manual Bind]"/>
            <x15:cachedUniqueName index="3" name="[orders].[Product Name].&amp;[GBC DocuBind TL300 Electric Binding System]"/>
            <x15:cachedUniqueName index="4" name="[orders].[Product Name].&amp;[HON 5400 Series Task Chairs for Big and Tall]"/>
          </x15:cachedUniqueNames>
        </ext>
      </extLst>
    </cacheField>
    <cacheField name="[Measures].[Sum of Sales]" caption="Sum of Sales" numFmtId="0" hierarchy="35" level="32767"/>
    <cacheField name="[orders].[State].[State]" caption="State" numFmtId="0" hierarchy="10" level="1">
      <sharedItems containsSemiMixedTypes="0" containsNonDate="0" containsString="0"/>
    </cacheField>
    <cacheField name="[orders].[Category].[Category]" caption="Category" numFmtId="0" hierarchy="14" level="1">
      <sharedItems containsSemiMixedTypes="0" containsNonDate="0" containsString="0"/>
    </cacheField>
    <cacheField name="[orders].[Segment].[Segment]" caption="Segment" numFmtId="0" hierarchy="7" level="1">
      <sharedItems containsSemiMixedTypes="0" containsNonDate="0" containsString="0"/>
    </cacheField>
    <cacheField name="[orders].[Ship Mode].[Ship Mode]" caption="Ship Mode" numFmtId="0" hierarchy="4"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5"/>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4"/>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orders]" caption="Total orders"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Florida sales]" caption="Florida sales" measure="1" displayFolder="" measureGroup="orders" count="0"/>
    <cacheHierarchy uniqueName="[Measures].[Top State]" caption="Top State" measure="1" displayFolder="" measureGroup="orders" count="0"/>
    <cacheHierarchy uniqueName="[Measures].[Top Category]" caption="Top Category"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6300.066804745373" backgroundQuery="1" createdVersion="8" refreshedVersion="8" minRefreshableVersion="3" recordCount="0" supportSubquery="1" supportAdvancedDrill="1" xr:uid="{D78D1BBA-975B-4192-87F7-6C0B8BC854ED}">
  <cacheSource type="external" connectionId="4"/>
  <cacheFields count="10">
    <cacheField name="[orders].[Order Date (Year)].[Order Date (Year)]" caption="Order Date (Year)" numFmtId="0" hierarchy="27" level="1">
      <sharedItems count="4">
        <s v="2014"/>
        <s v="2015"/>
        <s v="2016"/>
        <s v="2017"/>
      </sharedItems>
      <extLst>
        <ext xmlns:x15="http://schemas.microsoft.com/office/spreadsheetml/2010/11/main" uri="{4F2E5C28-24EA-4eb8-9CBF-B6C8F9C3D259}">
          <x15:cachedUniqueNames>
            <x15:cachedUniqueName index="0" name="[orders].[Order Date (Year)].&amp;[2014]"/>
            <x15:cachedUniqueName index="1" name="[orders].[Order Date (Year)].&amp;[2015]"/>
            <x15:cachedUniqueName index="2" name="[orders].[Order Date (Year)].&amp;[2016]"/>
            <x15:cachedUniqueName index="3" name="[orders].[Order Date (Year)].&amp;[2017]"/>
          </x15:cachedUniqueNames>
        </ext>
      </extLst>
    </cacheField>
    <cacheField name="[Measures].[Total sales]" caption="Total sales" numFmtId="0" hierarchy="39" level="32767"/>
    <cacheField name="[Measures].[Total orders]" caption="Total orders" numFmtId="0" hierarchy="38" level="32767"/>
    <cacheField name="[Measures].[Total profit]" caption="Total profit" numFmtId="0" hierarchy="40" level="32767"/>
    <cacheField name="[Measures].[Total quntaty]" caption="Total quntaty" numFmtId="0" hierarchy="41" level="32767"/>
    <cacheField name="[Measures].[profit margin]" caption="profit margin" numFmtId="0" hierarchy="42" level="32767"/>
    <cacheField name="[orders].[State].[State]" caption="State" numFmtId="0" hierarchy="10" level="1">
      <sharedItems containsSemiMixedTypes="0" containsNonDate="0" containsString="0"/>
    </cacheField>
    <cacheField name="[orders].[Category].[Category]" caption="Category" numFmtId="0" hierarchy="14" level="1">
      <sharedItems containsSemiMixedTypes="0" containsNonDate="0" containsString="0"/>
    </cacheField>
    <cacheField name="[orders].[Segment].[Segment]" caption="Segment" numFmtId="0" hierarchy="7" level="1">
      <sharedItems containsSemiMixedTypes="0" containsNonDate="0" containsString="0"/>
    </cacheField>
    <cacheField name="[orders].[Ship Mode].[Ship Mode]" caption="Ship Mode" numFmtId="0" hierarchy="4"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9"/>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8"/>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6"/>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7"/>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0"/>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orders]" caption="Total orders" measure="1" displayFolder="" measureGroup="orders" count="0" oneField="1">
      <fieldsUsage count="1">
        <fieldUsage x="2"/>
      </fieldsUsage>
    </cacheHierarchy>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oneField="1">
      <fieldsUsage count="1">
        <fieldUsage x="3"/>
      </fieldsUsage>
    </cacheHierarchy>
    <cacheHierarchy uniqueName="[Measures].[Total quntaty]" caption="Total quntaty" measure="1" displayFolder="" measureGroup="orders" count="0" oneField="1">
      <fieldsUsage count="1">
        <fieldUsage x="4"/>
      </fieldsUsage>
    </cacheHierarchy>
    <cacheHierarchy uniqueName="[Measures].[profit margin]" caption="profit margin" measure="1" displayFolder="" measureGroup="orders" count="0" oneField="1">
      <fieldsUsage count="1">
        <fieldUsage x="5"/>
      </fieldsUsage>
    </cacheHierarchy>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Florida sales]" caption="Florida sales" measure="1" displayFolder="" measureGroup="orders" count="0"/>
    <cacheHierarchy uniqueName="[Measures].[Top State]" caption="Top State" measure="1" displayFolder="" measureGroup="orders" count="0"/>
    <cacheHierarchy uniqueName="[Measures].[Top Category]" caption="Top Category"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6300.066806828705" backgroundQuery="1" createdVersion="8" refreshedVersion="8" minRefreshableVersion="3" recordCount="0" supportSubquery="1" supportAdvancedDrill="1" xr:uid="{AD1C8208-C668-4D69-85B5-2AC17E79C38E}">
  <cacheSource type="external" connectionId="4"/>
  <cacheFields count="6">
    <cacheField name="[People].[Person].[Person]" caption="Person" numFmtId="0" hierarchy="30" level="1">
      <sharedItems count="4">
        <s v="Anna Andreadi"/>
        <s v="Cassandra Brandow"/>
        <s v="Chuck Magee"/>
        <s v="Kelly Williams"/>
      </sharedItems>
      <extLst>
        <ext xmlns:x15="http://schemas.microsoft.com/office/spreadsheetml/2010/11/main" uri="{4F2E5C28-24EA-4eb8-9CBF-B6C8F9C3D259}">
          <x15:cachedUniqueNames>
            <x15:cachedUniqueName index="0" name="[People].[Person].&amp;[Anna Andreadi]"/>
            <x15:cachedUniqueName index="1" name="[People].[Person].&amp;[Cassandra Brandow]"/>
            <x15:cachedUniqueName index="2" name="[People].[Person].&amp;[Chuck Magee]"/>
            <x15:cachedUniqueName index="3" name="[People].[Person].&amp;[Kelly Williams]"/>
          </x15:cachedUniqueNames>
        </ext>
      </extLst>
    </cacheField>
    <cacheField name="[Measures].[Sum of Sales]" caption="Sum of Sales" numFmtId="0" hierarchy="35" level="32767"/>
    <cacheField name="[orders].[State].[State]" caption="State" numFmtId="0" hierarchy="10" level="1">
      <sharedItems containsSemiMixedTypes="0" containsNonDate="0" containsString="0"/>
    </cacheField>
    <cacheField name="[orders].[Category].[Category]" caption="Category" numFmtId="0" hierarchy="14" level="1">
      <sharedItems containsSemiMixedTypes="0" containsNonDate="0" containsString="0"/>
    </cacheField>
    <cacheField name="[orders].[Segment].[Segment]" caption="Segment" numFmtId="0" hierarchy="7" level="1">
      <sharedItems containsSemiMixedTypes="0" containsNonDate="0" containsString="0"/>
    </cacheField>
    <cacheField name="[orders].[Ship Mode].[Ship Mode]" caption="Ship Mode" numFmtId="0" hierarchy="4" level="1">
      <sharedItems containsSemiMixedTypes="0" containsNonDate="0" containsString="0"/>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5"/>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4"/>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orders]" caption="Total orders"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Florida sales]" caption="Florida sales" measure="1" displayFolder="" measureGroup="orders" count="0"/>
    <cacheHierarchy uniqueName="[Measures].[Top State]" caption="Top State" measure="1" displayFolder="" measureGroup="orders" count="0"/>
    <cacheHierarchy uniqueName="[Measures].[Top Category]" caption="Top Category"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6300.066772800928" backgroundQuery="1" createdVersion="3" refreshedVersion="8" minRefreshableVersion="3" recordCount="0" supportSubquery="1" supportAdvancedDrill="1" xr:uid="{83028181-76E9-4BCC-B631-2F6679EA143C}">
  <cacheSource type="external" connectionId="4">
    <extLst>
      <ext xmlns:x14="http://schemas.microsoft.com/office/spreadsheetml/2009/9/main" uri="{F057638F-6D5F-4e77-A914-E7F072B9BCA8}">
        <x14:sourceConnection name="ThisWorkbookDataModel"/>
      </ext>
    </extLst>
  </cacheSource>
  <cacheFields count="0"/>
  <cacheHierarchies count="5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orders]" caption="Total orders"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Florida sales]" caption="Florida sales" measure="1" displayFolder="" measureGroup="orders" count="0"/>
    <cacheHierarchy uniqueName="[Measures].[Top State]" caption="Top State" measure="1" displayFolder="" measureGroup="orders" count="0"/>
    <cacheHierarchy uniqueName="[Measures].[Top Category]" caption="Top Category"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17994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BADBF3-7292-4537-BA94-51B018AB092B}" name="PivotTable1" cacheId="2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E10:F15" firstHeaderRow="1"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numFmtId="164"/>
  </dataFields>
  <formats count="1">
    <format dxfId="3">
      <pivotArea outline="0" collapsedLevelsAreSubtotals="1" fieldPosition="0"/>
    </format>
  </format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2" format="9">
      <pivotArea type="data" outline="0" fieldPosition="0">
        <references count="2">
          <reference field="4294967294" count="1" selected="0">
            <x v="0"/>
          </reference>
          <reference field="0"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 chart="3" format="13">
      <pivotArea type="data" outline="0" fieldPosition="0">
        <references count="2">
          <reference field="4294967294" count="1" selected="0">
            <x v="0"/>
          </reference>
          <reference field="0" count="1" selected="0">
            <x v="2"/>
          </reference>
        </references>
      </pivotArea>
    </chartFormat>
    <chartFormat chart="3" format="14">
      <pivotArea type="data" outline="0" fieldPosition="0">
        <references count="2">
          <reference field="4294967294" count="1" selected="0">
            <x v="0"/>
          </reference>
          <reference field="0"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2"/>
          </reference>
        </references>
      </pivotArea>
    </chartFormat>
    <chartFormat chart="4" format="14">
      <pivotArea type="data" outline="0" fieldPosition="0">
        <references count="2">
          <reference field="4294967294" count="1" selected="0">
            <x v="0"/>
          </reference>
          <reference field="0" count="1" selected="0">
            <x v="3"/>
          </reference>
        </references>
      </pivotArea>
    </chartFormat>
  </chartFormats>
  <pivotHierarchies count="54">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8BCD2A-4157-4348-8484-44CC2DEEE6D4}" name="PivotTable4" cacheId="2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9" firstHeaderRow="1" firstDataRow="1" firstDataCol="1"/>
  <pivotFields count="6">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Quantity" fld="1" baseField="0" baseItem="0"/>
  </dataFields>
  <pivotHierarchies count="54">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7">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19A429-727E-4FC6-BDA8-E60DA0DA7485}" name="PivotTable1" cacheId="223" applyNumberFormats="0" applyBorderFormats="0" applyFontFormats="0" applyPatternFormats="0" applyAlignmentFormats="0" applyWidthHeightFormats="1" dataCaption="Values" tag="d246106e-e18e-450f-b210-c0290ba0a00d" updatedVersion="8" minRefreshableVersion="3" useAutoFormatting="1" subtotalHiddenItems="1" itemPrintTitles="1" createdVersion="8" indent="0" outline="1" outlineData="1" multipleFieldFilters="0" chartFormat="8">
  <location ref="A1:B7" firstHeaderRow="1" firstDataRow="1" firstDataCol="1"/>
  <pivotFields count="6">
    <pivotField axis="axisRow" allDrilled="1" subtotalTop="0" showAll="0" measureFilter="1" dataSourceSort="1" defaultSubtotal="0" defaultAttributeDrillState="1">
      <items count="5">
        <item n="Canon imageCLASS " x="0"/>
        <item n="Cisco TelePresence" x="1"/>
        <item n="Fellowes PB500 Electric" x="2"/>
        <item n="GBC DocuBind TL300 " x="3"/>
        <item n="HON 5400 "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5">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BCCC96-EA3C-4EB4-B473-3FD9D2F50751}" name="PivotTable2" cacheId="211" applyNumberFormats="0" applyBorderFormats="0" applyFontFormats="0" applyPatternFormats="0" applyAlignmentFormats="0" applyWidthHeightFormats="1" dataCaption="Values" tag="2f67ae1c-aa8f-4efb-aa4d-2328e7642025" updatedVersion="8" minRefreshableVersion="3" useAutoFormatting="1" subtotalHiddenItems="1" itemPrintTitles="1" createdVersion="8" indent="0" outline="1" outlineData="1" multipleFieldFilters="0">
  <location ref="A1:B51" firstHeaderRow="1" firstDataRow="1" firstDataCol="1"/>
  <pivotFields count="5">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fld="1" subtotal="count" baseField="0" baseItem="0"/>
  </dataFields>
  <pivotHierarchies count="54">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371059-E636-4C3B-A0E9-1B6ED4C4331D}" name="PivotTable1" cacheId="2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C4:D10" firstHeaderRow="1" firstDataRow="1" firstDataCol="1"/>
  <pivotFields count="6">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2"/>
    </i>
    <i>
      <x v="1"/>
    </i>
    <i>
      <x v="4"/>
    </i>
    <i>
      <x v="3"/>
    </i>
    <i>
      <x/>
    </i>
    <i t="grand">
      <x/>
    </i>
  </rowItems>
  <colItems count="1">
    <i/>
  </colItems>
  <dataFields count="1">
    <dataField fld="1" subtotal="count" baseField="0" baseItem="0"/>
  </dataFields>
  <chartFormats count="5">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0">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1FAEC1-9A5B-4DE8-825C-BED08044FE59}" name="PivotTable1" cacheId="1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2:B15" firstHeaderRow="1"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092EA9-247E-47E8-86D3-890A7142149D}" name="PivotTable5" cacheId="202" applyNumberFormats="0" applyBorderFormats="0" applyFontFormats="0" applyPatternFormats="0" applyAlignmentFormats="0" applyWidthHeightFormats="1" dataCaption="Values" tag="cdddcf32-b31a-47ea-851f-a2bb9fe979a1" updatedVersion="8" minRefreshableVersion="3" useAutoFormatting="1" subtotalHiddenItems="1" itemPrintTitles="1" createdVersion="8" indent="0" outline="1" outlineData="1" multipleFieldFilters="0" chartFormat="22">
  <location ref="T8:U21" firstHeaderRow="1" firstDataRow="1" firstDataCol="1"/>
  <pivotFields count="6">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formats count="1">
    <format dxfId="1">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4D4512-46DF-4BD2-87A3-4AF690E6F7DD}" name="PivotTable4" cacheId="1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P2:Q15" firstHeaderRow="1"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6ED93A-B8BC-42B6-8C2F-BCD89BF96745}" name="PivotTable2" cacheId="1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G2:H15" firstHeaderRow="1"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BF6159C-CA8D-4D55-A351-9C0C0149FF71}" name="PivotTable3" cacheId="1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L2:M15" firstHeaderRow="1"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8B57BBD-1378-43F3-89A5-93875C7385F6}" name="PivotTable7" cacheId="2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X5:Y18" firstHeaderRow="1"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1">
    <format dxfId="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E69888-135E-4DF7-83E3-885461FF191B}" name="PivotTable1" cacheId="226" applyNumberFormats="0" applyBorderFormats="0" applyFontFormats="0" applyPatternFormats="0" applyAlignmentFormats="0" applyWidthHeightFormats="1" dataCaption="Values" tag="1cc90170-64e3-4825-a66d-ac50b2385004" updatedVersion="8" minRefreshableVersion="3" useAutoFormatting="1" subtotalHiddenItems="1" itemPrintTitles="1" createdVersion="8" indent="0" outline="1" outlineData="1" multipleFieldFilters="0" chartFormat="2">
  <location ref="A3:F8" firstHeaderRow="0" firstDataRow="1" firstDataCol="1"/>
  <pivotFields count="10">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5">
    <i>
      <x/>
    </i>
    <i i="1">
      <x v="1"/>
    </i>
    <i i="2">
      <x v="2"/>
    </i>
    <i i="3">
      <x v="3"/>
    </i>
    <i i="4">
      <x v="4"/>
    </i>
  </colItems>
  <dataFields count="5">
    <dataField fld="1" subtotal="count" baseField="0" baseItem="0"/>
    <dataField fld="2" subtotal="count" baseField="0" baseItem="0"/>
    <dataField fld="4" subtotal="count" baseField="0" baseItem="0"/>
    <dataField fld="3" subtotal="count" baseField="0" baseItem="0"/>
    <dataField fld="5" subtotal="count" baseField="0" baseItem="0"/>
  </dataFields>
  <formats count="1">
    <format dxfId="0">
      <pivotArea field="0" grandRow="1" outline="0" collapsedLevelsAreSubtotals="1" axis="axisRow" fieldPosition="0">
        <references count="1">
          <reference field="4294967294" count="1" selected="0">
            <x v="4"/>
          </reference>
        </references>
      </pivotArea>
    </format>
  </formats>
  <pivotHierarchies count="54">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8C89406-2BC2-46A1-9170-4DD42449F002}" name="PivotTable3" cacheId="2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3:B7" firstHeaderRow="1" firstDataRow="1" firstDataCol="1"/>
  <pivotFields count="6">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0" count="1" selected="0">
            <x v="0"/>
          </reference>
        </references>
      </pivotArea>
    </chartFormat>
    <chartFormat chart="12" format="10">
      <pivotArea type="data" outline="0" fieldPosition="0">
        <references count="2">
          <reference field="4294967294" count="1" selected="0">
            <x v="0"/>
          </reference>
          <reference field="0" count="1" selected="0">
            <x v="1"/>
          </reference>
        </references>
      </pivotArea>
    </chartFormat>
    <chartFormat chart="12" format="11">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54">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val="3" filterVal="3"/>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065FD32-EA31-46C3-AEB4-4157F1D1FF78}" name="PivotTable2" cacheId="2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1:C14" firstHeaderRow="0" firstDataRow="1" firstDataCol="1"/>
  <pivotFields count="7">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54">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F47A0CA-EDE5-4BA4-867C-ECB7CA2BED79}" sourceName="[orders].[Category]">
  <pivotTables>
    <pivotTable tabId="14" name="PivotTable1"/>
    <pivotTable tabId="6" name="PivotTable1"/>
    <pivotTable tabId="6" name="PivotTable2"/>
    <pivotTable tabId="6" name="PivotTable3"/>
    <pivotTable tabId="6" name="PivotTable4"/>
    <pivotTable tabId="6" name="PivotTable5"/>
    <pivotTable tabId="6" name="PivotTable7"/>
    <pivotTable tabId="9" name="PivotTable2"/>
    <pivotTable tabId="5" name="PivotTable2"/>
    <pivotTable tabId="12" name="PivotTable3"/>
    <pivotTable tabId="8" name="PivotTable1"/>
    <pivotTable tabId="13" name="PivotTable4"/>
    <pivotTable tabId="4" name="PivotTable1"/>
    <pivotTable tabId="3" name="PivotTable1"/>
  </pivotTables>
  <data>
    <olap pivotCacheId="211799493">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3CAECAE-EE8A-4A74-B9A1-2578E26AB1FD}" sourceName="[orders].[State]">
  <pivotTables>
    <pivotTable tabId="14" name="PivotTable1"/>
    <pivotTable tabId="6" name="PivotTable1"/>
    <pivotTable tabId="6" name="PivotTable2"/>
    <pivotTable tabId="6" name="PivotTable3"/>
    <pivotTable tabId="6" name="PivotTable4"/>
    <pivotTable tabId="6" name="PivotTable5"/>
    <pivotTable tabId="6" name="PivotTable7"/>
    <pivotTable tabId="9" name="PivotTable2"/>
    <pivotTable tabId="5" name="PivotTable2"/>
    <pivotTable tabId="12" name="PivotTable3"/>
    <pivotTable tabId="8" name="PivotTable1"/>
    <pivotTable tabId="13" name="PivotTable4"/>
    <pivotTable tabId="4" name="PivotTable1"/>
    <pivotTable tabId="3" name="PivotTable1"/>
  </pivotTables>
  <data>
    <olap pivotCacheId="211799493">
      <levels count="2">
        <level uniqueName="[orders].[State].[(All)]" sourceCaption="(All)" count="0"/>
        <level uniqueName="[orders].[State].[State]" sourceCaption="State" count="49">
          <ranges>
            <range startItem="0">
              <i n="[orders].[State].&amp;[Alabama]" c="Alabama"/>
              <i n="[orders].[State].&amp;[Arizona]" c="Arizona"/>
              <i n="[orders].[State].&amp;[Arkansas]" c="Arkansas"/>
              <i n="[orders].[State].&amp;[California]" c="California"/>
              <i n="[orders].[State].&amp;[Colorado]" c="Colorado"/>
              <i n="[orders].[State].&amp;[Connecticut]" c="Connecticut"/>
              <i n="[orders].[State].&amp;[Delaware]" c="Delaware"/>
              <i n="[orders].[State].&amp;[District of Columbia]" c="District of Columbia"/>
              <i n="[orders].[State].&amp;[Florida]" c="Florida"/>
              <i n="[orders].[State].&amp;[Georgia]" c="Georgia"/>
              <i n="[orders].[State].&amp;[Idaho]" c="Idaho"/>
              <i n="[orders].[State].&amp;[Illinois]" c="Illinois"/>
              <i n="[orders].[State].&amp;[Indiana]" c="Indiana"/>
              <i n="[orders].[State].&amp;[Iowa]" c="Iowa"/>
              <i n="[orders].[State].&amp;[Kansas]" c="Kansas"/>
              <i n="[orders].[State].&amp;[Kentucky]" c="Kentucky"/>
              <i n="[orders].[State].&amp;[Louisiana]" c="Louisiana"/>
              <i n="[orders].[State].&amp;[Maine]" c="Maine"/>
              <i n="[orders].[State].&amp;[Maryland]" c="Maryland"/>
              <i n="[orders].[State].&amp;[Massachusetts]" c="Massachusetts"/>
              <i n="[orders].[State].&amp;[Michigan]" c="Michigan"/>
              <i n="[orders].[State].&amp;[Minnesota]" c="Minnesota"/>
              <i n="[orders].[State].&amp;[Mississippi]" c="Mississippi"/>
              <i n="[orders].[State].&amp;[Missouri]" c="Missouri"/>
              <i n="[orders].[State].&amp;[Montana]" c="Montana"/>
              <i n="[orders].[State].&amp;[Nebraska]" c="Nebraska"/>
              <i n="[orders].[State].&amp;[Nevada]" c="Nevada"/>
              <i n="[orders].[State].&amp;[New Hampshire]" c="New Hampshire"/>
              <i n="[orders].[State].&amp;[New Jersey]" c="New Jersey"/>
              <i n="[orders].[State].&amp;[New Mexico]" c="New Mexico"/>
              <i n="[orders].[State].&amp;[New York]" c="New York"/>
              <i n="[orders].[State].&amp;[North Carolina]" c="North Carolina"/>
              <i n="[orders].[State].&amp;[North Dakota]" c="North Dakota"/>
              <i n="[orders].[State].&amp;[Ohio]" c="Ohio"/>
              <i n="[orders].[State].&amp;[Oklahoma]" c="Oklahoma"/>
              <i n="[orders].[State].&amp;[Oregon]" c="Oregon"/>
              <i n="[orders].[State].&amp;[Pennsylvania]" c="Pennsylvania"/>
              <i n="[orders].[State].&amp;[Rhode Island]" c="Rhode Island"/>
              <i n="[orders].[State].&amp;[South Carolina]" c="South Carolina"/>
              <i n="[orders].[State].&amp;[South Dakota]" c="South Dakota"/>
              <i n="[orders].[State].&amp;[Tennessee]" c="Tennessee"/>
              <i n="[orders].[State].&amp;[Texas]" c="Texas"/>
              <i n="[orders].[State].&amp;[Utah]" c="Utah"/>
              <i n="[orders].[State].&amp;[Vermont]" c="Vermont"/>
              <i n="[orders].[State].&amp;[Virginia]" c="Virginia"/>
              <i n="[orders].[State].&amp;[Washington]" c="Washington"/>
              <i n="[orders].[State].&amp;[West Virginia]" c="West Virginia"/>
              <i n="[orders].[State].&amp;[Wisconsin]" c="Wisconsin"/>
              <i n="[orders].[State].&amp;[Wyoming]" c="Wyoming"/>
            </range>
          </ranges>
        </level>
      </levels>
      <selections count="1">
        <selection n="[orders].[St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2A1A6DF-3A35-4BF0-B1C8-2982103CBB99}" sourceName="[orders].[Segment]">
  <pivotTables>
    <pivotTable tabId="14" name="PivotTable1"/>
    <pivotTable tabId="6" name="PivotTable1"/>
    <pivotTable tabId="6" name="PivotTable2"/>
    <pivotTable tabId="6" name="PivotTable3"/>
    <pivotTable tabId="6" name="PivotTable4"/>
    <pivotTable tabId="6" name="PivotTable5"/>
    <pivotTable tabId="6" name="PivotTable7"/>
    <pivotTable tabId="9" name="PivotTable2"/>
    <pivotTable tabId="5" name="PivotTable2"/>
    <pivotTable tabId="12" name="PivotTable3"/>
    <pivotTable tabId="8" name="PivotTable1"/>
    <pivotTable tabId="13" name="PivotTable4"/>
    <pivotTable tabId="4" name="PivotTable1"/>
    <pivotTable tabId="3" name="PivotTable1"/>
  </pivotTables>
  <data>
    <olap pivotCacheId="211799493">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5144779F-77AD-4DFE-B51B-05D0E2EBFA87}" sourceName="[orders].[Ship Mode]">
  <pivotTables>
    <pivotTable tabId="14" name="PivotTable1"/>
    <pivotTable tabId="6" name="PivotTable1"/>
    <pivotTable tabId="6" name="PivotTable2"/>
    <pivotTable tabId="6" name="PivotTable3"/>
    <pivotTable tabId="6" name="PivotTable4"/>
    <pivotTable tabId="6" name="PivotTable5"/>
    <pivotTable tabId="6" name="PivotTable7"/>
    <pivotTable tabId="9" name="PivotTable2"/>
    <pivotTable tabId="5" name="PivotTable2"/>
    <pivotTable tabId="12" name="PivotTable3"/>
    <pivotTable tabId="8" name="PivotTable1"/>
    <pivotTable tabId="13" name="PivotTable4"/>
    <pivotTable tabId="4" name="PivotTable1"/>
    <pivotTable tabId="3" name="PivotTable1"/>
  </pivotTables>
  <data>
    <olap pivotCacheId="211799493">
      <levels count="2">
        <level uniqueName="[orders].[Ship Mode].[(All)]" sourceCaption="(All)" count="0"/>
        <level uniqueName="[orders].[Ship Mode].[Ship Mode]" sourceCaption="Ship Mode" count="4">
          <ranges>
            <range startItem="0">
              <i n="[orders].[Ship Mode].&amp;[First Class]" c="First Class"/>
              <i n="[orders].[Ship Mode].&amp;[Same Day]" c="Same Day"/>
              <i n="[orders].[Ship Mode].&amp;[Second Class]" c="Second Class"/>
              <i n="[orders].[Ship Mode].&amp;[Standard Class]" c="Standard Class"/>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1868B28-8142-4F5E-A703-40470305FC0F}" cache="Slicer_Category" caption="Category" level="1" style="SlicerStyleLight5" rowHeight="241300"/>
  <slicer name="State" xr10:uid="{C63E956A-E281-4021-B217-ED950746D991}" cache="Slicer_State" caption="State" startItem="6" level="1" style="SlicerStyleLight5" rowHeight="241300"/>
  <slicer name="Segment" xr10:uid="{EA1AA7A8-1676-43A1-BCA2-B3C76617F328}" cache="Slicer_Segment" caption="Segment" level="1" style="SlicerStyleLight5" rowHeight="241300"/>
  <slicer name="Ship Mode" xr10:uid="{CC29A3FA-FCB1-405E-AB23-730B962D8A7D}" cache="Slicer_Ship_Mode" caption="Ship Mode" level="1" style="SlicerStyleLight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58BB740-2242-4F1C-A8CA-F0F750FA408E}">
  <we:reference id="wa200005502" version="1.0.0.13" store="en-US" storeType="OMEX"/>
  <we:alternateReferences>
    <we:reference id="wa200005502" version="1.0.0.13" store="wa200005502" storeType="OMEX"/>
  </we:alternateReferences>
  <we:properties>
    <we:property name="docId" value="&quot;e68-Y4Zp6B0Amql8dWQEU&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L8"/>
  <sheetViews>
    <sheetView workbookViewId="0">
      <selection activeCell="L6" sqref="L6"/>
    </sheetView>
  </sheetViews>
  <sheetFormatPr defaultRowHeight="15" x14ac:dyDescent="0.25"/>
  <sheetData>
    <row r="8" spans="12:12" x14ac:dyDescent="0.25">
      <c r="L8"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9C3B8-E6FF-4A3C-BFD0-61D34E319870}">
  <dimension ref="E10:F15"/>
  <sheetViews>
    <sheetView workbookViewId="0">
      <selection activeCell="O32" sqref="O32"/>
    </sheetView>
  </sheetViews>
  <sheetFormatPr defaultRowHeight="15" x14ac:dyDescent="0.25"/>
  <cols>
    <col min="5" max="5" width="18.42578125" bestFit="1" customWidth="1"/>
    <col min="6" max="6" width="12.140625" bestFit="1" customWidth="1"/>
  </cols>
  <sheetData>
    <row r="10" spans="5:6" x14ac:dyDescent="0.25">
      <c r="E10" s="1" t="s">
        <v>6</v>
      </c>
      <c r="F10" t="s">
        <v>13</v>
      </c>
    </row>
    <row r="11" spans="5:6" x14ac:dyDescent="0.25">
      <c r="E11" s="2" t="s">
        <v>103</v>
      </c>
      <c r="F11" s="3">
        <v>725457.82450000092</v>
      </c>
    </row>
    <row r="12" spans="5:6" x14ac:dyDescent="0.25">
      <c r="E12" s="2" t="s">
        <v>104</v>
      </c>
      <c r="F12" s="3">
        <v>391721.90500000061</v>
      </c>
    </row>
    <row r="13" spans="5:6" x14ac:dyDescent="0.25">
      <c r="E13" s="2" t="s">
        <v>105</v>
      </c>
      <c r="F13" s="3">
        <v>678781.24000000022</v>
      </c>
    </row>
    <row r="14" spans="5:6" x14ac:dyDescent="0.25">
      <c r="E14" s="2" t="s">
        <v>106</v>
      </c>
      <c r="F14" s="3">
        <v>501239.89079999959</v>
      </c>
    </row>
    <row r="15" spans="5:6" x14ac:dyDescent="0.25">
      <c r="E15" s="2" t="s">
        <v>1</v>
      </c>
      <c r="F15" s="3">
        <v>2297200.8602999737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7F0A5-E107-4827-B7A1-ABE365574F43}">
  <dimension ref="A3:E13"/>
  <sheetViews>
    <sheetView workbookViewId="0">
      <selection activeCell="D19" sqref="D19"/>
    </sheetView>
  </sheetViews>
  <sheetFormatPr defaultRowHeight="15" x14ac:dyDescent="0.25"/>
  <cols>
    <col min="1" max="1" width="25" bestFit="1" customWidth="1"/>
    <col min="2" max="2" width="15.42578125" bestFit="1" customWidth="1"/>
    <col min="4" max="4" width="25" bestFit="1" customWidth="1"/>
  </cols>
  <sheetData>
    <row r="3" spans="1:5" x14ac:dyDescent="0.25">
      <c r="A3" s="1" t="s">
        <v>6</v>
      </c>
      <c r="B3" t="s">
        <v>94</v>
      </c>
      <c r="D3" t="s">
        <v>96</v>
      </c>
      <c r="E3" t="s">
        <v>97</v>
      </c>
    </row>
    <row r="4" spans="1:5" x14ac:dyDescent="0.25">
      <c r="A4" s="2" t="s">
        <v>84</v>
      </c>
      <c r="B4" s="10">
        <v>150</v>
      </c>
      <c r="D4" t="str">
        <f>A4</f>
        <v>Easy-staple paper</v>
      </c>
      <c r="E4">
        <f>GETPIVOTDATA("[Measures].[Sum of Quantity]",$A$3,"[orders].[Product Name]","[orders].[Product Name].&amp;["&amp; D4&amp;"]")</f>
        <v>150</v>
      </c>
    </row>
    <row r="5" spans="1:5" x14ac:dyDescent="0.25">
      <c r="A5" s="2" t="s">
        <v>95</v>
      </c>
      <c r="B5" s="10">
        <v>74</v>
      </c>
      <c r="D5" t="str">
        <f>A5</f>
        <v>KI Adjustable-Height Table</v>
      </c>
      <c r="E5">
        <f>GETPIVOTDATA("[Measures].[Sum of Quantity]",$A$3,"[orders].[Product Name]","[orders].[Product Name].&amp;["&amp; D5&amp;"]")</f>
        <v>74</v>
      </c>
    </row>
    <row r="6" spans="1:5" x14ac:dyDescent="0.25">
      <c r="A6" s="2" t="s">
        <v>86</v>
      </c>
      <c r="B6" s="10">
        <v>170</v>
      </c>
      <c r="D6" t="str">
        <f>A6</f>
        <v>Staple envelope</v>
      </c>
      <c r="E6">
        <f>GETPIVOTDATA("[Measures].[Sum of Quantity]",$A$3,"[orders].[Product Name]","[orders].[Product Name].&amp;["&amp; D6&amp;"]")</f>
        <v>170</v>
      </c>
    </row>
    <row r="7" spans="1:5" x14ac:dyDescent="0.25">
      <c r="A7" s="2" t="s">
        <v>83</v>
      </c>
      <c r="B7" s="10">
        <v>215</v>
      </c>
      <c r="D7" t="str">
        <f>A7</f>
        <v>Staples</v>
      </c>
      <c r="E7">
        <f>GETPIVOTDATA("[Measures].[Sum of Quantity]",$A$3,"[orders].[Product Name]","[orders].[Product Name].&amp;["&amp; D7&amp;"]")</f>
        <v>215</v>
      </c>
    </row>
    <row r="8" spans="1:5" x14ac:dyDescent="0.25">
      <c r="A8" s="2" t="s">
        <v>85</v>
      </c>
      <c r="B8" s="10">
        <v>86</v>
      </c>
      <c r="D8" t="str">
        <f>A8</f>
        <v>Staples in misc. colors</v>
      </c>
      <c r="E8">
        <f>GETPIVOTDATA("[Measures].[Sum of Quantity]",$A$3,"[orders].[Product Name]","[orders].[Product Name].&amp;["&amp; D8&amp;"]")</f>
        <v>86</v>
      </c>
    </row>
    <row r="9" spans="1:5" x14ac:dyDescent="0.25">
      <c r="A9" s="2" t="s">
        <v>1</v>
      </c>
      <c r="B9" s="10">
        <v>695</v>
      </c>
    </row>
    <row r="13" spans="1:5" x14ac:dyDescent="0.25">
      <c r="D13" t="s">
        <v>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ECA11-2072-4813-B0BA-864082F53A72}">
  <dimension ref="A1:G9"/>
  <sheetViews>
    <sheetView workbookViewId="0">
      <selection activeCell="A7" sqref="A7"/>
    </sheetView>
  </sheetViews>
  <sheetFormatPr defaultRowHeight="15" x14ac:dyDescent="0.25"/>
  <cols>
    <col min="1" max="1" width="22" bestFit="1" customWidth="1"/>
    <col min="2" max="2" width="12.140625" bestFit="1" customWidth="1"/>
  </cols>
  <sheetData>
    <row r="1" spans="1:7" x14ac:dyDescent="0.25">
      <c r="A1" s="1" t="s">
        <v>6</v>
      </c>
      <c r="B1" t="s">
        <v>13</v>
      </c>
    </row>
    <row r="2" spans="1:7" x14ac:dyDescent="0.25">
      <c r="A2" s="2" t="s">
        <v>98</v>
      </c>
      <c r="B2" s="10">
        <v>61599.823999999993</v>
      </c>
    </row>
    <row r="3" spans="1:7" x14ac:dyDescent="0.25">
      <c r="A3" s="2" t="s">
        <v>99</v>
      </c>
      <c r="B3" s="10">
        <v>22638.48</v>
      </c>
      <c r="G3" t="s">
        <v>0</v>
      </c>
    </row>
    <row r="4" spans="1:7" x14ac:dyDescent="0.25">
      <c r="A4" s="2" t="s">
        <v>100</v>
      </c>
      <c r="B4" s="10">
        <v>27453.383999999998</v>
      </c>
    </row>
    <row r="5" spans="1:7" x14ac:dyDescent="0.25">
      <c r="A5" s="2" t="s">
        <v>101</v>
      </c>
      <c r="B5" s="10">
        <v>19823.478999999999</v>
      </c>
    </row>
    <row r="6" spans="1:7" x14ac:dyDescent="0.25">
      <c r="A6" s="2" t="s">
        <v>102</v>
      </c>
      <c r="B6" s="10">
        <v>21870.576000000001</v>
      </c>
    </row>
    <row r="7" spans="1:7" x14ac:dyDescent="0.25">
      <c r="A7" s="2" t="s">
        <v>1</v>
      </c>
      <c r="B7" s="10">
        <v>153385.74299999999</v>
      </c>
    </row>
    <row r="9" spans="1:7" x14ac:dyDescent="0.25">
      <c r="G9" t="s">
        <v>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E4FCD-FA96-4368-A388-F08C0358AA52}">
  <dimension ref="A1:G51"/>
  <sheetViews>
    <sheetView topLeftCell="A32" workbookViewId="0">
      <selection activeCell="G39" sqref="G39"/>
    </sheetView>
  </sheetViews>
  <sheetFormatPr defaultRowHeight="15" x14ac:dyDescent="0.25"/>
  <cols>
    <col min="1" max="1" width="18.7109375" bestFit="1" customWidth="1"/>
    <col min="2" max="2" width="10.28515625" bestFit="1" customWidth="1"/>
  </cols>
  <sheetData>
    <row r="1" spans="1:7" x14ac:dyDescent="0.25">
      <c r="A1" s="1" t="s">
        <v>6</v>
      </c>
      <c r="B1" t="s">
        <v>7</v>
      </c>
      <c r="F1" t="s">
        <v>63</v>
      </c>
      <c r="G1" t="s">
        <v>64</v>
      </c>
    </row>
    <row r="2" spans="1:7" x14ac:dyDescent="0.25">
      <c r="A2" s="2" t="s">
        <v>14</v>
      </c>
      <c r="B2" s="3">
        <v>19510.639999999992</v>
      </c>
      <c r="F2" t="str">
        <f>A2</f>
        <v>Alabama</v>
      </c>
      <c r="G2" s="3">
        <f>GETPIVOTDATA("[Measures].[Total sales]",$A$1,"[orders].[State]","[orders].[State].&amp;[Alabama]")</f>
        <v>19510.639999999992</v>
      </c>
    </row>
    <row r="3" spans="1:7" x14ac:dyDescent="0.25">
      <c r="A3" s="2" t="s">
        <v>15</v>
      </c>
      <c r="B3" s="3">
        <v>35282.001000000018</v>
      </c>
      <c r="F3" t="str">
        <f t="shared" ref="F3:F50" si="0">A3</f>
        <v>Arizona</v>
      </c>
      <c r="G3" s="3">
        <f>GETPIVOTDATA("[Measures].[Total sales]",$A$1,"[orders].[State]","[orders].[State].&amp;["&amp;F3&amp;"]")</f>
        <v>35282.001000000018</v>
      </c>
    </row>
    <row r="4" spans="1:7" x14ac:dyDescent="0.25">
      <c r="A4" s="2" t="s">
        <v>16</v>
      </c>
      <c r="B4" s="3">
        <v>11678.13</v>
      </c>
      <c r="F4" t="str">
        <f t="shared" si="0"/>
        <v>Arkansas</v>
      </c>
      <c r="G4" s="3">
        <f t="shared" ref="G4:G50" si="1">GETPIVOTDATA("[Measures].[Total sales]",$A$1,"[orders].[State]","[orders].[State].&amp;["&amp;F4&amp;"]")</f>
        <v>11678.13</v>
      </c>
    </row>
    <row r="5" spans="1:7" x14ac:dyDescent="0.25">
      <c r="A5" s="2" t="s">
        <v>17</v>
      </c>
      <c r="B5" s="3">
        <v>457687.63150000037</v>
      </c>
      <c r="F5" t="str">
        <f t="shared" si="0"/>
        <v>California</v>
      </c>
      <c r="G5" s="3">
        <f t="shared" si="1"/>
        <v>457687.63150000037</v>
      </c>
    </row>
    <row r="6" spans="1:7" x14ac:dyDescent="0.25">
      <c r="A6" s="2" t="s">
        <v>18</v>
      </c>
      <c r="B6" s="3">
        <v>32108.118000000006</v>
      </c>
      <c r="F6" t="str">
        <f t="shared" si="0"/>
        <v>Colorado</v>
      </c>
      <c r="G6" s="3">
        <f t="shared" si="1"/>
        <v>32108.118000000006</v>
      </c>
    </row>
    <row r="7" spans="1:7" x14ac:dyDescent="0.25">
      <c r="A7" s="2" t="s">
        <v>19</v>
      </c>
      <c r="B7" s="3">
        <v>13384.357</v>
      </c>
      <c r="F7" t="str">
        <f t="shared" si="0"/>
        <v>Connecticut</v>
      </c>
      <c r="G7" s="3">
        <f t="shared" si="1"/>
        <v>13384.357</v>
      </c>
    </row>
    <row r="8" spans="1:7" x14ac:dyDescent="0.25">
      <c r="A8" s="2" t="s">
        <v>20</v>
      </c>
      <c r="B8" s="3">
        <v>27451.068999999992</v>
      </c>
      <c r="F8" t="str">
        <f t="shared" si="0"/>
        <v>Delaware</v>
      </c>
      <c r="G8" s="3">
        <f t="shared" si="1"/>
        <v>27451.068999999992</v>
      </c>
    </row>
    <row r="9" spans="1:7" x14ac:dyDescent="0.25">
      <c r="A9" s="2" t="s">
        <v>21</v>
      </c>
      <c r="B9" s="3">
        <v>2865.0199999999991</v>
      </c>
      <c r="F9" t="str">
        <f t="shared" si="0"/>
        <v>District of Columbia</v>
      </c>
      <c r="G9" s="3">
        <f t="shared" si="1"/>
        <v>2865.0199999999991</v>
      </c>
    </row>
    <row r="10" spans="1:7" x14ac:dyDescent="0.25">
      <c r="A10" s="2" t="s">
        <v>22</v>
      </c>
      <c r="B10" s="3">
        <v>89473.707999999955</v>
      </c>
      <c r="F10" t="str">
        <f t="shared" si="0"/>
        <v>Florida</v>
      </c>
      <c r="G10" s="3">
        <f t="shared" si="1"/>
        <v>89473.707999999955</v>
      </c>
    </row>
    <row r="11" spans="1:7" x14ac:dyDescent="0.25">
      <c r="A11" s="2" t="s">
        <v>23</v>
      </c>
      <c r="B11" s="3">
        <v>49095.840000000011</v>
      </c>
      <c r="F11" t="str">
        <f t="shared" si="0"/>
        <v>Georgia</v>
      </c>
      <c r="G11" s="3">
        <f t="shared" si="1"/>
        <v>49095.840000000011</v>
      </c>
    </row>
    <row r="12" spans="1:7" x14ac:dyDescent="0.25">
      <c r="A12" s="2" t="s">
        <v>24</v>
      </c>
      <c r="B12" s="3">
        <v>4382.4859999999999</v>
      </c>
      <c r="F12" t="str">
        <f t="shared" si="0"/>
        <v>Idaho</v>
      </c>
      <c r="G12" s="3">
        <f t="shared" si="1"/>
        <v>4382.4859999999999</v>
      </c>
    </row>
    <row r="13" spans="1:7" x14ac:dyDescent="0.25">
      <c r="A13" s="2" t="s">
        <v>25</v>
      </c>
      <c r="B13" s="3">
        <v>80166.10100000001</v>
      </c>
      <c r="F13" t="str">
        <f t="shared" si="0"/>
        <v>Illinois</v>
      </c>
      <c r="G13" s="3">
        <f t="shared" si="1"/>
        <v>80166.10100000001</v>
      </c>
    </row>
    <row r="14" spans="1:7" x14ac:dyDescent="0.25">
      <c r="A14" s="2" t="s">
        <v>26</v>
      </c>
      <c r="B14" s="3">
        <v>53555.360000000022</v>
      </c>
      <c r="F14" t="str">
        <f t="shared" si="0"/>
        <v>Indiana</v>
      </c>
      <c r="G14" s="3">
        <f t="shared" si="1"/>
        <v>53555.360000000022</v>
      </c>
    </row>
    <row r="15" spans="1:7" x14ac:dyDescent="0.25">
      <c r="A15" s="2" t="s">
        <v>27</v>
      </c>
      <c r="B15" s="3">
        <v>4579.76</v>
      </c>
      <c r="F15" t="str">
        <f t="shared" si="0"/>
        <v>Iowa</v>
      </c>
      <c r="G15" s="3">
        <f t="shared" si="1"/>
        <v>4579.76</v>
      </c>
    </row>
    <row r="16" spans="1:7" x14ac:dyDescent="0.25">
      <c r="A16" s="2" t="s">
        <v>28</v>
      </c>
      <c r="B16" s="3">
        <v>2914.3100000000004</v>
      </c>
      <c r="F16" t="str">
        <f t="shared" si="0"/>
        <v>Kansas</v>
      </c>
      <c r="G16" s="3">
        <f t="shared" si="1"/>
        <v>2914.3100000000004</v>
      </c>
    </row>
    <row r="17" spans="1:7" x14ac:dyDescent="0.25">
      <c r="A17" s="2" t="s">
        <v>29</v>
      </c>
      <c r="B17" s="3">
        <v>36591.75</v>
      </c>
      <c r="F17" t="str">
        <f t="shared" si="0"/>
        <v>Kentucky</v>
      </c>
      <c r="G17" s="3">
        <f t="shared" si="1"/>
        <v>36591.75</v>
      </c>
    </row>
    <row r="18" spans="1:7" x14ac:dyDescent="0.25">
      <c r="A18" s="2" t="s">
        <v>30</v>
      </c>
      <c r="B18" s="3">
        <v>9217.029999999997</v>
      </c>
      <c r="F18" t="str">
        <f t="shared" si="0"/>
        <v>Louisiana</v>
      </c>
      <c r="G18" s="3">
        <f t="shared" si="1"/>
        <v>9217.029999999997</v>
      </c>
    </row>
    <row r="19" spans="1:7" x14ac:dyDescent="0.25">
      <c r="A19" s="2" t="s">
        <v>31</v>
      </c>
      <c r="B19" s="3">
        <v>1270.5300000000002</v>
      </c>
      <c r="F19" t="str">
        <f t="shared" si="0"/>
        <v>Maine</v>
      </c>
      <c r="G19" s="3">
        <f t="shared" si="1"/>
        <v>1270.5300000000002</v>
      </c>
    </row>
    <row r="20" spans="1:7" x14ac:dyDescent="0.25">
      <c r="A20" s="2" t="s">
        <v>32</v>
      </c>
      <c r="B20" s="3">
        <v>23705.523000000008</v>
      </c>
      <c r="F20" t="str">
        <f t="shared" si="0"/>
        <v>Maryland</v>
      </c>
      <c r="G20" s="3">
        <f t="shared" si="1"/>
        <v>23705.523000000008</v>
      </c>
    </row>
    <row r="21" spans="1:7" x14ac:dyDescent="0.25">
      <c r="A21" s="2" t="s">
        <v>33</v>
      </c>
      <c r="B21" s="3">
        <v>28634.433999999987</v>
      </c>
      <c r="F21" t="str">
        <f t="shared" si="0"/>
        <v>Massachusetts</v>
      </c>
      <c r="G21" s="3">
        <f t="shared" si="1"/>
        <v>28634.433999999987</v>
      </c>
    </row>
    <row r="22" spans="1:7" x14ac:dyDescent="0.25">
      <c r="A22" s="2" t="s">
        <v>34</v>
      </c>
      <c r="B22" s="3">
        <v>76269.614000000031</v>
      </c>
      <c r="F22" t="str">
        <f t="shared" si="0"/>
        <v>Michigan</v>
      </c>
      <c r="G22" s="3">
        <f t="shared" si="1"/>
        <v>76269.614000000031</v>
      </c>
    </row>
    <row r="23" spans="1:7" x14ac:dyDescent="0.25">
      <c r="A23" s="2" t="s">
        <v>35</v>
      </c>
      <c r="B23" s="3">
        <v>29863.149999999991</v>
      </c>
      <c r="F23" t="str">
        <f t="shared" si="0"/>
        <v>Minnesota</v>
      </c>
      <c r="G23" s="3">
        <f t="shared" si="1"/>
        <v>29863.149999999991</v>
      </c>
    </row>
    <row r="24" spans="1:7" x14ac:dyDescent="0.25">
      <c r="A24" s="2" t="s">
        <v>36</v>
      </c>
      <c r="B24" s="3">
        <v>10771.340000000006</v>
      </c>
      <c r="F24" t="str">
        <f t="shared" si="0"/>
        <v>Mississippi</v>
      </c>
      <c r="G24" s="3">
        <f t="shared" si="1"/>
        <v>10771.340000000006</v>
      </c>
    </row>
    <row r="25" spans="1:7" x14ac:dyDescent="0.25">
      <c r="A25" s="2" t="s">
        <v>37</v>
      </c>
      <c r="B25" s="3">
        <v>22205.150000000005</v>
      </c>
      <c r="F25" t="str">
        <f t="shared" si="0"/>
        <v>Missouri</v>
      </c>
      <c r="G25" s="3">
        <f t="shared" si="1"/>
        <v>22205.150000000005</v>
      </c>
    </row>
    <row r="26" spans="1:7" x14ac:dyDescent="0.25">
      <c r="A26" s="2" t="s">
        <v>38</v>
      </c>
      <c r="B26" s="3">
        <v>5589.351999999999</v>
      </c>
      <c r="F26" t="str">
        <f t="shared" si="0"/>
        <v>Montana</v>
      </c>
      <c r="G26" s="3">
        <f t="shared" si="1"/>
        <v>5589.351999999999</v>
      </c>
    </row>
    <row r="27" spans="1:7" x14ac:dyDescent="0.25">
      <c r="A27" s="2" t="s">
        <v>39</v>
      </c>
      <c r="B27" s="3">
        <v>7464.9299999999985</v>
      </c>
      <c r="F27" t="str">
        <f t="shared" si="0"/>
        <v>Nebraska</v>
      </c>
      <c r="G27" s="3">
        <f t="shared" si="1"/>
        <v>7464.9299999999985</v>
      </c>
    </row>
    <row r="28" spans="1:7" x14ac:dyDescent="0.25">
      <c r="A28" s="2" t="s">
        <v>40</v>
      </c>
      <c r="B28" s="3">
        <v>16729.102000000003</v>
      </c>
      <c r="F28" t="str">
        <f t="shared" si="0"/>
        <v>Nevada</v>
      </c>
      <c r="G28" s="3">
        <f t="shared" si="1"/>
        <v>16729.102000000003</v>
      </c>
    </row>
    <row r="29" spans="1:7" x14ac:dyDescent="0.25">
      <c r="A29" s="2" t="s">
        <v>41</v>
      </c>
      <c r="B29" s="3">
        <v>7292.5239999999985</v>
      </c>
      <c r="F29" t="str">
        <f t="shared" si="0"/>
        <v>New Hampshire</v>
      </c>
      <c r="G29" s="3">
        <f t="shared" si="1"/>
        <v>7292.5239999999985</v>
      </c>
    </row>
    <row r="30" spans="1:7" x14ac:dyDescent="0.25">
      <c r="A30" s="2" t="s">
        <v>42</v>
      </c>
      <c r="B30" s="3">
        <v>35764.312000000013</v>
      </c>
      <c r="F30" t="str">
        <f t="shared" si="0"/>
        <v>New Jersey</v>
      </c>
      <c r="G30" s="3">
        <f t="shared" si="1"/>
        <v>35764.312000000013</v>
      </c>
    </row>
    <row r="31" spans="1:7" x14ac:dyDescent="0.25">
      <c r="A31" s="2" t="s">
        <v>43</v>
      </c>
      <c r="B31" s="3">
        <v>4783.5219999999999</v>
      </c>
      <c r="F31" t="str">
        <f t="shared" si="0"/>
        <v>New Mexico</v>
      </c>
      <c r="G31" s="3">
        <f t="shared" si="1"/>
        <v>4783.5219999999999</v>
      </c>
    </row>
    <row r="32" spans="1:7" x14ac:dyDescent="0.25">
      <c r="A32" s="2" t="s">
        <v>44</v>
      </c>
      <c r="B32" s="3">
        <v>310876.27100000024</v>
      </c>
      <c r="F32" t="str">
        <f t="shared" si="0"/>
        <v>New York</v>
      </c>
      <c r="G32" s="3">
        <f t="shared" si="1"/>
        <v>310876.27100000024</v>
      </c>
    </row>
    <row r="33" spans="1:7" x14ac:dyDescent="0.25">
      <c r="A33" s="2" t="s">
        <v>45</v>
      </c>
      <c r="B33" s="3">
        <v>55603.163999999982</v>
      </c>
      <c r="F33" t="str">
        <f t="shared" si="0"/>
        <v>North Carolina</v>
      </c>
      <c r="G33" s="3">
        <f t="shared" si="1"/>
        <v>55603.163999999982</v>
      </c>
    </row>
    <row r="34" spans="1:7" x14ac:dyDescent="0.25">
      <c r="A34" s="2" t="s">
        <v>46</v>
      </c>
      <c r="B34" s="3">
        <v>919.91</v>
      </c>
      <c r="F34" t="str">
        <f t="shared" si="0"/>
        <v>North Dakota</v>
      </c>
      <c r="G34" s="3">
        <f t="shared" si="1"/>
        <v>919.91</v>
      </c>
    </row>
    <row r="35" spans="1:7" x14ac:dyDescent="0.25">
      <c r="A35" s="2" t="s">
        <v>47</v>
      </c>
      <c r="B35" s="3">
        <v>78258.135999999955</v>
      </c>
      <c r="F35" t="str">
        <f t="shared" si="0"/>
        <v>Ohio</v>
      </c>
      <c r="G35" s="3">
        <f t="shared" si="1"/>
        <v>78258.135999999955</v>
      </c>
    </row>
    <row r="36" spans="1:7" x14ac:dyDescent="0.25">
      <c r="A36" s="2" t="s">
        <v>48</v>
      </c>
      <c r="B36" s="3">
        <v>19683.390000000003</v>
      </c>
      <c r="F36" t="str">
        <f t="shared" si="0"/>
        <v>Oklahoma</v>
      </c>
      <c r="G36" s="3">
        <f t="shared" si="1"/>
        <v>19683.390000000003</v>
      </c>
    </row>
    <row r="37" spans="1:7" x14ac:dyDescent="0.25">
      <c r="A37" s="2" t="s">
        <v>49</v>
      </c>
      <c r="B37" s="3">
        <v>17431.149999999994</v>
      </c>
      <c r="F37" t="str">
        <f t="shared" si="0"/>
        <v>Oregon</v>
      </c>
      <c r="G37" s="3">
        <f t="shared" si="1"/>
        <v>17431.149999999994</v>
      </c>
    </row>
    <row r="38" spans="1:7" x14ac:dyDescent="0.25">
      <c r="A38" s="2" t="s">
        <v>50</v>
      </c>
      <c r="B38" s="3">
        <v>116511.91399999996</v>
      </c>
      <c r="F38" t="str">
        <f t="shared" si="0"/>
        <v>Pennsylvania</v>
      </c>
      <c r="G38" s="3">
        <f t="shared" si="1"/>
        <v>116511.91399999996</v>
      </c>
    </row>
    <row r="39" spans="1:7" x14ac:dyDescent="0.25">
      <c r="A39" s="2" t="s">
        <v>51</v>
      </c>
      <c r="B39" s="3">
        <v>22627.955999999998</v>
      </c>
      <c r="F39" t="str">
        <f t="shared" si="0"/>
        <v>Rhode Island</v>
      </c>
      <c r="G39" s="3">
        <f t="shared" si="1"/>
        <v>22627.955999999998</v>
      </c>
    </row>
    <row r="40" spans="1:7" x14ac:dyDescent="0.25">
      <c r="A40" s="2" t="s">
        <v>52</v>
      </c>
      <c r="B40" s="3">
        <v>8481.7099999999991</v>
      </c>
      <c r="F40" t="str">
        <f t="shared" si="0"/>
        <v>South Carolina</v>
      </c>
      <c r="G40" s="3">
        <f t="shared" si="1"/>
        <v>8481.7099999999991</v>
      </c>
    </row>
    <row r="41" spans="1:7" x14ac:dyDescent="0.25">
      <c r="A41" s="2" t="s">
        <v>53</v>
      </c>
      <c r="B41" s="3">
        <v>1315.56</v>
      </c>
      <c r="F41" t="str">
        <f t="shared" si="0"/>
        <v>South Dakota</v>
      </c>
      <c r="G41" s="3">
        <f t="shared" si="1"/>
        <v>1315.56</v>
      </c>
    </row>
    <row r="42" spans="1:7" x14ac:dyDescent="0.25">
      <c r="A42" s="2" t="s">
        <v>54</v>
      </c>
      <c r="B42" s="3">
        <v>30661.872999999981</v>
      </c>
      <c r="F42" t="str">
        <f t="shared" si="0"/>
        <v>Tennessee</v>
      </c>
      <c r="G42" s="3">
        <f t="shared" si="1"/>
        <v>30661.872999999981</v>
      </c>
    </row>
    <row r="43" spans="1:7" x14ac:dyDescent="0.25">
      <c r="A43" s="2" t="s">
        <v>55</v>
      </c>
      <c r="B43" s="3">
        <v>170188.04579999996</v>
      </c>
      <c r="F43" t="str">
        <f t="shared" si="0"/>
        <v>Texas</v>
      </c>
      <c r="G43" s="3">
        <f t="shared" si="1"/>
        <v>170188.04579999996</v>
      </c>
    </row>
    <row r="44" spans="1:7" x14ac:dyDescent="0.25">
      <c r="A44" s="2" t="s">
        <v>56</v>
      </c>
      <c r="B44" s="3">
        <v>11220.055999999997</v>
      </c>
      <c r="F44" t="str">
        <f t="shared" si="0"/>
        <v>Utah</v>
      </c>
      <c r="G44" s="3">
        <f t="shared" si="1"/>
        <v>11220.055999999997</v>
      </c>
    </row>
    <row r="45" spans="1:7" x14ac:dyDescent="0.25">
      <c r="A45" s="2" t="s">
        <v>57</v>
      </c>
      <c r="B45" s="3">
        <v>8929.3700000000008</v>
      </c>
      <c r="F45" t="str">
        <f t="shared" si="0"/>
        <v>Vermont</v>
      </c>
      <c r="G45" s="3">
        <f t="shared" si="1"/>
        <v>8929.3700000000008</v>
      </c>
    </row>
    <row r="46" spans="1:7" x14ac:dyDescent="0.25">
      <c r="A46" s="2" t="s">
        <v>58</v>
      </c>
      <c r="B46" s="3">
        <v>70636.72</v>
      </c>
      <c r="F46" t="str">
        <f t="shared" si="0"/>
        <v>Virginia</v>
      </c>
      <c r="G46" s="3">
        <f t="shared" si="1"/>
        <v>70636.72</v>
      </c>
    </row>
    <row r="47" spans="1:7" x14ac:dyDescent="0.25">
      <c r="A47" s="2" t="s">
        <v>59</v>
      </c>
      <c r="B47" s="3">
        <v>138641.27000000008</v>
      </c>
      <c r="F47" t="str">
        <f t="shared" si="0"/>
        <v>Washington</v>
      </c>
      <c r="G47" s="3">
        <f t="shared" si="1"/>
        <v>138641.27000000008</v>
      </c>
    </row>
    <row r="48" spans="1:7" x14ac:dyDescent="0.25">
      <c r="A48" s="2" t="s">
        <v>60</v>
      </c>
      <c r="B48" s="3">
        <v>1209.8240000000001</v>
      </c>
      <c r="F48" t="str">
        <f t="shared" si="0"/>
        <v>West Virginia</v>
      </c>
      <c r="G48" s="3">
        <f t="shared" si="1"/>
        <v>1209.8240000000001</v>
      </c>
    </row>
    <row r="49" spans="1:7" x14ac:dyDescent="0.25">
      <c r="A49" s="2" t="s">
        <v>61</v>
      </c>
      <c r="B49" s="3">
        <v>32114.61000000003</v>
      </c>
      <c r="F49" t="str">
        <f t="shared" si="0"/>
        <v>Wisconsin</v>
      </c>
      <c r="G49" s="3">
        <f t="shared" si="1"/>
        <v>32114.61000000003</v>
      </c>
    </row>
    <row r="50" spans="1:7" x14ac:dyDescent="0.25">
      <c r="A50" s="2" t="s">
        <v>62</v>
      </c>
      <c r="B50" s="3">
        <v>1603.1360000000002</v>
      </c>
      <c r="F50" t="str">
        <f t="shared" si="0"/>
        <v>Wyoming</v>
      </c>
      <c r="G50" s="3">
        <f t="shared" si="1"/>
        <v>1603.1360000000002</v>
      </c>
    </row>
    <row r="51" spans="1:7" x14ac:dyDescent="0.25">
      <c r="A51" s="2" t="s">
        <v>1</v>
      </c>
      <c r="B51" s="3">
        <v>2297200.8602999737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110B7-A080-468D-80F6-B48E28E976BA}">
  <dimension ref="C4:E12"/>
  <sheetViews>
    <sheetView topLeftCell="A2" workbookViewId="0">
      <selection activeCell="H27" sqref="H27"/>
    </sheetView>
  </sheetViews>
  <sheetFormatPr defaultRowHeight="15" x14ac:dyDescent="0.25"/>
  <cols>
    <col min="3" max="3" width="13.42578125" bestFit="1" customWidth="1"/>
    <col min="4" max="4" width="10.85546875" bestFit="1" customWidth="1"/>
  </cols>
  <sheetData>
    <row r="4" spans="3:5" x14ac:dyDescent="0.25">
      <c r="C4" s="1" t="s">
        <v>6</v>
      </c>
      <c r="D4" t="s">
        <v>9</v>
      </c>
    </row>
    <row r="5" spans="3:5" x14ac:dyDescent="0.25">
      <c r="C5" s="2" t="s">
        <v>89</v>
      </c>
      <c r="D5" s="8">
        <v>62036.983700000004</v>
      </c>
    </row>
    <row r="6" spans="3:5" x14ac:dyDescent="0.25">
      <c r="C6" s="2" t="s">
        <v>81</v>
      </c>
      <c r="D6" s="8">
        <v>30440.757900000004</v>
      </c>
    </row>
    <row r="7" spans="3:5" x14ac:dyDescent="0.25">
      <c r="C7" s="2" t="s">
        <v>90</v>
      </c>
      <c r="D7" s="8">
        <v>29156.09670000002</v>
      </c>
    </row>
    <row r="8" spans="3:5" x14ac:dyDescent="0.25">
      <c r="C8" s="2" t="s">
        <v>87</v>
      </c>
      <c r="D8" s="8">
        <v>17507.385399999992</v>
      </c>
    </row>
    <row r="9" spans="3:5" x14ac:dyDescent="0.25">
      <c r="C9" s="2" t="s">
        <v>88</v>
      </c>
      <c r="D9" s="8">
        <v>13181.790799999999</v>
      </c>
    </row>
    <row r="10" spans="3:5" x14ac:dyDescent="0.25">
      <c r="C10" s="2" t="s">
        <v>1</v>
      </c>
      <c r="D10" s="8">
        <v>152323.01450000002</v>
      </c>
    </row>
    <row r="12" spans="3:5" x14ac:dyDescent="0.25">
      <c r="E12" t="s">
        <v>91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EE162-6B23-4C78-8B76-0F5ABE090717}">
  <dimension ref="A2:Y24"/>
  <sheetViews>
    <sheetView topLeftCell="J1" workbookViewId="0">
      <selection activeCell="S23" sqref="S23"/>
    </sheetView>
  </sheetViews>
  <sheetFormatPr defaultRowHeight="15" x14ac:dyDescent="0.25"/>
  <cols>
    <col min="1" max="1" width="13.140625" bestFit="1" customWidth="1"/>
    <col min="2" max="2" width="10.28515625" bestFit="1" customWidth="1"/>
    <col min="7" max="7" width="13.140625" bestFit="1" customWidth="1"/>
    <col min="8" max="8" width="10.85546875" bestFit="1" customWidth="1"/>
    <col min="12" max="12" width="13.140625" bestFit="1" customWidth="1"/>
    <col min="13" max="13" width="11.5703125" bestFit="1" customWidth="1"/>
    <col min="16" max="16" width="13.140625" bestFit="1" customWidth="1"/>
    <col min="17" max="17" width="12.7109375" bestFit="1" customWidth="1"/>
    <col min="20" max="20" width="13.140625" bestFit="1" customWidth="1"/>
    <col min="21" max="21" width="12.5703125" bestFit="1" customWidth="1"/>
    <col min="24" max="24" width="13.140625" bestFit="1" customWidth="1"/>
    <col min="25" max="25" width="10.28515625" bestFit="1" customWidth="1"/>
  </cols>
  <sheetData>
    <row r="2" spans="1:25" x14ac:dyDescent="0.25">
      <c r="A2" s="1" t="s">
        <v>6</v>
      </c>
      <c r="B2" t="s">
        <v>7</v>
      </c>
      <c r="G2" s="1" t="s">
        <v>6</v>
      </c>
      <c r="H2" t="s">
        <v>9</v>
      </c>
      <c r="L2" s="1" t="s">
        <v>6</v>
      </c>
      <c r="M2" t="s">
        <v>8</v>
      </c>
      <c r="P2" s="1" t="s">
        <v>6</v>
      </c>
      <c r="Q2" t="s">
        <v>10</v>
      </c>
    </row>
    <row r="3" spans="1:25" x14ac:dyDescent="0.25">
      <c r="A3" s="2" t="s">
        <v>65</v>
      </c>
      <c r="B3" s="3">
        <v>94924.835599999991</v>
      </c>
      <c r="G3" s="2" t="s">
        <v>65</v>
      </c>
      <c r="H3" s="8">
        <v>9134.4460999999992</v>
      </c>
      <c r="L3" s="2" t="s">
        <v>65</v>
      </c>
      <c r="M3" s="8">
        <v>381</v>
      </c>
      <c r="P3" s="2" t="s">
        <v>65</v>
      </c>
      <c r="Q3" s="8">
        <v>1475</v>
      </c>
    </row>
    <row r="4" spans="1:25" x14ac:dyDescent="0.25">
      <c r="A4" s="2" t="s">
        <v>66</v>
      </c>
      <c r="B4" s="3">
        <v>59751.251400000016</v>
      </c>
      <c r="G4" s="2" t="s">
        <v>66</v>
      </c>
      <c r="H4" s="8">
        <v>10294.610699999999</v>
      </c>
      <c r="L4" s="2" t="s">
        <v>66</v>
      </c>
      <c r="M4" s="8">
        <v>300</v>
      </c>
      <c r="P4" s="2" t="s">
        <v>66</v>
      </c>
      <c r="Q4" s="8">
        <v>1067</v>
      </c>
    </row>
    <row r="5" spans="1:25" x14ac:dyDescent="0.25">
      <c r="A5" s="2" t="s">
        <v>67</v>
      </c>
      <c r="B5" s="3">
        <v>205005.48880000014</v>
      </c>
      <c r="G5" s="2" t="s">
        <v>67</v>
      </c>
      <c r="H5" s="8">
        <v>28594.687200000004</v>
      </c>
      <c r="L5" s="2" t="s">
        <v>67</v>
      </c>
      <c r="M5" s="8">
        <v>696</v>
      </c>
      <c r="P5" s="2" t="s">
        <v>67</v>
      </c>
      <c r="Q5" s="8">
        <v>2564</v>
      </c>
      <c r="X5" s="1" t="s">
        <v>6</v>
      </c>
      <c r="Y5" t="s">
        <v>7</v>
      </c>
    </row>
    <row r="6" spans="1:25" x14ac:dyDescent="0.25">
      <c r="A6" s="2" t="s">
        <v>68</v>
      </c>
      <c r="B6" s="3">
        <v>137762.12859999982</v>
      </c>
      <c r="G6" s="2" t="s">
        <v>68</v>
      </c>
      <c r="H6" s="8">
        <v>11587.436300000012</v>
      </c>
      <c r="L6" s="2" t="s">
        <v>68</v>
      </c>
      <c r="M6" s="8">
        <v>668</v>
      </c>
      <c r="P6" s="2" t="s">
        <v>68</v>
      </c>
      <c r="Q6" s="8">
        <v>2447</v>
      </c>
      <c r="X6" s="2" t="s">
        <v>65</v>
      </c>
      <c r="Y6" s="3">
        <v>94924.835599999991</v>
      </c>
    </row>
    <row r="7" spans="1:25" x14ac:dyDescent="0.25">
      <c r="A7" s="2" t="s">
        <v>69</v>
      </c>
      <c r="B7" s="3">
        <v>155028.8116999999</v>
      </c>
      <c r="G7" s="2" t="s">
        <v>69</v>
      </c>
      <c r="H7" s="8">
        <v>22411.307800000013</v>
      </c>
      <c r="L7" s="2" t="s">
        <v>69</v>
      </c>
      <c r="M7" s="8">
        <v>735</v>
      </c>
      <c r="P7" s="2" t="s">
        <v>69</v>
      </c>
      <c r="Q7" s="8">
        <v>2791</v>
      </c>
      <c r="X7" s="2" t="s">
        <v>66</v>
      </c>
      <c r="Y7" s="3">
        <v>59751.251400000016</v>
      </c>
    </row>
    <row r="8" spans="1:25" x14ac:dyDescent="0.25">
      <c r="A8" s="2" t="s">
        <v>70</v>
      </c>
      <c r="B8" s="3">
        <v>152718.67929999987</v>
      </c>
      <c r="G8" s="2" t="s">
        <v>70</v>
      </c>
      <c r="H8" s="8">
        <v>21285.795400000054</v>
      </c>
      <c r="L8" s="2" t="s">
        <v>70</v>
      </c>
      <c r="M8" s="8">
        <v>717</v>
      </c>
      <c r="P8" s="2" t="s">
        <v>70</v>
      </c>
      <c r="Q8" s="8">
        <v>2680</v>
      </c>
      <c r="T8" s="1" t="s">
        <v>6</v>
      </c>
      <c r="U8" t="s">
        <v>11</v>
      </c>
      <c r="X8" s="2" t="s">
        <v>67</v>
      </c>
      <c r="Y8" s="3">
        <v>205005.48880000014</v>
      </c>
    </row>
    <row r="9" spans="1:25" x14ac:dyDescent="0.25">
      <c r="A9" s="2" t="s">
        <v>71</v>
      </c>
      <c r="B9" s="3">
        <v>147238.09699999998</v>
      </c>
      <c r="G9" s="2" t="s">
        <v>71</v>
      </c>
      <c r="H9" s="8">
        <v>13832.664800000006</v>
      </c>
      <c r="L9" s="2" t="s">
        <v>71</v>
      </c>
      <c r="M9" s="8">
        <v>710</v>
      </c>
      <c r="P9" s="2" t="s">
        <v>71</v>
      </c>
      <c r="Q9" s="8">
        <v>2705</v>
      </c>
      <c r="T9" s="2" t="s">
        <v>65</v>
      </c>
      <c r="U9" s="9">
        <v>9.6228200367828712E-2</v>
      </c>
      <c r="X9" s="2" t="s">
        <v>68</v>
      </c>
      <c r="Y9" s="3">
        <v>137762.12859999982</v>
      </c>
    </row>
    <row r="10" spans="1:25" x14ac:dyDescent="0.25">
      <c r="A10" s="2" t="s">
        <v>72</v>
      </c>
      <c r="B10" s="3">
        <v>159044.06300000017</v>
      </c>
      <c r="G10" s="2" t="s">
        <v>72</v>
      </c>
      <c r="H10" s="8">
        <v>21776.938399999995</v>
      </c>
      <c r="L10" s="2" t="s">
        <v>72</v>
      </c>
      <c r="M10" s="8">
        <v>706</v>
      </c>
      <c r="P10" s="2" t="s">
        <v>72</v>
      </c>
      <c r="Q10" s="8">
        <v>2784</v>
      </c>
      <c r="T10" s="2" t="s">
        <v>66</v>
      </c>
      <c r="U10" s="9">
        <v>0.17229113129503421</v>
      </c>
      <c r="X10" s="2" t="s">
        <v>69</v>
      </c>
      <c r="Y10" s="3">
        <v>155028.8116999999</v>
      </c>
    </row>
    <row r="11" spans="1:25" x14ac:dyDescent="0.25">
      <c r="A11" s="2" t="s">
        <v>73</v>
      </c>
      <c r="B11" s="3">
        <v>307649.94569999946</v>
      </c>
      <c r="G11" s="2" t="s">
        <v>73</v>
      </c>
      <c r="H11" s="8">
        <v>36857.475299999984</v>
      </c>
      <c r="L11" s="2" t="s">
        <v>73</v>
      </c>
      <c r="M11" s="8">
        <v>1383</v>
      </c>
      <c r="P11" s="2" t="s">
        <v>73</v>
      </c>
      <c r="Q11" s="8">
        <v>5062</v>
      </c>
      <c r="T11" s="2" t="s">
        <v>67</v>
      </c>
      <c r="U11" s="9">
        <v>0.13948254443029326</v>
      </c>
      <c r="X11" s="2" t="s">
        <v>70</v>
      </c>
      <c r="Y11" s="3">
        <v>152718.67929999987</v>
      </c>
    </row>
    <row r="12" spans="1:25" x14ac:dyDescent="0.25">
      <c r="A12" s="2" t="s">
        <v>74</v>
      </c>
      <c r="B12" s="3">
        <v>200322.98470000023</v>
      </c>
      <c r="G12" s="2" t="s">
        <v>74</v>
      </c>
      <c r="H12" s="8">
        <v>31784.041300000012</v>
      </c>
      <c r="L12" s="2" t="s">
        <v>74</v>
      </c>
      <c r="M12" s="8">
        <v>819</v>
      </c>
      <c r="P12" s="2" t="s">
        <v>74</v>
      </c>
      <c r="Q12" s="8">
        <v>3104</v>
      </c>
      <c r="T12" s="2" t="s">
        <v>68</v>
      </c>
      <c r="U12" s="9">
        <v>8.411191390374631E-2</v>
      </c>
      <c r="X12" s="2" t="s">
        <v>71</v>
      </c>
      <c r="Y12" s="3">
        <v>147238.09699999998</v>
      </c>
    </row>
    <row r="13" spans="1:25" x14ac:dyDescent="0.25">
      <c r="A13" s="2" t="s">
        <v>75</v>
      </c>
      <c r="B13" s="3">
        <v>352461.07100000029</v>
      </c>
      <c r="G13" s="2" t="s">
        <v>75</v>
      </c>
      <c r="H13" s="8">
        <v>35468.426500000009</v>
      </c>
      <c r="L13" s="2" t="s">
        <v>75</v>
      </c>
      <c r="M13" s="8">
        <v>1471</v>
      </c>
      <c r="P13" s="2" t="s">
        <v>75</v>
      </c>
      <c r="Q13" s="8">
        <v>5775</v>
      </c>
      <c r="T13" s="2" t="s">
        <v>69</v>
      </c>
      <c r="U13" s="9">
        <v>0.1445622110770525</v>
      </c>
      <c r="X13" s="2" t="s">
        <v>72</v>
      </c>
      <c r="Y13" s="3">
        <v>159044.06300000017</v>
      </c>
    </row>
    <row r="14" spans="1:25" x14ac:dyDescent="0.25">
      <c r="A14" s="2" t="s">
        <v>76</v>
      </c>
      <c r="B14" s="3">
        <v>325293.50350000005</v>
      </c>
      <c r="G14" s="2" t="s">
        <v>76</v>
      </c>
      <c r="H14" s="8">
        <v>43369.191899999925</v>
      </c>
      <c r="L14" s="2" t="s">
        <v>76</v>
      </c>
      <c r="M14" s="8">
        <v>1408</v>
      </c>
      <c r="P14" s="2" t="s">
        <v>76</v>
      </c>
      <c r="Q14" s="8">
        <v>5419</v>
      </c>
      <c r="T14" s="2" t="s">
        <v>70</v>
      </c>
      <c r="U14" s="9">
        <v>0.13937912177845865</v>
      </c>
      <c r="X14" s="2" t="s">
        <v>73</v>
      </c>
      <c r="Y14" s="3">
        <v>307649.94569999946</v>
      </c>
    </row>
    <row r="15" spans="1:25" x14ac:dyDescent="0.25">
      <c r="A15" s="2" t="s">
        <v>1</v>
      </c>
      <c r="B15" s="3">
        <v>2297200.8602999737</v>
      </c>
      <c r="G15" s="2" t="s">
        <v>1</v>
      </c>
      <c r="H15" s="8">
        <v>286397.02169999905</v>
      </c>
      <c r="L15" s="2" t="s">
        <v>1</v>
      </c>
      <c r="M15" s="8">
        <v>9994</v>
      </c>
      <c r="P15" s="2" t="s">
        <v>1</v>
      </c>
      <c r="Q15" s="8">
        <v>37873</v>
      </c>
      <c r="T15" s="2" t="s">
        <v>71</v>
      </c>
      <c r="U15" s="9">
        <v>9.3947592924948004E-2</v>
      </c>
      <c r="X15" s="2" t="s">
        <v>74</v>
      </c>
      <c r="Y15" s="3">
        <v>200322.98470000023</v>
      </c>
    </row>
    <row r="16" spans="1:25" x14ac:dyDescent="0.25">
      <c r="T16" s="2" t="s">
        <v>72</v>
      </c>
      <c r="U16" s="9">
        <v>0.13692393157737659</v>
      </c>
      <c r="X16" s="2" t="s">
        <v>75</v>
      </c>
      <c r="Y16" s="3">
        <v>352461.07100000029</v>
      </c>
    </row>
    <row r="17" spans="1:25" x14ac:dyDescent="0.25">
      <c r="A17" s="2" t="s">
        <v>77</v>
      </c>
      <c r="B17">
        <f>GETPIVOTDATA("[Measures].[Total sales]",$A$2)</f>
        <v>2297200.8602999737</v>
      </c>
      <c r="G17" s="2" t="s">
        <v>78</v>
      </c>
      <c r="H17">
        <f>GETPIVOTDATA("[Measures].[Total profit]",$G$2)</f>
        <v>286397.02169999905</v>
      </c>
      <c r="L17" s="2" t="s">
        <v>79</v>
      </c>
      <c r="M17">
        <f>GETPIVOTDATA("[Measures].[Total orders]",$L$2)</f>
        <v>9994</v>
      </c>
      <c r="P17" s="2" t="s">
        <v>80</v>
      </c>
      <c r="Q17">
        <f>GETPIVOTDATA("[Measures].[Total quntaty]",$P$2)</f>
        <v>37873</v>
      </c>
      <c r="T17" s="2" t="s">
        <v>73</v>
      </c>
      <c r="U17" s="9">
        <v>0.11980328881949823</v>
      </c>
      <c r="X17" s="2" t="s">
        <v>76</v>
      </c>
      <c r="Y17" s="3">
        <v>325293.50350000005</v>
      </c>
    </row>
    <row r="18" spans="1:25" x14ac:dyDescent="0.25">
      <c r="T18" s="2" t="s">
        <v>74</v>
      </c>
      <c r="U18" s="9">
        <v>0.15866397631604365</v>
      </c>
      <c r="X18" s="2" t="s">
        <v>1</v>
      </c>
      <c r="Y18" s="3">
        <v>2297200.8602999737</v>
      </c>
    </row>
    <row r="19" spans="1:25" x14ac:dyDescent="0.25">
      <c r="J19" t="s">
        <v>0</v>
      </c>
      <c r="T19" s="2" t="s">
        <v>75</v>
      </c>
      <c r="U19" s="9">
        <v>0.10063076299282987</v>
      </c>
    </row>
    <row r="20" spans="1:25" x14ac:dyDescent="0.25">
      <c r="T20" s="2" t="s">
        <v>76</v>
      </c>
      <c r="U20" s="9">
        <v>0.13332326478508943</v>
      </c>
    </row>
    <row r="21" spans="1:25" x14ac:dyDescent="0.25">
      <c r="T21" s="2" t="s">
        <v>1</v>
      </c>
      <c r="U21" s="10">
        <v>0.12467217240315706</v>
      </c>
    </row>
    <row r="22" spans="1:25" x14ac:dyDescent="0.25">
      <c r="R22" t="s">
        <v>0</v>
      </c>
      <c r="X22">
        <f>GETPIVOTDATA("[Measures].[Total sales]",$X$5)</f>
        <v>2297200.8602999737</v>
      </c>
    </row>
    <row r="24" spans="1:25" x14ac:dyDescent="0.25">
      <c r="U24">
        <f>GETPIVOTDATA("[Measures].[profit margin]",$T$8)</f>
        <v>0.12467217240315706</v>
      </c>
    </row>
  </sheetData>
  <pageMargins left="0.7" right="0.7" top="0.75" bottom="0.75" header="0.3" footer="0.3"/>
  <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13529-A15D-47B8-BAEA-D9DC0A35F891}">
  <dimension ref="A3:F12"/>
  <sheetViews>
    <sheetView workbookViewId="0">
      <selection activeCell="C19" sqref="C19"/>
    </sheetView>
  </sheetViews>
  <sheetFormatPr defaultRowHeight="15" x14ac:dyDescent="0.25"/>
  <cols>
    <col min="1" max="1" width="13.140625" bestFit="1" customWidth="1"/>
    <col min="2" max="2" width="10.28515625" bestFit="1" customWidth="1"/>
    <col min="3" max="3" width="11.5703125" bestFit="1" customWidth="1"/>
    <col min="4" max="4" width="12.7109375" bestFit="1" customWidth="1"/>
    <col min="5" max="5" width="10.85546875" bestFit="1" customWidth="1"/>
    <col min="6" max="6" width="12.5703125" bestFit="1" customWidth="1"/>
    <col min="7" max="7" width="10.7109375" customWidth="1"/>
    <col min="8" max="8" width="12.42578125" customWidth="1"/>
    <col min="9" max="9" width="11.28515625" customWidth="1"/>
    <col min="10" max="11" width="12.5703125" customWidth="1"/>
    <col min="12" max="12" width="13" customWidth="1"/>
    <col min="13" max="13" width="15.85546875" customWidth="1"/>
    <col min="14" max="14" width="12.28515625" customWidth="1"/>
    <col min="15" max="48" width="16.28515625" bestFit="1" customWidth="1"/>
    <col min="49" max="49" width="11.28515625" bestFit="1" customWidth="1"/>
    <col min="50" max="1237" width="16.28515625" bestFit="1" customWidth="1"/>
    <col min="1238" max="1238" width="11.28515625" bestFit="1" customWidth="1"/>
  </cols>
  <sheetData>
    <row r="3" spans="1:6" x14ac:dyDescent="0.25">
      <c r="A3" s="1" t="s">
        <v>6</v>
      </c>
      <c r="B3" t="s">
        <v>7</v>
      </c>
      <c r="C3" t="s">
        <v>8</v>
      </c>
      <c r="D3" t="s">
        <v>10</v>
      </c>
      <c r="E3" t="s">
        <v>9</v>
      </c>
      <c r="F3" t="s">
        <v>11</v>
      </c>
    </row>
    <row r="4" spans="1:6" x14ac:dyDescent="0.25">
      <c r="A4" s="2" t="s">
        <v>2</v>
      </c>
      <c r="B4" s="3">
        <v>484247.49810000049</v>
      </c>
      <c r="C4" s="8">
        <v>1993</v>
      </c>
      <c r="D4" s="8">
        <v>7581</v>
      </c>
      <c r="E4" s="8">
        <v>49543.974099999752</v>
      </c>
      <c r="F4" s="9">
        <v>0.10231126499236673</v>
      </c>
    </row>
    <row r="5" spans="1:6" x14ac:dyDescent="0.25">
      <c r="A5" s="2" t="s">
        <v>3</v>
      </c>
      <c r="B5" s="3">
        <v>470532.50900000054</v>
      </c>
      <c r="C5" s="8">
        <v>2102</v>
      </c>
      <c r="D5" s="8">
        <v>7979</v>
      </c>
      <c r="E5" s="8">
        <v>61618.603699999883</v>
      </c>
      <c r="F5" s="9">
        <v>0.1309550403455754</v>
      </c>
    </row>
    <row r="6" spans="1:6" x14ac:dyDescent="0.25">
      <c r="A6" s="2" t="s">
        <v>4</v>
      </c>
      <c r="B6" s="3">
        <v>609205.59800000256</v>
      </c>
      <c r="C6" s="8">
        <v>2587</v>
      </c>
      <c r="D6" s="8">
        <v>9837</v>
      </c>
      <c r="E6" s="8">
        <v>81795.174299999999</v>
      </c>
      <c r="F6" s="9">
        <v>0.13426530315632401</v>
      </c>
    </row>
    <row r="7" spans="1:6" x14ac:dyDescent="0.25">
      <c r="A7" s="2" t="s">
        <v>5</v>
      </c>
      <c r="B7" s="3">
        <v>733215.25520000129</v>
      </c>
      <c r="C7" s="8">
        <v>3312</v>
      </c>
      <c r="D7" s="8">
        <v>12476</v>
      </c>
      <c r="E7" s="8">
        <v>93439.26960000032</v>
      </c>
      <c r="F7" s="9">
        <v>0.12743770528139464</v>
      </c>
    </row>
    <row r="8" spans="1:6" x14ac:dyDescent="0.25">
      <c r="A8" s="2" t="s">
        <v>1</v>
      </c>
      <c r="B8" s="3">
        <v>2297200.8602999737</v>
      </c>
      <c r="C8" s="8">
        <v>9994</v>
      </c>
      <c r="D8" s="8">
        <v>37873</v>
      </c>
      <c r="E8" s="8">
        <v>286397.02169999905</v>
      </c>
      <c r="F8" s="4">
        <v>0.12467217240315706</v>
      </c>
    </row>
    <row r="12" spans="1:6" x14ac:dyDescent="0.25">
      <c r="A12" t="s">
        <v>12</v>
      </c>
      <c r="B12" s="5">
        <f>(GETPIVOTDATA("[Measures].[Total sales]",$A$3,"[orders].[Order Date (Year)]","[orders].[Order Date (Year)].&amp;[2017]")-GETPIVOTDATA("[Measures].[Total sales]",$A$3,"[orders].[Order Date (Year)]","[orders].[Order Date (Year)].&amp;[2016]"))/(GETPIVOTDATA("[Measures].[Total sales]",$A$3,"[orders].[Order Date (Year)]","[orders].[Order Date (Year)].&amp;[2016]"))</f>
        <v>0.20355961535336747</v>
      </c>
      <c r="C12" s="5">
        <f>(GETPIVOTDATA("[Measures].[Total orders]",$A$3,"[orders].[Order Date (Year)]","[orders].[Order Date (Year)].&amp;[2017]")-GETPIVOTDATA("[Measures].[Total orders]",$A$3,"[orders].[Order Date (Year)]","[orders].[Order Date (Year)].&amp;[2016]"))/(GETPIVOTDATA("[Measures].[Total orders]",$A$3,"[orders].[Order Date (Year)]","[orders].[Order Date (Year)].&amp;[2016]"))</f>
        <v>0.28024739080015459</v>
      </c>
      <c r="D12" s="5">
        <f>(GETPIVOTDATA("[Measures].[Total quntaty]",$A$3,"[orders].[Order Date (Year)]","[orders].[Order Date (Year)].&amp;[2017]")-GETPIVOTDATA("[Measures].[Total quntaty]",$A$3,"[orders].[Order Date (Year)]","[orders].[Order Date (Year)].&amp;[2016]"))/(GETPIVOTDATA("[Measures].[Total quntaty]",$A$3,"[orders].[Order Date (Year)]","[orders].[Order Date (Year)].&amp;[2016]"))</f>
        <v>0.26827284741282914</v>
      </c>
      <c r="E12" s="5">
        <f>(GETPIVOTDATA("[Measures].[Total profit]",$A$3,"[orders].[Order Date (Year)]","[orders].[Order Date (Year)].&amp;[2017]")-GETPIVOTDATA("[Measures].[Total profit]",$A$3,"[orders].[Order Date (Year)]","[orders].[Order Date (Year)].&amp;[2016]"))/(GETPIVOTDATA("[Measures].[Total profit]",$A$3,"[orders].[Order Date (Year)]","[orders].[Order Date (Year)].&amp;[2016]"))</f>
        <v>0.14235675147892338</v>
      </c>
      <c r="F12" s="5">
        <f>(GETPIVOTDATA("[Measures].[profit margin]",$A$3,"[orders].[Order Date (Year)]","[orders].[Order Date (Year)].&amp;[2017]")-GETPIVOTDATA("[Measures].[profit margin]",$A$3,"[orders].[Order Date (Year)]","[orders].[Order Date (Year)].&amp;[2016]"))/(GETPIVOTDATA("[Measures].[profit margin]",$A$3,"[orders].[Order Date (Year)]","[orders].[Order Date (Year)].&amp;[2016]"))</f>
        <v>-5.0851543283524654E-2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386AE-F117-4923-AFDC-95071D984937}">
  <dimension ref="A3:B7"/>
  <sheetViews>
    <sheetView workbookViewId="0">
      <selection activeCell="D21" sqref="D21"/>
    </sheetView>
  </sheetViews>
  <sheetFormatPr defaultRowHeight="15" x14ac:dyDescent="0.25"/>
  <cols>
    <col min="1" max="1" width="13.140625" bestFit="1" customWidth="1"/>
    <col min="2" max="2" width="10.28515625" bestFit="1" customWidth="1"/>
  </cols>
  <sheetData>
    <row r="3" spans="1:2" x14ac:dyDescent="0.25">
      <c r="A3" s="1" t="s">
        <v>6</v>
      </c>
      <c r="B3" t="s">
        <v>7</v>
      </c>
    </row>
    <row r="4" spans="1:2" x14ac:dyDescent="0.25">
      <c r="A4" s="2" t="s">
        <v>92</v>
      </c>
      <c r="B4" s="3">
        <v>328449.10300000064</v>
      </c>
    </row>
    <row r="5" spans="1:2" x14ac:dyDescent="0.25">
      <c r="A5" s="2" t="s">
        <v>93</v>
      </c>
      <c r="B5" s="3">
        <v>330007.05399999983</v>
      </c>
    </row>
    <row r="6" spans="1:2" x14ac:dyDescent="0.25">
      <c r="A6" s="2" t="s">
        <v>82</v>
      </c>
      <c r="B6" s="3">
        <v>223843.60799999998</v>
      </c>
    </row>
    <row r="7" spans="1:2" x14ac:dyDescent="0.25">
      <c r="A7" s="2" t="s">
        <v>1</v>
      </c>
      <c r="B7" s="3">
        <v>882299.76500000013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CED76-7405-4CF9-A01C-B8D5EF211E3D}">
  <dimension ref="A1:N14"/>
  <sheetViews>
    <sheetView workbookViewId="0">
      <selection activeCell="B5" sqref="B5"/>
    </sheetView>
  </sheetViews>
  <sheetFormatPr defaultRowHeight="15" x14ac:dyDescent="0.25"/>
  <cols>
    <col min="1" max="1" width="13.140625" bestFit="1" customWidth="1"/>
    <col min="2" max="2" width="10.28515625" bestFit="1" customWidth="1"/>
    <col min="3" max="3" width="10.85546875" bestFit="1" customWidth="1"/>
  </cols>
  <sheetData>
    <row r="1" spans="1:14" x14ac:dyDescent="0.25">
      <c r="A1" s="1" t="s">
        <v>6</v>
      </c>
      <c r="B1" t="s">
        <v>7</v>
      </c>
      <c r="C1" t="s">
        <v>9</v>
      </c>
    </row>
    <row r="2" spans="1:14" x14ac:dyDescent="0.25">
      <c r="A2" s="2" t="s">
        <v>65</v>
      </c>
      <c r="B2" s="3">
        <v>94924.835599999991</v>
      </c>
      <c r="C2" s="8">
        <v>9134.4460999999992</v>
      </c>
    </row>
    <row r="3" spans="1:14" x14ac:dyDescent="0.25">
      <c r="A3" s="2" t="s">
        <v>66</v>
      </c>
      <c r="B3" s="3">
        <v>59751.251400000016</v>
      </c>
      <c r="C3" s="8">
        <v>10294.610699999999</v>
      </c>
    </row>
    <row r="4" spans="1:14" x14ac:dyDescent="0.25">
      <c r="A4" s="2" t="s">
        <v>67</v>
      </c>
      <c r="B4" s="3">
        <v>205005.48880000014</v>
      </c>
      <c r="C4" s="8">
        <v>28594.687200000004</v>
      </c>
    </row>
    <row r="5" spans="1:14" x14ac:dyDescent="0.25">
      <c r="A5" s="2" t="s">
        <v>68</v>
      </c>
      <c r="B5" s="3">
        <v>137762.12859999982</v>
      </c>
      <c r="C5" s="8">
        <v>11587.436300000012</v>
      </c>
    </row>
    <row r="6" spans="1:14" x14ac:dyDescent="0.25">
      <c r="A6" s="2" t="s">
        <v>69</v>
      </c>
      <c r="B6" s="3">
        <v>155028.8116999999</v>
      </c>
      <c r="C6" s="8">
        <v>22411.307800000013</v>
      </c>
    </row>
    <row r="7" spans="1:14" x14ac:dyDescent="0.25">
      <c r="A7" s="2" t="s">
        <v>70</v>
      </c>
      <c r="B7" s="3">
        <v>152718.67929999987</v>
      </c>
      <c r="C7" s="8">
        <v>21285.795400000054</v>
      </c>
    </row>
    <row r="8" spans="1:14" x14ac:dyDescent="0.25">
      <c r="A8" s="2" t="s">
        <v>71</v>
      </c>
      <c r="B8" s="3">
        <v>147238.09699999998</v>
      </c>
      <c r="C8" s="8">
        <v>13832.664800000006</v>
      </c>
    </row>
    <row r="9" spans="1:14" x14ac:dyDescent="0.25">
      <c r="A9" s="2" t="s">
        <v>72</v>
      </c>
      <c r="B9" s="3">
        <v>159044.06300000017</v>
      </c>
      <c r="C9" s="8">
        <v>21776.938399999995</v>
      </c>
    </row>
    <row r="10" spans="1:14" x14ac:dyDescent="0.25">
      <c r="A10" s="2" t="s">
        <v>73</v>
      </c>
      <c r="B10" s="3">
        <v>307649.94569999946</v>
      </c>
      <c r="C10" s="8">
        <v>36857.475299999984</v>
      </c>
      <c r="N10" t="s">
        <v>0</v>
      </c>
    </row>
    <row r="11" spans="1:14" x14ac:dyDescent="0.25">
      <c r="A11" s="2" t="s">
        <v>74</v>
      </c>
      <c r="B11" s="3">
        <v>200322.98470000023</v>
      </c>
      <c r="C11" s="8">
        <v>31784.041300000012</v>
      </c>
    </row>
    <row r="12" spans="1:14" x14ac:dyDescent="0.25">
      <c r="A12" s="2" t="s">
        <v>75</v>
      </c>
      <c r="B12" s="3">
        <v>352461.07100000029</v>
      </c>
      <c r="C12" s="8">
        <v>35468.426500000009</v>
      </c>
    </row>
    <row r="13" spans="1:14" x14ac:dyDescent="0.25">
      <c r="A13" s="2" t="s">
        <v>76</v>
      </c>
      <c r="B13" s="3">
        <v>325293.50350000005</v>
      </c>
      <c r="C13" s="8">
        <v>43369.191899999925</v>
      </c>
    </row>
    <row r="14" spans="1:14" x14ac:dyDescent="0.25">
      <c r="A14" s="2" t="s">
        <v>1</v>
      </c>
      <c r="B14" s="3">
        <v>2297200.8602999737</v>
      </c>
      <c r="C14" s="8">
        <v>286397.02169999905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9F580-9942-41BC-A8AC-42203A5C9F91}">
  <dimension ref="F16:T27"/>
  <sheetViews>
    <sheetView showGridLines="0" tabSelected="1" zoomScale="70" zoomScaleNormal="70" workbookViewId="0">
      <selection activeCell="Z8" sqref="Z8"/>
    </sheetView>
  </sheetViews>
  <sheetFormatPr defaultRowHeight="15" x14ac:dyDescent="0.25"/>
  <cols>
    <col min="1" max="1" width="16.85546875" style="7" customWidth="1"/>
    <col min="2" max="16384" width="9.140625" style="7"/>
  </cols>
  <sheetData>
    <row r="16" spans="13:20" x14ac:dyDescent="0.25">
      <c r="M16" s="6"/>
      <c r="T16" s="6"/>
    </row>
    <row r="27" spans="6:6" x14ac:dyDescent="0.25">
      <c r="F27" s="6"/>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73E46724-3ACF-4E59-8D4C-408FA7F00C07}">
  <ds:schemaRefs/>
</ds:datastoreItem>
</file>

<file path=customXml/itemProps2.xml><?xml version="1.0" encoding="utf-8"?>
<ds:datastoreItem xmlns:ds="http://schemas.openxmlformats.org/officeDocument/2006/customXml" ds:itemID="{E8664F6E-3551-4F63-9003-8DE598DB24CC}">
  <ds:schemaRefs/>
</ds:datastoreItem>
</file>

<file path=customXml/itemProps3.xml><?xml version="1.0" encoding="utf-8"?>
<ds:datastoreItem xmlns:ds="http://schemas.openxmlformats.org/officeDocument/2006/customXml" ds:itemID="{D1DE85FE-B3E2-4548-8A21-FD0B6B2A557F}">
  <ds:schemaRefs/>
</ds:datastoreItem>
</file>

<file path=customXml/itemProps4.xml><?xml version="1.0" encoding="utf-8"?>
<ds:datastoreItem xmlns:ds="http://schemas.openxmlformats.org/officeDocument/2006/customXml" ds:itemID="{1F8C0957-9E30-41DE-9CCD-D0FB6FFAE2F6}">
  <ds:schemaRefs/>
</ds:datastoreItem>
</file>

<file path=customXml/itemProps5.xml><?xml version="1.0" encoding="utf-8"?>
<ds:datastoreItem xmlns:ds="http://schemas.openxmlformats.org/officeDocument/2006/customXml" ds:itemID="{B2364922-771C-464E-9D16-506485469316}">
  <ds:schemaRefs/>
</ds:datastoreItem>
</file>

<file path=customXml/itemProps6.xml><?xml version="1.0" encoding="utf-8"?>
<ds:datastoreItem xmlns:ds="http://schemas.openxmlformats.org/officeDocument/2006/customXml" ds:itemID="{7FD15D1B-88DE-4D0D-A62E-0FCAD64AA172}">
  <ds:schemaRefs/>
</ds:datastoreItem>
</file>

<file path=customXml/itemProps7.xml><?xml version="1.0" encoding="utf-8"?>
<ds:datastoreItem xmlns:ds="http://schemas.openxmlformats.org/officeDocument/2006/customXml" ds:itemID="{719D0CD6-253E-42E1-8FBB-AEC2A5BDBBB8}">
  <ds:schemaRefs/>
</ds:datastoreItem>
</file>

<file path=customXml/itemProps8.xml><?xml version="1.0" encoding="utf-8"?>
<ds:datastoreItem xmlns:ds="http://schemas.openxmlformats.org/officeDocument/2006/customXml" ds:itemID="{9218564F-BADE-40B4-B1CF-76D1F35A7FDB}">
  <ds:schemaRefs/>
</ds:datastoreItem>
</file>

<file path=customXml/itemProps9.xml><?xml version="1.0" encoding="utf-8"?>
<ds:datastoreItem xmlns:ds="http://schemas.openxmlformats.org/officeDocument/2006/customXml" ds:itemID="{E1D737F5-CF65-45FB-8A0B-87AB78FD4866}">
  <ds:schemaRefs/>
</ds:datastoreItem>
</file>

<file path=customXml/itemProps10.xml><?xml version="1.0" encoding="utf-8"?>
<ds:datastoreItem xmlns:ds="http://schemas.openxmlformats.org/officeDocument/2006/customXml" ds:itemID="{3CE1F92B-F218-42EC-A1AF-8D89C0CE466D}">
  <ds:schemaRefs/>
</ds:datastoreItem>
</file>

<file path=customXml/itemProps11.xml><?xml version="1.0" encoding="utf-8"?>
<ds:datastoreItem xmlns:ds="http://schemas.openxmlformats.org/officeDocument/2006/customXml" ds:itemID="{5BE11D2D-1A40-4D05-BBF3-010AF1B9301F}">
  <ds:schemaRefs/>
</ds:datastoreItem>
</file>

<file path=customXml/itemProps12.xml><?xml version="1.0" encoding="utf-8"?>
<ds:datastoreItem xmlns:ds="http://schemas.openxmlformats.org/officeDocument/2006/customXml" ds:itemID="{42D35B25-DCAE-4EFC-AE40-236911C8F16F}">
  <ds:schemaRefs/>
</ds:datastoreItem>
</file>

<file path=customXml/itemProps13.xml><?xml version="1.0" encoding="utf-8"?>
<ds:datastoreItem xmlns:ds="http://schemas.openxmlformats.org/officeDocument/2006/customXml" ds:itemID="{12F565BD-E375-4294-BD2C-45234EDD72C7}">
  <ds:schemaRefs/>
</ds:datastoreItem>
</file>

<file path=customXml/itemProps14.xml><?xml version="1.0" encoding="utf-8"?>
<ds:datastoreItem xmlns:ds="http://schemas.openxmlformats.org/officeDocument/2006/customXml" ds:itemID="{F7CA5ADC-6F9C-49AC-BCF8-AD4A36AD7B98}">
  <ds:schemaRefs/>
</ds:datastoreItem>
</file>

<file path=customXml/itemProps15.xml><?xml version="1.0" encoding="utf-8"?>
<ds:datastoreItem xmlns:ds="http://schemas.openxmlformats.org/officeDocument/2006/customXml" ds:itemID="{716506D7-A66F-47A8-BC2A-726D330599FA}">
  <ds:schemaRefs/>
</ds:datastoreItem>
</file>

<file path=customXml/itemProps16.xml><?xml version="1.0" encoding="utf-8"?>
<ds:datastoreItem xmlns:ds="http://schemas.openxmlformats.org/officeDocument/2006/customXml" ds:itemID="{D3B322F8-9879-4B2B-8289-5B05E3FED660}">
  <ds:schemaRefs/>
</ds:datastoreItem>
</file>

<file path=customXml/itemProps17.xml><?xml version="1.0" encoding="utf-8"?>
<ds:datastoreItem xmlns:ds="http://schemas.openxmlformats.org/officeDocument/2006/customXml" ds:itemID="{C6C77F94-8799-42DF-B0FA-85F87E017BEE}">
  <ds:schemaRefs>
    <ds:schemaRef ds:uri="http://schemas.microsoft.com/DataMashup"/>
  </ds:schemaRefs>
</ds:datastoreItem>
</file>

<file path=customXml/itemProps18.xml><?xml version="1.0" encoding="utf-8"?>
<ds:datastoreItem xmlns:ds="http://schemas.openxmlformats.org/officeDocument/2006/customXml" ds:itemID="{EE03412E-8420-4BA5-982C-49213AD229F2}">
  <ds:schemaRefs/>
</ds:datastoreItem>
</file>

<file path=customXml/itemProps19.xml><?xml version="1.0" encoding="utf-8"?>
<ds:datastoreItem xmlns:ds="http://schemas.openxmlformats.org/officeDocument/2006/customXml" ds:itemID="{23112BFC-4E21-460A-B94C-AF4D3346F7AF}">
  <ds:schemaRefs/>
</ds:datastoreItem>
</file>

<file path=customXml/itemProps20.xml><?xml version="1.0" encoding="utf-8"?>
<ds:datastoreItem xmlns:ds="http://schemas.openxmlformats.org/officeDocument/2006/customXml" ds:itemID="{2D2C134D-679E-4979-AE9A-5266E6AF722F}">
  <ds:schemaRefs/>
</ds:datastoreItem>
</file>

<file path=customXml/itemProps21.xml><?xml version="1.0" encoding="utf-8"?>
<ds:datastoreItem xmlns:ds="http://schemas.openxmlformats.org/officeDocument/2006/customXml" ds:itemID="{2429E8D8-2965-4EE9-B612-7ECB718C80E8}">
  <ds:schemaRefs/>
</ds:datastoreItem>
</file>

<file path=customXml/itemProps22.xml><?xml version="1.0" encoding="utf-8"?>
<ds:datastoreItem xmlns:ds="http://schemas.openxmlformats.org/officeDocument/2006/customXml" ds:itemID="{C1B4EE66-E9BF-454F-B158-627EF9DABBF2}">
  <ds:schemaRefs/>
</ds:datastoreItem>
</file>

<file path=customXml/itemProps23.xml><?xml version="1.0" encoding="utf-8"?>
<ds:datastoreItem xmlns:ds="http://schemas.openxmlformats.org/officeDocument/2006/customXml" ds:itemID="{80B8F9E1-5728-4011-9284-B36C5012D4AA}">
  <ds:schemaRefs/>
</ds:datastoreItem>
</file>

<file path=customXml/itemProps24.xml><?xml version="1.0" encoding="utf-8"?>
<ds:datastoreItem xmlns:ds="http://schemas.openxmlformats.org/officeDocument/2006/customXml" ds:itemID="{1EE99C8E-D025-4CD8-BF72-67536EF75D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Sheet2</vt:lpstr>
      <vt:lpstr>Top 5 product by quantity</vt:lpstr>
      <vt:lpstr>top 5 products</vt:lpstr>
      <vt:lpstr>sales by states</vt:lpstr>
      <vt:lpstr>Top 5 Cities By Profit </vt:lpstr>
      <vt:lpstr>kpis</vt:lpstr>
      <vt:lpstr>year of year</vt:lpstr>
      <vt:lpstr>top 3 sub-category</vt:lpstr>
      <vt:lpstr>sales &amp; profit by month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HELAL</dc:creator>
  <cp:lastModifiedBy>HELAL</cp:lastModifiedBy>
  <dcterms:created xsi:type="dcterms:W3CDTF">2015-06-05T18:17:20Z</dcterms:created>
  <dcterms:modified xsi:type="dcterms:W3CDTF">2026-10-04T22:37:39Z</dcterms:modified>
</cp:coreProperties>
</file>