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OBI LAP\OneDrive\Desktop\DATA ANALYSIS\analysis try\new\عبط العسال\project\"/>
    </mc:Choice>
  </mc:AlternateContent>
  <xr:revisionPtr revIDLastSave="0" documentId="13_ncr:1_{75D4B665-AC74-4352-8374-25EFD1470A02}" xr6:coauthVersionLast="47" xr6:coauthVersionMax="47" xr10:uidLastSave="{00000000-0000-0000-0000-000000000000}"/>
  <bookViews>
    <workbookView xWindow="-120" yWindow="-120" windowWidth="20730" windowHeight="11160" tabRatio="599" firstSheet="6" activeTab="10" xr2:uid="{00000000-000D-0000-FFFF-FFFF00000000}"/>
  </bookViews>
  <sheets>
    <sheet name="Sheet1" sheetId="1" r:id="rId1"/>
    <sheet name="Sheet2" sheetId="14" r:id="rId2"/>
    <sheet name="Top 5 product by quantity" sheetId="13" r:id="rId3"/>
    <sheet name="top 5 products" sheetId="4" r:id="rId4"/>
    <sheet name="sales by states" sheetId="5" r:id="rId5"/>
    <sheet name="Top 5 Cities By Profit " sheetId="8" r:id="rId6"/>
    <sheet name="kpis" sheetId="6" r:id="rId7"/>
    <sheet name="year of year" sheetId="3" r:id="rId8"/>
    <sheet name="top 3 sub-category" sheetId="12" r:id="rId9"/>
    <sheet name="sales &amp; profit by month " sheetId="9" r:id="rId10"/>
    <sheet name="dashboard" sheetId="2" r:id="rId11"/>
  </sheets>
  <definedNames>
    <definedName name="_xlchart.v1.0" hidden="1">'Top 5 product by quantity'!$D$4:$D$8</definedName>
    <definedName name="_xlchart.v1.1" hidden="1">'Top 5 product by quantity'!$E$3</definedName>
    <definedName name="_xlchart.v1.2" hidden="1">'Top 5 product by quantity'!$E$4:$E$8</definedName>
    <definedName name="_xlchart.v5.3" hidden="1">'sales by states'!$F$1</definedName>
    <definedName name="_xlchart.v5.4" hidden="1">'sales by states'!$F$2:$F$50</definedName>
    <definedName name="_xlchart.v5.5" hidden="1">'sales by states'!$G$1</definedName>
    <definedName name="_xlchart.v5.6" hidden="1">'sales by states'!$G$2:$G$50</definedName>
    <definedName name="Slicer_Category">#N/A</definedName>
    <definedName name="Slicer_Segment">#N/A</definedName>
    <definedName name="Slicer_Ship_Mode">#N/A</definedName>
    <definedName name="Slicer_Stat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s>
  <extLst>
    <ext xmlns:x14="http://schemas.microsoft.com/office/spreadsheetml/2009/9/main" uri="{876F7934-8845-4945-9796-88D515C7AA90}">
      <x14:pivotCaches>
        <pivotCache cacheId="14"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48b0287f-f6c6-4ef1-b4bd-64a3b67da1ba" name="orders" connection="Query - orders"/>
          <x15:modelTable id="People_691c5126-2ce8-4aff-881b-32fdc62607e3" name="People" connection="Query - People"/>
          <x15:modelTable id="Shipping Cost_b7a99249-adeb-4190-80b0-0fca6eb16e04" name="Shipping Cost" connection="Query - Shipping Cost"/>
        </x15:modelTables>
        <x15:modelRelationships>
          <x15:modelRelationship fromTable="orders" fromColumn="Region" toTable="People" toColumn="Region"/>
          <x15:modelRelationship fromTable="orders" fromColumn="State" toTable="Shipping 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5" l="1"/>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D8" i="13"/>
  <c r="D7" i="13"/>
  <c r="D6" i="13"/>
  <c r="D5" i="13"/>
  <c r="D4" i="13"/>
  <c r="H17" i="6"/>
  <c r="B17" i="6"/>
  <c r="G2" i="5"/>
  <c r="G42" i="5"/>
  <c r="G26" i="5"/>
  <c r="G10" i="5"/>
  <c r="G45" i="5"/>
  <c r="G29" i="5"/>
  <c r="G13" i="5"/>
  <c r="E4" i="13"/>
  <c r="G36" i="5"/>
  <c r="G20" i="5"/>
  <c r="G4" i="5"/>
  <c r="G39" i="5"/>
  <c r="G23" i="5"/>
  <c r="G7" i="5"/>
  <c r="B12" i="3"/>
  <c r="M17" i="6"/>
  <c r="F12" i="3"/>
  <c r="G38" i="5"/>
  <c r="G22" i="5"/>
  <c r="G6" i="5"/>
  <c r="G41" i="5"/>
  <c r="G25" i="5"/>
  <c r="G9" i="5"/>
  <c r="G48" i="5"/>
  <c r="G32" i="5"/>
  <c r="G16" i="5"/>
  <c r="E7" i="13"/>
  <c r="G35" i="5"/>
  <c r="G19" i="5"/>
  <c r="G3" i="5"/>
  <c r="E12" i="3"/>
  <c r="D12" i="3"/>
  <c r="C12" i="3"/>
  <c r="G50" i="5"/>
  <c r="G34" i="5"/>
  <c r="G18" i="5"/>
  <c r="E5" i="13"/>
  <c r="G37" i="5"/>
  <c r="G21" i="5"/>
  <c r="G5" i="5"/>
  <c r="G44" i="5"/>
  <c r="G28" i="5"/>
  <c r="G12" i="5"/>
  <c r="G47" i="5"/>
  <c r="G31" i="5"/>
  <c r="G15" i="5"/>
  <c r="E6" i="13"/>
  <c r="U24" i="6"/>
  <c r="X22" i="6"/>
  <c r="Q17" i="6"/>
  <c r="G46" i="5"/>
  <c r="G30" i="5"/>
  <c r="G14" i="5"/>
  <c r="G49" i="5"/>
  <c r="G33" i="5"/>
  <c r="G17" i="5"/>
  <c r="E8" i="13"/>
  <c r="G40" i="5"/>
  <c r="G24" i="5"/>
  <c r="G8" i="5"/>
  <c r="G43" i="5"/>
  <c r="G27" i="5"/>
  <c r="G1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88754C-0ED5-47A6-A56B-A7B566A59EEA}" name="Query - orders" description="Connection to the 'orders' query in the workbook." type="100" refreshedVersion="8" minRefreshableVersion="5">
    <extLst>
      <ext xmlns:x15="http://schemas.microsoft.com/office/spreadsheetml/2010/11/main" uri="{DE250136-89BD-433C-8126-D09CA5730AF9}">
        <x15:connection id="78188dd4-bc8a-4bfe-bc5a-4e77661bfceb"/>
      </ext>
    </extLst>
  </connection>
  <connection id="2" xr16:uid="{E3A0ED0F-4588-4A2C-8D8C-219CB7A06CA1}" name="Query - People" description="Connection to the 'People' query in the workbook." type="100" refreshedVersion="8" minRefreshableVersion="5">
    <extLst>
      <ext xmlns:x15="http://schemas.microsoft.com/office/spreadsheetml/2010/11/main" uri="{DE250136-89BD-433C-8126-D09CA5730AF9}">
        <x15:connection id="1e3b19b3-086c-4800-b950-568515c1d674">
          <x15:oledbPr connection="Provider=Microsoft.Mashup.OleDb.1;Data Source=$Workbook$;Location=People;Extended Properties=&quot;&quot;">
            <x15:dbTables>
              <x15:dbTable name="People"/>
            </x15:dbTables>
          </x15:oledbPr>
        </x15:connection>
      </ext>
    </extLst>
  </connection>
  <connection id="3" xr16:uid="{5DF0BE32-2B6B-4D0A-80AC-55A7998BC71F}" name="Query - Shipping Cost" description="Connection to the 'Shipping Cost' query in the workbook." type="100" refreshedVersion="8" minRefreshableVersion="5">
    <extLst>
      <ext xmlns:x15="http://schemas.microsoft.com/office/spreadsheetml/2010/11/main" uri="{DE250136-89BD-433C-8126-D09CA5730AF9}">
        <x15:connection id="542ad6d6-13a0-44f2-8cfa-9ab506217d78">
          <x15:oledbPr connection="Provider=Microsoft.Mashup.OleDb.1;Data Source=$Workbook$;Location=&quot;Shipping Cost&quot;;Extended Properties=&quot;&quot;">
            <x15:dbTables>
              <x15:dbTable name="Shipping Cost"/>
            </x15:dbTables>
          </x15:oledbPr>
        </x15:connection>
      </ext>
    </extLst>
  </connection>
  <connection id="4" xr16:uid="{3F2767BB-56FD-401E-BC87-E7A6283DD7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<sst xmlns="http://schemas.openxmlformats.org/spreadsheetml/2006/main" count="223" uniqueCount="107">
  <si>
    <t xml:space="preserve"> </t>
  </si>
  <si>
    <t>Grand Total</t>
  </si>
  <si>
    <t>2014</t>
  </si>
  <si>
    <t>2015</t>
  </si>
  <si>
    <t>2016</t>
  </si>
  <si>
    <t>2017</t>
  </si>
  <si>
    <t>Row Labels</t>
  </si>
  <si>
    <t>Total sales</t>
  </si>
  <si>
    <t>Total orders</t>
  </si>
  <si>
    <t>Total profit</t>
  </si>
  <si>
    <t>Total quntaty</t>
  </si>
  <si>
    <t>profit margin</t>
  </si>
  <si>
    <t xml:space="preserve">yoy </t>
  </si>
  <si>
    <t>Sum of Sales</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</si>
  <si>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</si>
  <si>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</si>
  <si>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</si>
  <si>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</si>
  <si>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</si>
  <si>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</si>
  <si>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</si>
  <si>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</si>
  <si>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</si>
  <si>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</si>
  <si>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</si>
  <si>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</si>
  <si>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</si>
  <si>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</si>
  <si>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</si>
  <si>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</si>
  <si>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</si>
  <si>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</si>
  <si>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</si>
  <si>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</si>
  <si>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</si>
  <si>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</si>
  <si>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</si>
  <si>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</si>
  <si>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</si>
  <si>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</si>
  <si>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</si>
  <si>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</si>
  <si>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</si>
  <si>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</si>
  <si>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</si>
  <si>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</si>
  <si>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</si>
  <si>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</si>
  <si>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</si>
  <si>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</si>
  <si>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</si>
  <si>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</si>
  <si>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</si>
  <si>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</si>
  <si>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</si>
  <si>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</si>
  <si>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</si>
  <si>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</si>
  <si>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</si>
  <si>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</si>
  <si>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</si>
  <si>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</si>
  <si>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</si>
  <si>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t>
  </si>
  <si>
    <t>sales</t>
  </si>
  <si>
    <t>Jan</t>
  </si>
  <si>
    <t>Feb</t>
  </si>
  <si>
    <t>Mar</t>
  </si>
  <si>
    <t>Apr</t>
  </si>
  <si>
    <t>May</t>
  </si>
  <si>
    <t>Jun</t>
  </si>
  <si>
    <t>Jul</t>
  </si>
  <si>
    <t>Aug</t>
  </si>
  <si>
    <t>Sep</t>
  </si>
  <si>
    <t>Oct</t>
  </si>
  <si>
    <t>Nov</t>
  </si>
  <si>
    <t>Dec</t>
  </si>
  <si>
    <t>total sales</t>
  </si>
  <si>
    <t>total profit</t>
  </si>
  <si>
    <t xml:space="preserve">total orders </t>
  </si>
  <si>
    <t>total quantaty</t>
  </si>
  <si>
    <t>Los Angeles</t>
  </si>
  <si>
    <t>Storage</t>
  </si>
  <si>
    <t>Staples</t>
  </si>
  <si>
    <t>Easy-staple paper</t>
  </si>
  <si>
    <t>Staples in misc. colors</t>
  </si>
  <si>
    <t>Staple envelope</t>
  </si>
  <si>
    <t>San Francisco</t>
  </si>
  <si>
    <t>Detroit</t>
  </si>
  <si>
    <t>New York City</t>
  </si>
  <si>
    <t>Seattle</t>
  </si>
  <si>
    <t xml:space="preserve">   </t>
  </si>
  <si>
    <t>Chairs</t>
  </si>
  <si>
    <t>Phones</t>
  </si>
  <si>
    <t>Sum of Quantity</t>
  </si>
  <si>
    <t>KI Adjustable-Height Table</t>
  </si>
  <si>
    <t xml:space="preserve">product names </t>
  </si>
  <si>
    <t>quantity</t>
  </si>
  <si>
    <t xml:space="preserve">Canon imageCLASS </t>
  </si>
  <si>
    <t>Cisco TelePresence</t>
  </si>
  <si>
    <t>Fellowes PB500 Electric</t>
  </si>
  <si>
    <t xml:space="preserve">GBC DocuBind TL300 </t>
  </si>
  <si>
    <t xml:space="preserve">HON 5400 </t>
  </si>
  <si>
    <t>Anna Andreadi</t>
  </si>
  <si>
    <t>Cassandra Brandow</t>
  </si>
  <si>
    <t>Chuck Magee</t>
  </si>
  <si>
    <t>Kelly Williams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</si>
</sst>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000_);_(* \(#,##0.00000\);_(* &quot;-&quot;??_);_(@_)"/>
    <numFmt numFmtId="166" formatCode="0.00%;\-0.00%;0.00%"/>
    <numFmt numFmtId="167" formatCode="[Green]\▲0.00%;[Red]\▼0.00%"/>
  </numFmts>
  <fonts count="2" x14ac:knownFonts="1">
    <font>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7" fontId="1" fillId="2" borderId="0" xfId="0" applyNumberFormat="1" applyFont="1" applyFill="1"/>
    <xf numFmtId="0" fontId="1" fillId="2" borderId="0" xfId="0" applyFont="1" applyFill="1"/>
  </cellXfs>
  <cellStyles count="1">
    <cellStyle name="Normal" xfId="0" builtinId="0"/>
  </cellStyles>
  <dxfs count="4">
    <dxf>
      <numFmt numFmtId="165" formatCode="_(* #,##0.00000_);_(* \(#,##0.00000\);_(* &quot;-&quot;??_);_(@_)"/>
    </dxf>
    <dxf>
      <numFmt numFmtId="164" formatCode="0.0"/>
    </dxf>
    <dxf>
      <numFmt numFmtId="0" formatCode="Genera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pivotCacheDefinition" Target="pivotCache/pivotCacheDefinition15.xml"/><Relationship Id="rId39" Type="http://schemas.openxmlformats.org/officeDocument/2006/relationships/customXml" Target="../customXml/item3.xml"/><Relationship Id="rId21" Type="http://schemas.openxmlformats.org/officeDocument/2006/relationships/pivotCacheDefinition" Target="pivotCache/pivotCacheDefinition10.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9.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2.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person</a:t>
            </a:r>
          </a:p>
        </c:rich>
      </c:tx>
      <c:layout>
        <c:manualLayout>
          <c:xMode val="edge"/>
          <c:yMode val="edge"/>
          <c:x val="0.17737885113354121"/>
          <c:y val="7.56143817363284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B-4346-A8E1-63EFF9CDCB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B-4346-A8E1-63EFF9CDCB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B-4346-A8E1-63EFF9CDCB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1B-4346-A8E1-63EFF9CDCB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Sheet2!$E$11:$E$15</c:f>
              <c:strCache>
                <c:ptCount val="4"/>
                <c:pt idx="0">
                  <c:v>Anna Andreadi</c:v>
                </c:pt>
                <c:pt idx="1">
                  <c:v>Cassandra Brandow</c:v>
                </c:pt>
                <c:pt idx="2">
                  <c:v>Chuck Magee</c:v>
                </c:pt>
                <c:pt idx="3">
                  <c:v>Kelly Williams</c:v>
                </c:pt>
              </c:strCache>
            </c:strRef>
          </c:cat>
          <c:val>
            <c:numRef>
              <c:f>Sheet2!$F$11:$F$15</c:f>
              <c:numCache>
                <c:formatCode>0.0</c:formatCode>
                <c:ptCount val="4"/>
                <c:pt idx="0">
                  <c:v>725457.82450000092</c:v>
                </c:pt>
                <c:pt idx="1">
                  <c:v>391721.90500000061</c:v>
                </c:pt>
                <c:pt idx="2">
                  <c:v>678781.24000000022</c:v>
                </c:pt>
                <c:pt idx="3">
                  <c:v>501239.89079999959</c:v>
                </c:pt>
              </c:numCache>
            </c:numRef>
          </c:val>
          <c:extLst>
            <c:ext xmlns:c16="http://schemas.microsoft.com/office/drawing/2014/chart" uri="{C3380CC4-5D6E-409C-BE32-E72D297353CC}">
              <c16:uniqueId val="{00000000-2E72-46FE-9A81-E1639E5068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167785234899336"/>
          <c:y val="0.34647502026306659"/>
          <c:w val="0.44016699254875019"/>
          <c:h val="0.46881392987589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a:t>
            </a:r>
          </a:p>
        </c:rich>
      </c:tx>
      <c:layout>
        <c:manualLayout>
          <c:xMode val="edge"/>
          <c:yMode val="edge"/>
          <c:x val="0.36731097961867193"/>
          <c:y val="0.15472121873595845"/>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91990246070502"/>
          <c:y val="0.35515716809755371"/>
          <c:w val="0.64343093268947793"/>
          <c:h val="0.49996680741959898"/>
        </c:manualLayout>
      </c:layout>
      <c:barChart>
        <c:barDir val="bar"/>
        <c:grouping val="clustered"/>
        <c:varyColors val="0"/>
        <c:ser>
          <c:idx val="0"/>
          <c:order val="0"/>
          <c:tx>
            <c:strRef>
              <c:f>'top 5 products'!$B$1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products'!$A$2:$A$7</c:f>
              <c:strCache>
                <c:ptCount val="5"/>
                <c:pt idx="0">
                  <c:v>Canon imageCLASS </c:v>
                </c:pt>
                <c:pt idx="1">
                  <c:v>Cisco TelePresence</c:v>
                </c:pt>
                <c:pt idx="2">
                  <c:v>Fellowes PB500 Electric</c:v>
                </c:pt>
                <c:pt idx="3">
                  <c:v>GBC DocuBind TL300 </c:v>
                </c:pt>
                <c:pt idx="4">
                  <c:v>HON 5400 </c:v>
                </c:pt>
              </c:strCache>
            </c:strRef>
          </c:cat>
          <c:val>
            <c:numRef>
              <c:f>'top 5 products'!$B$2:$B$7</c:f>
              <c:numCache>
                <c:formatCode>General</c:formatCode>
                <c:ptCount val="5"/>
                <c:pt idx="0">
                  <c:v>61599.823999999993</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049D-4ECA-B453-55DA4515A801}"/>
            </c:ext>
          </c:extLst>
        </c:ser>
        <c:dLbls>
          <c:dLblPos val="outEnd"/>
          <c:showLegendKey val="0"/>
          <c:showVal val="1"/>
          <c:showCatName val="0"/>
          <c:showSerName val="0"/>
          <c:showPercent val="0"/>
          <c:showBubbleSize val="0"/>
        </c:dLbls>
        <c:gapWidth val="182"/>
        <c:axId val="760333312"/>
        <c:axId val="760337632"/>
      </c:barChart>
      <c:catAx>
        <c:axId val="76033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37632"/>
        <c:crosses val="autoZero"/>
        <c:auto val="1"/>
        <c:lblAlgn val="ctr"/>
        <c:lblOffset val="100"/>
        <c:noMultiLvlLbl val="0"/>
      </c:catAx>
      <c:valAx>
        <c:axId val="760337632"/>
        <c:scaling>
          <c:orientation val="minMax"/>
        </c:scaling>
        <c:delete val="1"/>
        <c:axPos val="b"/>
        <c:numFmt formatCode="General" sourceLinked="1"/>
        <c:majorTickMark val="none"/>
        <c:minorTickMark val="none"/>
        <c:tickLblPos val="nextTo"/>
        <c:crossAx val="760333312"/>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Cities By Profit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Top</a:t>
            </a:r>
            <a:r>
              <a:rPr lang="en-US" b="1" baseline="0">
                <a:solidFill>
                  <a:schemeClr val="tx2"/>
                </a:solidFill>
              </a:rPr>
              <a:t> 5 Cities By Profit </a:t>
            </a:r>
          </a:p>
        </c:rich>
      </c:tx>
      <c:layout>
        <c:manualLayout>
          <c:xMode val="edge"/>
          <c:yMode val="edge"/>
          <c:x val="0.30784011373578302"/>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Cities By Profit '!$D$4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Profit '!$C$5:$C$10</c:f>
              <c:strCache>
                <c:ptCount val="5"/>
                <c:pt idx="0">
                  <c:v>New York City</c:v>
                </c:pt>
                <c:pt idx="1">
                  <c:v>Los Angeles</c:v>
                </c:pt>
                <c:pt idx="2">
                  <c:v>Seattle</c:v>
                </c:pt>
                <c:pt idx="3">
                  <c:v>San Francisco</c:v>
                </c:pt>
                <c:pt idx="4">
                  <c:v>Detroit</c:v>
                </c:pt>
              </c:strCache>
            </c:strRef>
          </c:cat>
          <c:val>
            <c:numRef>
              <c:f>'Top 5 Cities By Profit '!$D$5:$D$10</c:f>
              <c:numCache>
                <c:formatCode>General</c:formatCode>
                <c:ptCount val="5"/>
                <c:pt idx="0">
                  <c:v>62036.983700000004</c:v>
                </c:pt>
                <c:pt idx="1">
                  <c:v>30440.757900000004</c:v>
                </c:pt>
                <c:pt idx="2">
                  <c:v>29156.09670000002</c:v>
                </c:pt>
                <c:pt idx="3">
                  <c:v>17507.385399999992</c:v>
                </c:pt>
                <c:pt idx="4">
                  <c:v>13181.790799999999</c:v>
                </c:pt>
              </c:numCache>
            </c:numRef>
          </c:val>
          <c:extLst>
            <c:ext xmlns:c16="http://schemas.microsoft.com/office/drawing/2014/chart" uri="{C3380CC4-5D6E-409C-BE32-E72D297353CC}">
              <c16:uniqueId val="{00000000-F436-4F07-9563-DF15610AA09E}"/>
            </c:ext>
          </c:extLst>
        </c:ser>
        <c:dLbls>
          <c:dLblPos val="outEnd"/>
          <c:showLegendKey val="0"/>
          <c:showVal val="1"/>
          <c:showCatName val="0"/>
          <c:showSerName val="0"/>
          <c:showPercent val="0"/>
          <c:showBubbleSize val="0"/>
        </c:dLbls>
        <c:gapWidth val="219"/>
        <c:overlap val="-27"/>
        <c:axId val="2053576896"/>
        <c:axId val="2053588896"/>
      </c:barChart>
      <c:catAx>
        <c:axId val="20535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88896"/>
        <c:crosses val="autoZero"/>
        <c:auto val="1"/>
        <c:lblAlgn val="ctr"/>
        <c:lblOffset val="100"/>
        <c:noMultiLvlLbl val="0"/>
      </c:catAx>
      <c:valAx>
        <c:axId val="20535888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5357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67740396086848E-2"/>
          <c:y val="0.14703534151254347"/>
          <c:w val="0.90460341393496024"/>
          <c:h val="0.85296465848745651"/>
        </c:manualLayout>
      </c:layout>
      <c:lineChart>
        <c:grouping val="standard"/>
        <c:varyColors val="0"/>
        <c:ser>
          <c:idx val="0"/>
          <c:order val="0"/>
          <c:tx>
            <c:strRef>
              <c:f>kpis!$B$2</c:f>
              <c:strCache>
                <c:ptCount val="1"/>
                <c:pt idx="0">
                  <c:v>Total</c:v>
                </c:pt>
              </c:strCache>
            </c:strRef>
          </c:tx>
          <c:spPr>
            <a:ln w="28575" cap="rnd">
              <a:solidFill>
                <a:schemeClr val="accent1"/>
              </a:solidFill>
              <a:round/>
            </a:ln>
            <a:effectLst/>
          </c:spPr>
          <c:marker>
            <c:symbol val="none"/>
          </c:marker>
          <c:cat>
            <c:strRef>
              <c:f>kpis!$A$3:$A$15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kpis!$B$3:$B$15</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3082-4459-A598-0B793F100464}"/>
            </c:ext>
          </c:extLst>
        </c:ser>
        <c:dLbls>
          <c:showLegendKey val="0"/>
          <c:showVal val="0"/>
          <c:showCatName val="0"/>
          <c:showSerName val="0"/>
          <c:showPercent val="0"/>
          <c:showBubbleSize val="0"/>
        </c:dLbls>
        <c:smooth val="0"/>
        <c:axId val="699787119"/>
        <c:axId val="699785199"/>
      </c:lineChart>
      <c:catAx>
        <c:axId val="699787119"/>
        <c:scaling>
          <c:orientation val="minMax"/>
        </c:scaling>
        <c:delete val="1"/>
        <c:axPos val="b"/>
        <c:numFmt formatCode="General" sourceLinked="1"/>
        <c:majorTickMark val="none"/>
        <c:minorTickMark val="none"/>
        <c:tickLblPos val="nextTo"/>
        <c:crossAx val="699785199"/>
        <c:crosses val="autoZero"/>
        <c:auto val="1"/>
        <c:lblAlgn val="ctr"/>
        <c:lblOffset val="100"/>
        <c:noMultiLvlLbl val="0"/>
      </c:catAx>
      <c:valAx>
        <c:axId val="699785199"/>
        <c:scaling>
          <c:orientation val="minMax"/>
        </c:scaling>
        <c:delete val="1"/>
        <c:axPos val="l"/>
        <c:numFmt formatCode="0.0" sourceLinked="1"/>
        <c:majorTickMark val="none"/>
        <c:minorTickMark val="none"/>
        <c:tickLblPos val="nextTo"/>
        <c:crossAx val="6997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kpis!$H$2</c:f>
              <c:strCache>
                <c:ptCount val="1"/>
                <c:pt idx="0">
                  <c:v>Total</c:v>
                </c:pt>
              </c:strCache>
            </c:strRef>
          </c:tx>
          <c:spPr>
            <a:ln w="28575" cap="rnd">
              <a:solidFill>
                <a:schemeClr val="accent1"/>
              </a:solidFill>
              <a:round/>
            </a:ln>
            <a:effectLst/>
          </c:spPr>
          <c:marker>
            <c:symbol val="none"/>
          </c:marker>
          <c:cat>
            <c:strRef>
              <c:f>kpis!$G$3:$G$15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kpis!$H$3:$H$15</c:f>
              <c:numCache>
                <c:formatCode>General</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0-CC9C-478F-BDC1-72554A48B926}"/>
            </c:ext>
          </c:extLst>
        </c:ser>
        <c:dLbls>
          <c:showLegendKey val="0"/>
          <c:showVal val="0"/>
          <c:showCatName val="0"/>
          <c:showSerName val="0"/>
          <c:showPercent val="0"/>
          <c:showBubbleSize val="0"/>
        </c:dLbls>
        <c:smooth val="0"/>
        <c:axId val="872034991"/>
        <c:axId val="872031631"/>
      </c:lineChart>
      <c:catAx>
        <c:axId val="872034991"/>
        <c:scaling>
          <c:orientation val="minMax"/>
        </c:scaling>
        <c:delete val="1"/>
        <c:axPos val="b"/>
        <c:numFmt formatCode="General" sourceLinked="1"/>
        <c:majorTickMark val="none"/>
        <c:minorTickMark val="none"/>
        <c:tickLblPos val="nextTo"/>
        <c:crossAx val="872031631"/>
        <c:crosses val="autoZero"/>
        <c:auto val="1"/>
        <c:lblAlgn val="ctr"/>
        <c:lblOffset val="100"/>
        <c:noMultiLvlLbl val="0"/>
      </c:catAx>
      <c:valAx>
        <c:axId val="872031631"/>
        <c:scaling>
          <c:orientation val="minMax"/>
        </c:scaling>
        <c:delete val="1"/>
        <c:axPos val="l"/>
        <c:numFmt formatCode="General" sourceLinked="1"/>
        <c:majorTickMark val="none"/>
        <c:minorTickMark val="none"/>
        <c:tickLblPos val="nextTo"/>
        <c:crossAx val="87203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12643678160912E-2"/>
          <c:y val="0.27796237072725005"/>
          <c:w val="0.87356327560717006"/>
          <c:h val="0.43041897026925646"/>
        </c:manualLayout>
      </c:layout>
      <c:lineChart>
        <c:grouping val="standard"/>
        <c:varyColors val="0"/>
        <c:ser>
          <c:idx val="0"/>
          <c:order val="0"/>
          <c:tx>
            <c:strRef>
              <c:f>kpis!$M$2</c:f>
              <c:strCache>
                <c:ptCount val="1"/>
                <c:pt idx="0">
                  <c:v>Total</c:v>
                </c:pt>
              </c:strCache>
            </c:strRef>
          </c:tx>
          <c:spPr>
            <a:ln w="28575" cap="rnd">
              <a:solidFill>
                <a:schemeClr val="accent1"/>
              </a:solidFill>
              <a:round/>
            </a:ln>
            <a:effectLst/>
          </c:spPr>
          <c:marker>
            <c:symbol val="none"/>
          </c:marker>
          <c:cat>
            <c:strRef>
              <c:f>kpis!$L$3:$L$15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kpis!$M$3:$M$15</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71B1-4623-B251-24657D549AA8}"/>
            </c:ext>
          </c:extLst>
        </c:ser>
        <c:dLbls>
          <c:showLegendKey val="0"/>
          <c:showVal val="0"/>
          <c:showCatName val="0"/>
          <c:showSerName val="0"/>
          <c:showPercent val="0"/>
          <c:showBubbleSize val="0"/>
        </c:dLbls>
        <c:smooth val="0"/>
        <c:axId val="1141712016"/>
        <c:axId val="1141713936"/>
      </c:lineChart>
      <c:catAx>
        <c:axId val="1141712016"/>
        <c:scaling>
          <c:orientation val="minMax"/>
        </c:scaling>
        <c:delete val="1"/>
        <c:axPos val="b"/>
        <c:numFmt formatCode="General" sourceLinked="1"/>
        <c:majorTickMark val="none"/>
        <c:minorTickMark val="none"/>
        <c:tickLblPos val="nextTo"/>
        <c:crossAx val="1141713936"/>
        <c:crosses val="autoZero"/>
        <c:auto val="1"/>
        <c:lblAlgn val="ctr"/>
        <c:lblOffset val="100"/>
        <c:noMultiLvlLbl val="0"/>
      </c:catAx>
      <c:valAx>
        <c:axId val="1141713936"/>
        <c:scaling>
          <c:orientation val="minMax"/>
        </c:scaling>
        <c:delete val="1"/>
        <c:axPos val="l"/>
        <c:numFmt formatCode="General" sourceLinked="1"/>
        <c:majorTickMark val="none"/>
        <c:minorTickMark val="none"/>
        <c:tickLblPos val="nextTo"/>
        <c:crossAx val="114171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kpis!$Q$2</c:f>
              <c:strCache>
                <c:ptCount val="1"/>
                <c:pt idx="0">
                  <c:v>Total</c:v>
                </c:pt>
              </c:strCache>
            </c:strRef>
          </c:tx>
          <c:spPr>
            <a:ln w="28575" cap="rnd">
              <a:solidFill>
                <a:schemeClr val="accent1"/>
              </a:solidFill>
              <a:round/>
            </a:ln>
            <a:effectLst/>
          </c:spPr>
          <c:marker>
            <c:symbol val="none"/>
          </c:marker>
          <c:cat>
            <c:strRef>
              <c:f>kpis!$P$3:$P$15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kpis!$Q$3:$Q$15</c:f>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0"/>
          <c:extLst>
            <c:ext xmlns:c16="http://schemas.microsoft.com/office/drawing/2014/chart" uri="{C3380CC4-5D6E-409C-BE32-E72D297353CC}">
              <c16:uniqueId val="{00000000-698D-42A2-BFC3-6A550D887A7F}"/>
            </c:ext>
          </c:extLst>
        </c:ser>
        <c:dLbls>
          <c:showLegendKey val="0"/>
          <c:showVal val="0"/>
          <c:showCatName val="0"/>
          <c:showSerName val="0"/>
          <c:showPercent val="0"/>
          <c:showBubbleSize val="0"/>
        </c:dLbls>
        <c:smooth val="0"/>
        <c:axId val="1140496416"/>
        <c:axId val="1140496896"/>
      </c:lineChart>
      <c:catAx>
        <c:axId val="1140496416"/>
        <c:scaling>
          <c:orientation val="minMax"/>
        </c:scaling>
        <c:delete val="1"/>
        <c:axPos val="b"/>
        <c:numFmt formatCode="General" sourceLinked="1"/>
        <c:majorTickMark val="none"/>
        <c:minorTickMark val="none"/>
        <c:tickLblPos val="nextTo"/>
        <c:crossAx val="1140496896"/>
        <c:crosses val="autoZero"/>
        <c:auto val="1"/>
        <c:lblAlgn val="ctr"/>
        <c:lblOffset val="100"/>
        <c:noMultiLvlLbl val="0"/>
      </c:catAx>
      <c:valAx>
        <c:axId val="1140496896"/>
        <c:scaling>
          <c:orientation val="minMax"/>
        </c:scaling>
        <c:delete val="1"/>
        <c:axPos val="l"/>
        <c:numFmt formatCode="General" sourceLinked="1"/>
        <c:majorTickMark val="none"/>
        <c:minorTickMark val="none"/>
        <c:tickLblPos val="nextTo"/>
        <c:crossAx val="114049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5.0925925925925923E-2"/>
          <c:w val="0.93888888888888888"/>
          <c:h val="0.89814814814814814"/>
        </c:manualLayout>
      </c:layout>
      <c:lineChart>
        <c:grouping val="standard"/>
        <c:varyColors val="0"/>
        <c:ser>
          <c:idx val="0"/>
          <c:order val="0"/>
          <c:tx>
            <c:strRef>
              <c:f>kpis!$U$8</c:f>
              <c:strCache>
                <c:ptCount val="1"/>
                <c:pt idx="0">
                  <c:v>Total</c:v>
                </c:pt>
              </c:strCache>
            </c:strRef>
          </c:tx>
          <c:spPr>
            <a:ln w="28575" cap="rnd">
              <a:solidFill>
                <a:schemeClr val="accent1"/>
              </a:solidFill>
              <a:round/>
            </a:ln>
            <a:effectLst/>
          </c:spPr>
          <c:marker>
            <c:symbol val="none"/>
          </c:marker>
          <c:cat>
            <c:strRef>
              <c:f>kpis!$T$9:$T$21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kpis!$U$9:$U$21</c:f>
              <c:numCache>
                <c:formatCode>0.00%;\-0.00%;0.00%</c:formatCode>
                <c:ptCount val="12"/>
                <c:pt idx="0">
                  <c:v>9.6228200367828712E-2</c:v>
                </c:pt>
                <c:pt idx="1">
                  <c:v>0.17229113129503421</c:v>
                </c:pt>
                <c:pt idx="2">
                  <c:v>0.13948254443029326</c:v>
                </c:pt>
                <c:pt idx="3">
                  <c:v>8.411191390374631E-2</c:v>
                </c:pt>
                <c:pt idx="4">
                  <c:v>0.1445622110770525</c:v>
                </c:pt>
                <c:pt idx="5">
                  <c:v>0.13937912177845865</c:v>
                </c:pt>
                <c:pt idx="6">
                  <c:v>9.3947592924948004E-2</c:v>
                </c:pt>
                <c:pt idx="7">
                  <c:v>0.13692393157737659</c:v>
                </c:pt>
                <c:pt idx="8">
                  <c:v>0.11980328881949823</c:v>
                </c:pt>
                <c:pt idx="9">
                  <c:v>0.15866397631604365</c:v>
                </c:pt>
                <c:pt idx="10">
                  <c:v>0.10063076299282987</c:v>
                </c:pt>
                <c:pt idx="11">
                  <c:v>0.13332326478508943</c:v>
                </c:pt>
              </c:numCache>
            </c:numRef>
          </c:val>
          <c:smooth val="0"/>
          <c:extLst>
            <c:ext xmlns:c16="http://schemas.microsoft.com/office/drawing/2014/chart" uri="{C3380CC4-5D6E-409C-BE32-E72D297353CC}">
              <c16:uniqueId val="{00000000-4397-42DE-9A23-CF7CAEE8C6C2}"/>
            </c:ext>
          </c:extLst>
        </c:ser>
        <c:dLbls>
          <c:showLegendKey val="0"/>
          <c:showVal val="0"/>
          <c:showCatName val="0"/>
          <c:showSerName val="0"/>
          <c:showPercent val="0"/>
          <c:showBubbleSize val="0"/>
        </c:dLbls>
        <c:smooth val="0"/>
        <c:axId val="699785679"/>
        <c:axId val="699786159"/>
      </c:lineChart>
      <c:catAx>
        <c:axId val="699785679"/>
        <c:scaling>
          <c:orientation val="minMax"/>
        </c:scaling>
        <c:delete val="1"/>
        <c:axPos val="b"/>
        <c:numFmt formatCode="General" sourceLinked="1"/>
        <c:majorTickMark val="none"/>
        <c:minorTickMark val="none"/>
        <c:tickLblPos val="nextTo"/>
        <c:crossAx val="699786159"/>
        <c:crosses val="autoZero"/>
        <c:auto val="1"/>
        <c:lblAlgn val="ctr"/>
        <c:lblOffset val="100"/>
        <c:noMultiLvlLbl val="0"/>
      </c:catAx>
      <c:valAx>
        <c:axId val="699786159"/>
        <c:scaling>
          <c:orientation val="minMax"/>
        </c:scaling>
        <c:delete val="1"/>
        <c:axPos val="l"/>
        <c:numFmt formatCode="0.00%;\-0.00%;0.00%" sourceLinked="1"/>
        <c:majorTickMark val="none"/>
        <c:minorTickMark val="none"/>
        <c:tickLblPos val="nextTo"/>
        <c:crossAx val="6997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kpis!$Y$5</c:f>
              <c:strCache>
                <c:ptCount val="1"/>
                <c:pt idx="0">
                  <c:v>Total</c:v>
                </c:pt>
              </c:strCache>
            </c:strRef>
          </c:tx>
          <c:spPr>
            <a:ln w="28575" cap="rnd">
              <a:solidFill>
                <a:schemeClr val="accent1"/>
              </a:solidFill>
              <a:round/>
            </a:ln>
            <a:effectLst/>
          </c:spPr>
          <c:marker>
            <c:symbol val="none"/>
          </c:marker>
          <c:cat>
            <c:strRef>
              <c:f>kpis!$X$6:$X$18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kpis!$Y$6:$Y$18</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2250-4FD9-9DAA-B04D34078D85}"/>
            </c:ext>
          </c:extLst>
        </c:ser>
        <c:dLbls>
          <c:showLegendKey val="0"/>
          <c:showVal val="0"/>
          <c:showCatName val="0"/>
          <c:showSerName val="0"/>
          <c:showPercent val="0"/>
          <c:showBubbleSize val="0"/>
        </c:dLbls>
        <c:smooth val="0"/>
        <c:axId val="556405424"/>
        <c:axId val="556406384"/>
      </c:lineChart>
      <c:catAx>
        <c:axId val="556405424"/>
        <c:scaling>
          <c:orientation val="minMax"/>
        </c:scaling>
        <c:delete val="1"/>
        <c:axPos val="b"/>
        <c:numFmt formatCode="General" sourceLinked="1"/>
        <c:majorTickMark val="none"/>
        <c:minorTickMark val="none"/>
        <c:tickLblPos val="nextTo"/>
        <c:crossAx val="556406384"/>
        <c:crosses val="autoZero"/>
        <c:auto val="1"/>
        <c:lblAlgn val="ctr"/>
        <c:lblOffset val="100"/>
        <c:noMultiLvlLbl val="0"/>
      </c:catAx>
      <c:valAx>
        <c:axId val="556406384"/>
        <c:scaling>
          <c:orientation val="minMax"/>
        </c:scaling>
        <c:delete val="1"/>
        <c:axPos val="l"/>
        <c:numFmt formatCode="0.0" sourceLinked="1"/>
        <c:majorTickMark val="none"/>
        <c:minorTickMark val="none"/>
        <c:tickLblPos val="nextTo"/>
        <c:crossAx val="5564054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3 sub-category!PivotTable3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3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0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'top 3 sub-category'!$B$3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C1-48B7-91B7-B0ECBDAEE1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C1-48B7-91B7-B0ECBDAEE1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C1-48B7-91B7-B0ECBDAEE1A6}"/>
              </c:ext>
            </c:extLst>
          </c:dPt>
          <c:dLbls>
            <c:dLbl>
              <c:idx val="0"/>
              <c:layout>
                <c:manualLayout>
                  <c:x val="-0.125"/>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C1-48B7-91B7-B0ECBDAEE1A6}"/>
                </c:ext>
              </c:extLst>
            </c:dLbl>
            <c:dLbl>
              <c:idx val="1"/>
              <c:layout>
                <c:manualLayout>
                  <c:x val="-0.125"/>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C1-48B7-91B7-B0ECBDAEE1A6}"/>
                </c:ext>
              </c:extLst>
            </c:dLbl>
            <c:dLbl>
              <c:idx val="2"/>
              <c:layout>
                <c:manualLayout>
                  <c:x val="-0.1361111111111111"/>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C1-48B7-91B7-B0ECBDAEE1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3 sub-category'!$A$4:$A$7</c:f>
              <c:strCache>
                <c:ptCount val="3"/>
                <c:pt idx="0">
                  <c:v>Chairs</c:v>
                </c:pt>
                <c:pt idx="1">
                  <c:v>Phones</c:v>
                </c:pt>
                <c:pt idx="2">
                  <c:v>Storage</c:v>
                </c:pt>
              </c:strCache>
            </c:strRef>
          </c:cat>
          <c:val>
            <c:numRef>
              <c:f>'top 3 sub-category'!$B$4:$B$7</c:f>
              <c:numCache>
                <c:formatCode>0.0</c:formatCode>
                <c:ptCount val="3"/>
                <c:pt idx="0">
                  <c:v>328449.10300000064</c:v>
                </c:pt>
                <c:pt idx="1">
                  <c:v>330007.05399999983</c:v>
                </c:pt>
                <c:pt idx="2">
                  <c:v>223843.60799999998</c:v>
                </c:pt>
              </c:numCache>
            </c:numRef>
          </c:val>
          <c:extLst>
            <c:ext xmlns:c16="http://schemas.microsoft.com/office/drawing/2014/chart" uri="{C3380CC4-5D6E-409C-BE32-E72D297353CC}">
              <c16:uniqueId val="{00000000-3E16-40DD-B06F-84AC79DDC03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2).xlsb.xlsx]sales &amp; profit by month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by</a:t>
            </a:r>
            <a:r>
              <a:rPr lang="en-US" baseline="0"/>
              <a:t> month </a:t>
            </a:r>
          </a:p>
        </c:rich>
      </c:tx>
      <c:layout>
        <c:manualLayout>
          <c:xMode val="edge"/>
          <c:yMode val="edge"/>
          <c:x val="0.30406233595800525"/>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month '!$B$1</c:f>
              <c:strCache>
                <c:ptCount val="1"/>
                <c:pt idx="0">
                  <c:v>Total sales</c:v>
                </c:pt>
              </c:strCache>
            </c:strRef>
          </c:tx>
          <c:spPr>
            <a:solidFill>
              <a:schemeClr val="accent1"/>
            </a:solidFill>
            <a:ln>
              <a:noFill/>
            </a:ln>
            <a:effectLst/>
          </c:spPr>
          <c:invertIfNegative val="0"/>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'!$B$2:$B$14</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extLst>
            <c:ext xmlns:c16="http://schemas.microsoft.com/office/drawing/2014/chart" uri="{C3380CC4-5D6E-409C-BE32-E72D297353CC}">
              <c16:uniqueId val="{00000000-ED08-4982-BDC8-DBCA0D421B45}"/>
            </c:ext>
          </c:extLst>
        </c:ser>
        <c:dLbls>
          <c:showLegendKey val="0"/>
          <c:showVal val="0"/>
          <c:showCatName val="0"/>
          <c:showSerName val="0"/>
          <c:showPercent val="0"/>
          <c:showBubbleSize val="0"/>
        </c:dLbls>
        <c:gapWidth val="150"/>
        <c:axId val="1302120272"/>
        <c:axId val="1302124592"/>
      </c:barChart>
      <c:lineChart>
        <c:grouping val="stacked"/>
        <c:varyColors val="0"/>
        <c:ser>
          <c:idx val="1"/>
          <c:order val="1"/>
          <c:tx>
            <c:strRef>
              <c:f>'sales &amp; profit by month '!$C$1</c:f>
              <c:strCache>
                <c:ptCount val="1"/>
                <c:pt idx="0">
                  <c:v>Total profit</c:v>
                </c:pt>
              </c:strCache>
            </c:strRef>
          </c:tx>
          <c:spPr>
            <a:ln w="28575" cap="rnd">
              <a:solidFill>
                <a:schemeClr val="accent2"/>
              </a:solidFill>
              <a:round/>
            </a:ln>
            <a:effectLst/>
          </c:spPr>
          <c:marker>
            <c:symbol val="none"/>
          </c:marker>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'!$C$2:$C$14</c:f>
              <c:numCache>
                <c:formatCode>General</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1-ED08-4982-BDC8-DBCA0D421B45}"/>
            </c:ext>
          </c:extLst>
        </c:ser>
        <c:dLbls>
          <c:showLegendKey val="0"/>
          <c:showVal val="0"/>
          <c:showCatName val="0"/>
          <c:showSerName val="0"/>
          <c:showPercent val="0"/>
          <c:showBubbleSize val="0"/>
        </c:dLbls>
        <c:marker val="1"/>
        <c:smooth val="0"/>
        <c:axId val="1778378256"/>
        <c:axId val="1778371536"/>
      </c:lineChart>
      <c:catAx>
        <c:axId val="130212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4592"/>
        <c:crosses val="autoZero"/>
        <c:auto val="1"/>
        <c:lblAlgn val="ctr"/>
        <c:lblOffset val="100"/>
        <c:noMultiLvlLbl val="0"/>
      </c:catAx>
      <c:valAx>
        <c:axId val="1302124592"/>
        <c:scaling>
          <c:orientation val="minMax"/>
          <c:max val="400000"/>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120272"/>
        <c:crosses val="autoZero"/>
        <c:crossBetween val="between"/>
      </c:valAx>
      <c:valAx>
        <c:axId val="17783715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78378256"/>
        <c:crosses val="max"/>
        <c:crossBetween val="between"/>
      </c:valAx>
      <c:catAx>
        <c:axId val="1778378256"/>
        <c:scaling>
          <c:orientation val="minMax"/>
        </c:scaling>
        <c:delete val="1"/>
        <c:axPos val="t"/>
        <c:numFmt formatCode="General" sourceLinked="1"/>
        <c:majorTickMark val="out"/>
        <c:minorTickMark val="none"/>
        <c:tickLblPos val="nextTo"/>
        <c:crossAx val="1778371536"/>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2).xlsb.xlsx]kpis!PivotTable7</c:name>
    <c:fmtId val="3"/>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71523685951103E-2"/>
          <c:y val="0.33037037037037037"/>
          <c:w val="0.8294573643410853"/>
          <c:h val="0.41333333333333333"/>
        </c:manualLayout>
      </c:layout>
      <c:lineChart>
        <c:grouping val="standard"/>
        <c:varyColors val="0"/>
        <c:ser>
          <c:idx val="0"/>
          <c:order val="0"/>
          <c:tx>
            <c:strRef>
              <c:f>kpis!$Y$5</c:f>
              <c:strCache>
                <c:ptCount val="1"/>
                <c:pt idx="0">
                  <c:v>Total</c:v>
                </c:pt>
              </c:strCache>
            </c:strRef>
          </c:tx>
          <c:spPr>
            <a:ln w="28575" cap="rnd">
              <a:solidFill>
                <a:schemeClr val="tx1"/>
              </a:solidFill>
              <a:round/>
            </a:ln>
            <a:effectLst/>
          </c:spPr>
          <c:marker>
            <c:symbol val="none"/>
          </c:marker>
          <c:cat>
            <c:strRef>
              <c:f>kpis!$X$6:$X$18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kpis!$Y$6:$Y$18</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smooth val="0"/>
          <c:extLst>
            <c:ext xmlns:c16="http://schemas.microsoft.com/office/drawing/2014/chart" uri="{C3380CC4-5D6E-409C-BE32-E72D297353CC}">
              <c16:uniqueId val="{00000000-E033-4C46-A66F-95434D296FE8}"/>
            </c:ext>
          </c:extLst>
        </c:ser>
        <c:dLbls>
          <c:showLegendKey val="0"/>
          <c:showVal val="0"/>
          <c:showCatName val="0"/>
          <c:showSerName val="0"/>
          <c:showPercent val="0"/>
          <c:showBubbleSize val="0"/>
        </c:dLbls>
        <c:smooth val="0"/>
        <c:axId val="556405424"/>
        <c:axId val="556406384"/>
      </c:lineChart>
      <c:catAx>
        <c:axId val="556405424"/>
        <c:scaling>
          <c:orientation val="minMax"/>
        </c:scaling>
        <c:delete val="1"/>
        <c:axPos val="b"/>
        <c:numFmt formatCode="General" sourceLinked="1"/>
        <c:majorTickMark val="none"/>
        <c:minorTickMark val="none"/>
        <c:tickLblPos val="nextTo"/>
        <c:crossAx val="556406384"/>
        <c:crosses val="autoZero"/>
        <c:auto val="1"/>
        <c:lblAlgn val="ctr"/>
        <c:lblOffset val="100"/>
        <c:noMultiLvlLbl val="0"/>
      </c:catAx>
      <c:valAx>
        <c:axId val="556406384"/>
        <c:scaling>
          <c:orientation val="minMax"/>
        </c:scaling>
        <c:delete val="1"/>
        <c:axPos val="l"/>
        <c:numFmt formatCode="0.0" sourceLinked="1"/>
        <c:majorTickMark val="none"/>
        <c:minorTickMark val="none"/>
        <c:tickLblPos val="nextTo"/>
        <c:crossAx val="5564054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kpis!$Q$2</c:f>
              <c:strCache>
                <c:ptCount val="1"/>
                <c:pt idx="0">
                  <c:v>Total</c:v>
                </c:pt>
              </c:strCache>
            </c:strRef>
          </c:tx>
          <c:spPr>
            <a:ln w="28575" cap="rnd">
              <a:solidFill>
                <a:schemeClr val="tx1"/>
              </a:solidFill>
              <a:round/>
            </a:ln>
            <a:effectLst/>
          </c:spPr>
          <c:marker>
            <c:symbol val="none"/>
          </c:marker>
          <c:cat>
            <c:strRef>
              <c:f>kpis!$P$3:$P$15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kpis!$Q$3:$Q$15</c:f>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0"/>
          <c:extLst>
            <c:ext xmlns:c16="http://schemas.microsoft.com/office/drawing/2014/chart" uri="{C3380CC4-5D6E-409C-BE32-E72D297353CC}">
              <c16:uniqueId val="{00000000-E940-4EF0-86E8-4074C02E92FE}"/>
            </c:ext>
          </c:extLst>
        </c:ser>
        <c:dLbls>
          <c:showLegendKey val="0"/>
          <c:showVal val="0"/>
          <c:showCatName val="0"/>
          <c:showSerName val="0"/>
          <c:showPercent val="0"/>
          <c:showBubbleSize val="0"/>
        </c:dLbls>
        <c:smooth val="0"/>
        <c:axId val="1140496416"/>
        <c:axId val="1140496896"/>
      </c:lineChart>
      <c:catAx>
        <c:axId val="1140496416"/>
        <c:scaling>
          <c:orientation val="minMax"/>
        </c:scaling>
        <c:delete val="1"/>
        <c:axPos val="b"/>
        <c:numFmt formatCode="General" sourceLinked="1"/>
        <c:majorTickMark val="none"/>
        <c:minorTickMark val="none"/>
        <c:tickLblPos val="nextTo"/>
        <c:crossAx val="1140496896"/>
        <c:crosses val="autoZero"/>
        <c:auto val="1"/>
        <c:lblAlgn val="ctr"/>
        <c:lblOffset val="100"/>
        <c:noMultiLvlLbl val="0"/>
      </c:catAx>
      <c:valAx>
        <c:axId val="1140496896"/>
        <c:scaling>
          <c:orientation val="minMax"/>
        </c:scaling>
        <c:delete val="1"/>
        <c:axPos val="l"/>
        <c:numFmt formatCode="General" sourceLinked="1"/>
        <c:majorTickMark val="none"/>
        <c:minorTickMark val="none"/>
        <c:tickLblPos val="nextTo"/>
        <c:crossAx val="114049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49808429118771E-2"/>
          <c:y val="0.16201831344659795"/>
          <c:w val="0.87356327560717006"/>
          <c:h val="0.43041897026925646"/>
        </c:manualLayout>
      </c:layout>
      <c:lineChart>
        <c:grouping val="standard"/>
        <c:varyColors val="0"/>
        <c:ser>
          <c:idx val="0"/>
          <c:order val="0"/>
          <c:tx>
            <c:strRef>
              <c:f>kpis!$M$2</c:f>
              <c:strCache>
                <c:ptCount val="1"/>
                <c:pt idx="0">
                  <c:v>Total</c:v>
                </c:pt>
              </c:strCache>
            </c:strRef>
          </c:tx>
          <c:spPr>
            <a:ln w="28575" cap="rnd">
              <a:solidFill>
                <a:schemeClr val="tx1"/>
              </a:solidFill>
              <a:round/>
            </a:ln>
            <a:effectLst/>
          </c:spPr>
          <c:marker>
            <c:symbol val="none"/>
          </c:marker>
          <c:cat>
            <c:strRef>
              <c:f>kpis!$L$3:$L$15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kpis!$M$3:$M$15</c:f>
              <c:numCache>
                <c:formatCode>General</c:formatCode>
                <c:ptCount val="12"/>
                <c:pt idx="0">
                  <c:v>381</c:v>
                </c:pt>
                <c:pt idx="1">
                  <c:v>300</c:v>
                </c:pt>
                <c:pt idx="2">
                  <c:v>696</c:v>
                </c:pt>
                <c:pt idx="3">
                  <c:v>668</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4C75-424F-B5C9-F270A0B2E59C}"/>
            </c:ext>
          </c:extLst>
        </c:ser>
        <c:dLbls>
          <c:showLegendKey val="0"/>
          <c:showVal val="0"/>
          <c:showCatName val="0"/>
          <c:showSerName val="0"/>
          <c:showPercent val="0"/>
          <c:showBubbleSize val="0"/>
        </c:dLbls>
        <c:smooth val="0"/>
        <c:axId val="1141712016"/>
        <c:axId val="1141713936"/>
      </c:lineChart>
      <c:catAx>
        <c:axId val="1141712016"/>
        <c:scaling>
          <c:orientation val="minMax"/>
        </c:scaling>
        <c:delete val="1"/>
        <c:axPos val="b"/>
        <c:numFmt formatCode="General" sourceLinked="1"/>
        <c:majorTickMark val="none"/>
        <c:minorTickMark val="none"/>
        <c:tickLblPos val="nextTo"/>
        <c:crossAx val="1141713936"/>
        <c:crosses val="autoZero"/>
        <c:auto val="1"/>
        <c:lblAlgn val="ctr"/>
        <c:lblOffset val="100"/>
        <c:noMultiLvlLbl val="0"/>
      </c:catAx>
      <c:valAx>
        <c:axId val="1141713936"/>
        <c:scaling>
          <c:orientation val="minMax"/>
        </c:scaling>
        <c:delete val="1"/>
        <c:axPos val="l"/>
        <c:numFmt formatCode="General" sourceLinked="1"/>
        <c:majorTickMark val="none"/>
        <c:minorTickMark val="none"/>
        <c:tickLblPos val="nextTo"/>
        <c:crossAx val="114171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kpis!$H$2</c:f>
              <c:strCache>
                <c:ptCount val="1"/>
                <c:pt idx="0">
                  <c:v>Total</c:v>
                </c:pt>
              </c:strCache>
            </c:strRef>
          </c:tx>
          <c:spPr>
            <a:ln w="28575" cap="rnd">
              <a:solidFill>
                <a:schemeClr val="tx1"/>
              </a:solidFill>
              <a:round/>
            </a:ln>
            <a:effectLst/>
          </c:spPr>
          <c:marker>
            <c:symbol val="none"/>
          </c:marker>
          <c:cat>
            <c:strRef>
              <c:f>kpis!$G$3:$G$15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kpis!$H$3:$H$15</c:f>
              <c:numCache>
                <c:formatCode>General</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0-CA87-4733-B3E2-A5BDFFFEC868}"/>
            </c:ext>
          </c:extLst>
        </c:ser>
        <c:dLbls>
          <c:showLegendKey val="0"/>
          <c:showVal val="0"/>
          <c:showCatName val="0"/>
          <c:showSerName val="0"/>
          <c:showPercent val="0"/>
          <c:showBubbleSize val="0"/>
        </c:dLbls>
        <c:smooth val="0"/>
        <c:axId val="872034991"/>
        <c:axId val="872031631"/>
      </c:lineChart>
      <c:catAx>
        <c:axId val="872034991"/>
        <c:scaling>
          <c:orientation val="minMax"/>
        </c:scaling>
        <c:delete val="1"/>
        <c:axPos val="b"/>
        <c:numFmt formatCode="General" sourceLinked="1"/>
        <c:majorTickMark val="none"/>
        <c:minorTickMark val="none"/>
        <c:tickLblPos val="nextTo"/>
        <c:crossAx val="872031631"/>
        <c:crosses val="autoZero"/>
        <c:auto val="1"/>
        <c:lblAlgn val="ctr"/>
        <c:lblOffset val="100"/>
        <c:noMultiLvlLbl val="0"/>
      </c:catAx>
      <c:valAx>
        <c:axId val="872031631"/>
        <c:scaling>
          <c:orientation val="minMax"/>
        </c:scaling>
        <c:delete val="1"/>
        <c:axPos val="l"/>
        <c:numFmt formatCode="General" sourceLinked="1"/>
        <c:majorTickMark val="none"/>
        <c:minorTickMark val="none"/>
        <c:tickLblPos val="nextTo"/>
        <c:crossAx val="87203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2).xlsb.xlsx]kpis!PivotTable5</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5.0925925925925923E-2"/>
          <c:w val="0.93888888888888888"/>
          <c:h val="0.89814814814814814"/>
        </c:manualLayout>
      </c:layout>
      <c:lineChart>
        <c:grouping val="standard"/>
        <c:varyColors val="0"/>
        <c:ser>
          <c:idx val="0"/>
          <c:order val="0"/>
          <c:tx>
            <c:strRef>
              <c:f>kpis!$U$8</c:f>
              <c:strCache>
                <c:ptCount val="1"/>
                <c:pt idx="0">
                  <c:v>Total</c:v>
                </c:pt>
              </c:strCache>
            </c:strRef>
          </c:tx>
          <c:spPr>
            <a:ln w="28575" cap="rnd">
              <a:solidFill>
                <a:schemeClr val="tx1"/>
              </a:solidFill>
              <a:round/>
            </a:ln>
            <a:effectLst/>
          </c:spPr>
          <c:marker>
            <c:symbol val="none"/>
          </c:marker>
          <c:cat>
            <c:strRef>
              <c:f>kpis!$T$9:$T$21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kpis!$U$9:$U$21</c:f>
              <c:numCache>
                <c:formatCode>0.00%;\-0.00%;0.00%</c:formatCode>
                <c:ptCount val="12"/>
                <c:pt idx="0">
                  <c:v>9.6228200367828712E-2</c:v>
                </c:pt>
                <c:pt idx="1">
                  <c:v>0.17229113129503421</c:v>
                </c:pt>
                <c:pt idx="2">
                  <c:v>0.13948254443029326</c:v>
                </c:pt>
                <c:pt idx="3">
                  <c:v>8.411191390374631E-2</c:v>
                </c:pt>
                <c:pt idx="4">
                  <c:v>0.1445622110770525</c:v>
                </c:pt>
                <c:pt idx="5">
                  <c:v>0.13937912177845865</c:v>
                </c:pt>
                <c:pt idx="6">
                  <c:v>9.3947592924948004E-2</c:v>
                </c:pt>
                <c:pt idx="7">
                  <c:v>0.13692393157737659</c:v>
                </c:pt>
                <c:pt idx="8">
                  <c:v>0.11980328881949823</c:v>
                </c:pt>
                <c:pt idx="9">
                  <c:v>0.15866397631604365</c:v>
                </c:pt>
                <c:pt idx="10">
                  <c:v>0.10063076299282987</c:v>
                </c:pt>
                <c:pt idx="11">
                  <c:v>0.13332326478508943</c:v>
                </c:pt>
              </c:numCache>
            </c:numRef>
          </c:val>
          <c:smooth val="0"/>
          <c:extLst>
            <c:ext xmlns:c16="http://schemas.microsoft.com/office/drawing/2014/chart" uri="{C3380CC4-5D6E-409C-BE32-E72D297353CC}">
              <c16:uniqueId val="{00000000-3E62-422D-8731-93012063A9B5}"/>
            </c:ext>
          </c:extLst>
        </c:ser>
        <c:dLbls>
          <c:showLegendKey val="0"/>
          <c:showVal val="0"/>
          <c:showCatName val="0"/>
          <c:showSerName val="0"/>
          <c:showPercent val="0"/>
          <c:showBubbleSize val="0"/>
        </c:dLbls>
        <c:smooth val="0"/>
        <c:axId val="699785679"/>
        <c:axId val="699786159"/>
      </c:lineChart>
      <c:catAx>
        <c:axId val="699785679"/>
        <c:scaling>
          <c:orientation val="minMax"/>
        </c:scaling>
        <c:delete val="1"/>
        <c:axPos val="b"/>
        <c:numFmt formatCode="General" sourceLinked="1"/>
        <c:majorTickMark val="none"/>
        <c:minorTickMark val="none"/>
        <c:tickLblPos val="nextTo"/>
        <c:crossAx val="699786159"/>
        <c:crosses val="autoZero"/>
        <c:auto val="1"/>
        <c:lblAlgn val="ctr"/>
        <c:lblOffset val="100"/>
        <c:noMultiLvlLbl val="0"/>
      </c:catAx>
      <c:valAx>
        <c:axId val="699786159"/>
        <c:scaling>
          <c:orientation val="minMax"/>
        </c:scaling>
        <c:delete val="1"/>
        <c:axPos val="l"/>
        <c:numFmt formatCode="0.00%;\-0.00%;0.00%" sourceLinked="1"/>
        <c:majorTickMark val="none"/>
        <c:minorTickMark val="none"/>
        <c:tickLblPos val="nextTo"/>
        <c:crossAx val="69978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2).xlsb.xlsx]sales &amp; profit by month !PivotTable2</c:name>
    <c:fmtId val="11"/>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sales &amp; profit by</a:t>
            </a:r>
            <a:r>
              <a:rPr lang="en-US" b="1" baseline="0">
                <a:solidFill>
                  <a:schemeClr val="tx1">
                    <a:lumMod val="85000"/>
                    <a:lumOff val="15000"/>
                  </a:schemeClr>
                </a:solidFill>
              </a:rPr>
              <a:t> month </a:t>
            </a:r>
          </a:p>
        </c:rich>
      </c:tx>
      <c:layout>
        <c:manualLayout>
          <c:xMode val="edge"/>
          <c:yMode val="edge"/>
          <c:x val="0.21760027789127959"/>
          <c:y val="2.32331265068434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month '!$B$1</c:f>
              <c:strCache>
                <c:ptCount val="1"/>
                <c:pt idx="0">
                  <c:v>Total sales</c:v>
                </c:pt>
              </c:strCache>
            </c:strRef>
          </c:tx>
          <c:spPr>
            <a:solidFill>
              <a:schemeClr val="accent1">
                <a:lumMod val="60000"/>
                <a:lumOff val="40000"/>
              </a:schemeClr>
            </a:solidFill>
            <a:ln>
              <a:noFill/>
            </a:ln>
            <a:effectLst/>
          </c:spPr>
          <c:invertIfNegative val="0"/>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'!$B$2:$B$14</c:f>
              <c:numCache>
                <c:formatCode>0.0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352461.07100000029</c:v>
                </c:pt>
                <c:pt idx="11">
                  <c:v>325293.50350000005</c:v>
                </c:pt>
              </c:numCache>
            </c:numRef>
          </c:val>
          <c:extLst>
            <c:ext xmlns:c16="http://schemas.microsoft.com/office/drawing/2014/chart" uri="{C3380CC4-5D6E-409C-BE32-E72D297353CC}">
              <c16:uniqueId val="{00000000-84EF-4B04-8BC0-8B6015E6AE18}"/>
            </c:ext>
          </c:extLst>
        </c:ser>
        <c:dLbls>
          <c:showLegendKey val="0"/>
          <c:showVal val="0"/>
          <c:showCatName val="0"/>
          <c:showSerName val="0"/>
          <c:showPercent val="0"/>
          <c:showBubbleSize val="0"/>
        </c:dLbls>
        <c:gapWidth val="150"/>
        <c:axId val="1302120272"/>
        <c:axId val="1302124592"/>
      </c:barChart>
      <c:lineChart>
        <c:grouping val="stacked"/>
        <c:varyColors val="0"/>
        <c:ser>
          <c:idx val="1"/>
          <c:order val="1"/>
          <c:tx>
            <c:strRef>
              <c:f>'sales &amp; profit by month '!$C$1</c:f>
              <c:strCache>
                <c:ptCount val="1"/>
                <c:pt idx="0">
                  <c:v>Total profit</c:v>
                </c:pt>
              </c:strCache>
            </c:strRef>
          </c:tx>
          <c:spPr>
            <a:ln w="28575" cap="rnd">
              <a:solidFill>
                <a:schemeClr val="accent2"/>
              </a:solidFill>
              <a:round/>
            </a:ln>
            <a:effectLst/>
          </c:spPr>
          <c:marker>
            <c:symbol val="none"/>
          </c:marker>
          <c:cat>
            <c:strRef>
              <c:f>'sales &amp; profit by month '!$A$2:$A$14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by month '!$C$2:$C$14</c:f>
              <c:numCache>
                <c:formatCode>General</c:formatCode>
                <c:ptCount val="12"/>
                <c:pt idx="0">
                  <c:v>9134.4460999999992</c:v>
                </c:pt>
                <c:pt idx="1">
                  <c:v>10294.610699999999</c:v>
                </c:pt>
                <c:pt idx="2">
                  <c:v>28594.687200000004</c:v>
                </c:pt>
                <c:pt idx="3">
                  <c:v>11587.436300000012</c:v>
                </c:pt>
                <c:pt idx="4">
                  <c:v>22411.307800000013</c:v>
                </c:pt>
                <c:pt idx="5">
                  <c:v>21285.795400000054</c:v>
                </c:pt>
                <c:pt idx="6">
                  <c:v>13832.664800000006</c:v>
                </c:pt>
                <c:pt idx="7">
                  <c:v>21776.938399999995</c:v>
                </c:pt>
                <c:pt idx="8">
                  <c:v>36857.475299999984</c:v>
                </c:pt>
                <c:pt idx="9">
                  <c:v>31784.041300000012</c:v>
                </c:pt>
                <c:pt idx="10">
                  <c:v>35468.426500000009</c:v>
                </c:pt>
                <c:pt idx="11">
                  <c:v>43369.191899999925</c:v>
                </c:pt>
              </c:numCache>
            </c:numRef>
          </c:val>
          <c:smooth val="0"/>
          <c:extLst>
            <c:ext xmlns:c16="http://schemas.microsoft.com/office/drawing/2014/chart" uri="{C3380CC4-5D6E-409C-BE32-E72D297353CC}">
              <c16:uniqueId val="{00000001-84EF-4B04-8BC0-8B6015E6AE18}"/>
            </c:ext>
          </c:extLst>
        </c:ser>
        <c:dLbls>
          <c:showLegendKey val="0"/>
          <c:showVal val="0"/>
          <c:showCatName val="0"/>
          <c:showSerName val="0"/>
          <c:showPercent val="0"/>
          <c:showBubbleSize val="0"/>
        </c:dLbls>
        <c:marker val="1"/>
        <c:smooth val="0"/>
        <c:axId val="1778378256"/>
        <c:axId val="1778371536"/>
      </c:lineChart>
      <c:catAx>
        <c:axId val="130212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302124592"/>
        <c:crosses val="autoZero"/>
        <c:auto val="1"/>
        <c:lblAlgn val="ctr"/>
        <c:lblOffset val="100"/>
        <c:noMultiLvlLbl val="0"/>
      </c:catAx>
      <c:valAx>
        <c:axId val="1302124592"/>
        <c:scaling>
          <c:orientation val="minMax"/>
          <c:max val="400000"/>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02120272"/>
        <c:crosses val="autoZero"/>
        <c:crossBetween val="between"/>
      </c:valAx>
      <c:valAx>
        <c:axId val="17783715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78378256"/>
        <c:crosses val="max"/>
        <c:crossBetween val="between"/>
      </c:valAx>
      <c:catAx>
        <c:axId val="1778378256"/>
        <c:scaling>
          <c:orientation val="minMax"/>
        </c:scaling>
        <c:delete val="1"/>
        <c:axPos val="t"/>
        <c:numFmt formatCode="General" sourceLinked="1"/>
        <c:majorTickMark val="out"/>
        <c:minorTickMark val="none"/>
        <c:tickLblPos val="nextTo"/>
        <c:crossAx val="1778371536"/>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lumMod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products!PivotTable1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 5 products </a:t>
            </a:r>
          </a:p>
        </c:rich>
      </c:tx>
      <c:layout>
        <c:manualLayout>
          <c:xMode val="edge"/>
          <c:yMode val="edge"/>
          <c:x val="0.31181854711157853"/>
          <c:y val="3.5085779840433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91990246070502"/>
          <c:y val="0.24416993480596985"/>
          <c:w val="0.64343093268947793"/>
          <c:h val="0.65305258374362118"/>
        </c:manualLayout>
      </c:layout>
      <c:barChart>
        <c:barDir val="bar"/>
        <c:grouping val="clustered"/>
        <c:varyColors val="0"/>
        <c:ser>
          <c:idx val="0"/>
          <c:order val="0"/>
          <c:tx>
            <c:strRef>
              <c:f>'top 5 products'!$B$1</c:f>
              <c:strCache>
                <c:ptCount val="1"/>
                <c:pt idx="0">
                  <c:v>Total</c:v>
                </c:pt>
              </c:strCache>
            </c:strRef>
          </c:tx>
          <c:spPr>
            <a:solidFill>
              <a:schemeClr val="accent5">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products'!$A$2:$A$7</c:f>
              <c:strCache>
                <c:ptCount val="5"/>
                <c:pt idx="0">
                  <c:v>Canon imageCLASS </c:v>
                </c:pt>
                <c:pt idx="1">
                  <c:v>Cisco TelePresence</c:v>
                </c:pt>
                <c:pt idx="2">
                  <c:v>Fellowes PB500 Electric</c:v>
                </c:pt>
                <c:pt idx="3">
                  <c:v>GBC DocuBind TL300 </c:v>
                </c:pt>
                <c:pt idx="4">
                  <c:v>HON 5400 </c:v>
                </c:pt>
              </c:strCache>
            </c:strRef>
          </c:cat>
          <c:val>
            <c:numRef>
              <c:f>'top 5 products'!$B$2:$B$7</c:f>
              <c:numCache>
                <c:formatCode>General</c:formatCode>
                <c:ptCount val="5"/>
                <c:pt idx="0">
                  <c:v>61599.823999999993</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0F63-4EE8-9CAD-3F1F1E374EC9}"/>
            </c:ext>
          </c:extLst>
        </c:ser>
        <c:dLbls>
          <c:dLblPos val="outEnd"/>
          <c:showLegendKey val="0"/>
          <c:showVal val="1"/>
          <c:showCatName val="0"/>
          <c:showSerName val="0"/>
          <c:showPercent val="0"/>
          <c:showBubbleSize val="0"/>
        </c:dLbls>
        <c:gapWidth val="182"/>
        <c:axId val="760333312"/>
        <c:axId val="760337632"/>
      </c:barChart>
      <c:catAx>
        <c:axId val="76033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760337632"/>
        <c:crosses val="autoZero"/>
        <c:auto val="1"/>
        <c:lblAlgn val="ctr"/>
        <c:lblOffset val="100"/>
        <c:noMultiLvlLbl val="0"/>
      </c:catAx>
      <c:valAx>
        <c:axId val="760337632"/>
        <c:scaling>
          <c:orientation val="minMax"/>
        </c:scaling>
        <c:delete val="1"/>
        <c:axPos val="b"/>
        <c:numFmt formatCode="General" sourceLinked="1"/>
        <c:majorTickMark val="none"/>
        <c:minorTickMark val="none"/>
        <c:tickLblPos val="nextTo"/>
        <c:crossAx val="76033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3 sub-category!PivotTable3</c:name>
    <c:fmtId val="12"/>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 3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05555555555555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5"/>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61111111111111"/>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445042924220512"/>
              <c:y val="-0.154400927156832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2535836662936307"/>
              <c:y val="5.9764120394041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912197823948606"/>
              <c:y val="-6.76408630739339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86147371526495"/>
          <c:y val="0.25695333537853221"/>
          <c:w val="0.36431927461943181"/>
          <c:h val="0.66003272318232953"/>
        </c:manualLayout>
      </c:layout>
      <c:doughnutChart>
        <c:varyColors val="1"/>
        <c:ser>
          <c:idx val="0"/>
          <c:order val="0"/>
          <c:tx>
            <c:strRef>
              <c:f>'top 3 sub-category'!$B$3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25-4784-9922-799EC6937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25-4784-9922-799EC69378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25-4784-9922-799EC69378C1}"/>
              </c:ext>
            </c:extLst>
          </c:dPt>
          <c:dLbls>
            <c:dLbl>
              <c:idx val="0"/>
              <c:layout>
                <c:manualLayout>
                  <c:x val="0.15445042924220512"/>
                  <c:y val="-0.15440092715683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25-4784-9922-799EC69378C1}"/>
                </c:ext>
              </c:extLst>
            </c:dLbl>
            <c:dLbl>
              <c:idx val="1"/>
              <c:layout>
                <c:manualLayout>
                  <c:x val="-0.22535836662936307"/>
                  <c:y val="5.9764120394041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25-4784-9922-799EC69378C1}"/>
                </c:ext>
              </c:extLst>
            </c:dLbl>
            <c:dLbl>
              <c:idx val="2"/>
              <c:layout>
                <c:manualLayout>
                  <c:x val="-0.17912197823948606"/>
                  <c:y val="-6.7640863073933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25-4784-9922-799EC69378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65000"/>
                      <a:lumOff val="35000"/>
                    </a:schemeClr>
                  </a:solidFill>
                  <a:round/>
                </a:ln>
                <a:effectLst/>
              </c:spPr>
            </c:leaderLines>
            <c:extLst>
              <c:ext xmlns:c15="http://schemas.microsoft.com/office/drawing/2012/chart" uri="{CE6537A1-D6FC-4f65-9D91-7224C49458BB}"/>
            </c:extLst>
          </c:dLbls>
          <c:cat>
            <c:strRef>
              <c:f>'top 3 sub-category'!$A$4:$A$7</c:f>
              <c:strCache>
                <c:ptCount val="3"/>
                <c:pt idx="0">
                  <c:v>Chairs</c:v>
                </c:pt>
                <c:pt idx="1">
                  <c:v>Phones</c:v>
                </c:pt>
                <c:pt idx="2">
                  <c:v>Storage</c:v>
                </c:pt>
              </c:strCache>
            </c:strRef>
          </c:cat>
          <c:val>
            <c:numRef>
              <c:f>'top 3 sub-category'!$B$4:$B$7</c:f>
              <c:numCache>
                <c:formatCode>0.0</c:formatCode>
                <c:ptCount val="3"/>
                <c:pt idx="0">
                  <c:v>328449.10300000064</c:v>
                </c:pt>
                <c:pt idx="1">
                  <c:v>330007.05399999983</c:v>
                </c:pt>
                <c:pt idx="2">
                  <c:v>223843.60799999998</c:v>
                </c:pt>
              </c:numCache>
            </c:numRef>
          </c:val>
          <c:extLst>
            <c:ext xmlns:c16="http://schemas.microsoft.com/office/drawing/2014/chart" uri="{C3380CC4-5D6E-409C-BE32-E72D297353CC}">
              <c16:uniqueId val="{00000006-0925-4784-9922-799EC69378C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802068430396697"/>
          <c:y val="0.39378600402222441"/>
          <c:w val="0.21286341841914541"/>
          <c:h val="0.438314756110031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2).xlsb.xlsx]Top 5 Cities By Profit !PivotTable1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5 Cities By Profit </a:t>
            </a:r>
          </a:p>
        </c:rich>
      </c:tx>
      <c:layout>
        <c:manualLayout>
          <c:xMode val="edge"/>
          <c:yMode val="edge"/>
          <c:x val="0.22907758530183728"/>
          <c:y val="1.16915881232404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4962781545223"/>
          <c:y val="0.12433673946096546"/>
          <c:w val="0.8643503721845478"/>
          <c:h val="0.64182486897875635"/>
        </c:manualLayout>
      </c:layout>
      <c:barChart>
        <c:barDir val="col"/>
        <c:grouping val="clustered"/>
        <c:varyColors val="0"/>
        <c:ser>
          <c:idx val="0"/>
          <c:order val="0"/>
          <c:tx>
            <c:strRef>
              <c:f>'Top 5 Cities By Profit '!$D$4</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Profit '!$C$5:$C$10</c:f>
              <c:strCache>
                <c:ptCount val="5"/>
                <c:pt idx="0">
                  <c:v>New York City</c:v>
                </c:pt>
                <c:pt idx="1">
                  <c:v>Los Angeles</c:v>
                </c:pt>
                <c:pt idx="2">
                  <c:v>Seattle</c:v>
                </c:pt>
                <c:pt idx="3">
                  <c:v>San Francisco</c:v>
                </c:pt>
                <c:pt idx="4">
                  <c:v>Detroit</c:v>
                </c:pt>
              </c:strCache>
            </c:strRef>
          </c:cat>
          <c:val>
            <c:numRef>
              <c:f>'Top 5 Cities By Profit '!$D$5:$D$10</c:f>
              <c:numCache>
                <c:formatCode>General</c:formatCode>
                <c:ptCount val="5"/>
                <c:pt idx="0">
                  <c:v>62036.983700000004</c:v>
                </c:pt>
                <c:pt idx="1">
                  <c:v>30440.757900000004</c:v>
                </c:pt>
                <c:pt idx="2">
                  <c:v>29156.09670000002</c:v>
                </c:pt>
                <c:pt idx="3">
                  <c:v>17507.385399999992</c:v>
                </c:pt>
                <c:pt idx="4">
                  <c:v>13181.790799999999</c:v>
                </c:pt>
              </c:numCache>
            </c:numRef>
          </c:val>
          <c:extLst>
            <c:ext xmlns:c16="http://schemas.microsoft.com/office/drawing/2014/chart" uri="{C3380CC4-5D6E-409C-BE32-E72D297353CC}">
              <c16:uniqueId val="{00000000-2875-4FDB-9EF2-A32B929D8215}"/>
            </c:ext>
          </c:extLst>
        </c:ser>
        <c:dLbls>
          <c:dLblPos val="outEnd"/>
          <c:showLegendKey val="0"/>
          <c:showVal val="1"/>
          <c:showCatName val="0"/>
          <c:showSerName val="0"/>
          <c:showPercent val="0"/>
          <c:showBubbleSize val="0"/>
        </c:dLbls>
        <c:gapWidth val="219"/>
        <c:overlap val="-27"/>
        <c:axId val="2053576896"/>
        <c:axId val="2053588896"/>
      </c:barChart>
      <c:catAx>
        <c:axId val="205357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53588896"/>
        <c:crosses val="autoZero"/>
        <c:auto val="1"/>
        <c:lblAlgn val="ctr"/>
        <c:lblOffset val="100"/>
        <c:noMultiLvlLbl val="0"/>
      </c:catAx>
      <c:valAx>
        <c:axId val="2053588896"/>
        <c:scaling>
          <c:orientation val="minMax"/>
        </c:scaling>
        <c:delete val="1"/>
        <c:axPos val="l"/>
        <c:majorGridlines>
          <c:spPr>
            <a:ln w="9525" cap="flat" cmpd="sng" algn="ctr">
              <a:solidFill>
                <a:schemeClr val="tx2">
                  <a:lumMod val="20000"/>
                  <a:lumOff val="80000"/>
                </a:schemeClr>
              </a:solidFill>
              <a:round/>
            </a:ln>
            <a:effectLst/>
          </c:spPr>
        </c:majorGridlines>
        <c:numFmt formatCode="General" sourceLinked="1"/>
        <c:majorTickMark val="none"/>
        <c:minorTickMark val="none"/>
        <c:tickLblPos val="nextTo"/>
        <c:crossAx val="205357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(version 2).xlsb.xlsx]Sheet2!PivotTable1</c:name>
    <c:fmtId val="4"/>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sz="1300" b="1">
                <a:solidFill>
                  <a:sysClr val="windowText" lastClr="000000"/>
                </a:solidFill>
              </a:rPr>
              <a:t>Sales</a:t>
            </a:r>
            <a:r>
              <a:rPr lang="en-US" sz="1300" b="1" baseline="0">
                <a:solidFill>
                  <a:sysClr val="windowText" lastClr="000000"/>
                </a:solidFill>
              </a:rPr>
              <a:t> by person</a:t>
            </a:r>
          </a:p>
        </c:rich>
      </c:tx>
      <c:layout>
        <c:manualLayout>
          <c:xMode val="edge"/>
          <c:yMode val="edge"/>
          <c:x val="0.21507025402743385"/>
          <c:y val="5.4392871943638628E-3"/>
        </c:manualLayout>
      </c:layout>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3550633909277242E-2"/>
              <c:y val="-0.1260077358751208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3421904417424852E-2"/>
              <c:y val="4.2885757701339967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8217356222698309E-3"/>
              <c:y val="4.558916977483077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105098170149226E-2"/>
              <c:y val="-7.633271170051111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935217903415782"/>
                  <c:h val="8.7588064649813502E-2"/>
                </c:manualLayout>
              </c15:layout>
            </c:ext>
          </c:extLst>
        </c:dLbl>
      </c:pivotFmt>
    </c:pivotFmts>
    <c:plotArea>
      <c:layout/>
      <c:pieChart>
        <c:varyColors val="1"/>
        <c:ser>
          <c:idx val="0"/>
          <c:order val="0"/>
          <c:tx>
            <c:strRef>
              <c:f>Sheet2!$F$10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01-4F9D-A764-622A3253B5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01-4F9D-A764-622A3253B5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01-4F9D-A764-622A3253B5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01-4F9D-A764-622A3253B567}"/>
              </c:ext>
            </c:extLst>
          </c:dPt>
          <c:dLbls>
            <c:dLbl>
              <c:idx val="0"/>
              <c:layout>
                <c:manualLayout>
                  <c:x val="4.3550633909277242E-2"/>
                  <c:y val="-0.1260077358751208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01-4F9D-A764-622A3253B567}"/>
                </c:ext>
              </c:extLst>
            </c:dLbl>
            <c:dLbl>
              <c:idx val="1"/>
              <c:layout>
                <c:manualLayout>
                  <c:x val="2.3421904417424852E-2"/>
                  <c:y val="4.28857577013399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01-4F9D-A764-622A3253B567}"/>
                </c:ext>
              </c:extLst>
            </c:dLbl>
            <c:dLbl>
              <c:idx val="2"/>
              <c:layout>
                <c:manualLayout>
                  <c:x val="-6.8217356222698309E-3"/>
                  <c:y val="4.55891697748307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01-4F9D-A764-622A3253B567}"/>
                </c:ext>
              </c:extLst>
            </c:dLbl>
            <c:dLbl>
              <c:idx val="3"/>
              <c:layout>
                <c:manualLayout>
                  <c:x val="-4.105098170149226E-2"/>
                  <c:y val="-7.6332711700511119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935217903415782"/>
                      <c:h val="8.7588064649813502E-2"/>
                    </c:manualLayout>
                  </c15:layout>
                </c:ext>
                <c:ext xmlns:c16="http://schemas.microsoft.com/office/drawing/2014/chart" uri="{C3380CC4-5D6E-409C-BE32-E72D297353CC}">
                  <c16:uniqueId val="{00000007-5E01-4F9D-A764-622A3253B56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1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Sheet2!$E$11:$E$15</c:f>
              <c:strCache>
                <c:ptCount val="4"/>
                <c:pt idx="0">
                  <c:v>Anna Andreadi</c:v>
                </c:pt>
                <c:pt idx="1">
                  <c:v>Cassandra Brandow</c:v>
                </c:pt>
                <c:pt idx="2">
                  <c:v>Chuck Magee</c:v>
                </c:pt>
                <c:pt idx="3">
                  <c:v>Kelly Williams</c:v>
                </c:pt>
              </c:strCache>
            </c:strRef>
          </c:cat>
          <c:val>
            <c:numRef>
              <c:f>Sheet2!$F$11:$F$15</c:f>
              <c:numCache>
                <c:formatCode>0.0</c:formatCode>
                <c:ptCount val="4"/>
                <c:pt idx="0">
                  <c:v>725457.82450000092</c:v>
                </c:pt>
                <c:pt idx="1">
                  <c:v>391721.90500000061</c:v>
                </c:pt>
                <c:pt idx="2">
                  <c:v>678781.24000000022</c:v>
                </c:pt>
                <c:pt idx="3">
                  <c:v>501239.89079999959</c:v>
                </c:pt>
              </c:numCache>
            </c:numRef>
          </c:val>
          <c:extLst>
            <c:ext xmlns:c16="http://schemas.microsoft.com/office/drawing/2014/chart" uri="{C3380CC4-5D6E-409C-BE32-E72D297353CC}">
              <c16:uniqueId val="{00000008-5E01-4F9D-A764-622A3253B5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834573264548828"/>
          <c:y val="0.37279113137173642"/>
          <c:w val="0.39878758258665942"/>
          <c:h val="0.4688139298758971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effectLst>
                <a:reflection stA="60000" endPos="0" dist="50800" dir="5400000" sy="-100000" algn="bl" rotWithShape="0"/>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5 product by quantity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5 product by quantity</a:t>
          </a:r>
        </a:p>
      </cx:txPr>
    </cx:title>
    <cx:plotArea>
      <cx:plotAreaRegion>
        <cx:series layoutId="treemap" uniqueId="{FF6651BD-B37C-42EB-A3BF-540482F9155A}">
          <cx:tx>
            <cx:txData>
              <cx:f>_xlchart.v1.1</cx:f>
              <cx:v>quantity</cx:v>
            </cx:txData>
          </cx:tx>
          <cx:spPr>
            <a:ln>
              <a:solidFill>
                <a:schemeClr val="tx1">
                  <a:lumMod val="75000"/>
                  <a:lumOff val="25000"/>
                </a:schemeClr>
              </a:solidFill>
            </a:ln>
          </cx:spPr>
          <cx:dataLabels pos="inEnd">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visibility seriesName="1" categoryName="1" value="1"/>
            <cx:separator>, </cx:separator>
            <cx:dataLabel idx="0">
              <cx:spPr>
                <a:effectLst>
                  <a:glow rad="127000">
                    <a:schemeClr val="tx1">
                      <a:lumMod val="95000"/>
                      <a:lumOff val="5000"/>
                    </a:schemeClr>
                  </a:glow>
                </a:effectLst>
              </cx:spPr>
            </cx:dataLabel>
            <cx:dataLabel idx="2">
              <cx:spPr>
                <a:effectLst>
                  <a:glow rad="127000">
                    <a:schemeClr val="tx2"/>
                  </a:glow>
                </a:effectLst>
              </cx:spPr>
            </cx:dataLabel>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plotSurface>
          <cx:spPr>
            <a:noFill/>
            <a:effectLst>
              <a:glow rad="101600">
                <a:schemeClr val="accent2">
                  <a:satMod val="175000"/>
                  <a:alpha val="40000"/>
                </a:schemeClr>
              </a:glow>
              <a:outerShdw dir="5400000" sx="1000" sy="1000" algn="ctr" rotWithShape="0">
                <a:srgbClr val="000000"/>
              </a:outerShdw>
            </a:effectLst>
          </cx:spPr>
        </cx:plotSurface>
        <cx:series layoutId="regionMap" uniqueId="{330DACA3-3CC1-4058-9B5D-AB649FE73BD6}">
          <cx:dataId val="0"/>
          <cx:layoutPr>
            <cx:geography cultureLanguage="en-US" cultureRegion="EG" attribution="Powered by Bing">
              <cx:geoCache provider="{E9337A44-BEBE-4D9F-B70C-5C5E7DAFC167}">
                <cx:binary>1H1pb9y4tu1fCfL5yi1SFCkdnD7AkWr2GMeJk/4iVGxHomaJmn/9W/KQ2ErFdr/2xUVVB2gnZZY2
ubintTdZ/77q/nUV32zLd10Sp+pfV92f74Oqyv/1xx/qKrhJtuogkVdlprLv1cFVlvyRff8ur27+
uC63rUz9P6hO2B9Xwbasbrr3//k3Ps2/yY6yq20ls/RDfVP25zeqjiv1zHs733q3vU5kOpOqKuVV
Rf5872ZxVm6vs/fvbtJKVv1Fn9/8+f7Jb71/98f0s3557rsYolX1NcYa1oFtW6apM6rfvsj7d3GW
+vdva0Q3D0wmLIMbDw892SYY+BpRbgXZXl+XN0phLrf/fzzyieB44/T9u6usTqtxwXys3Z/vP6Wy
url+97HaVjfq/TupMvfuF9xslP7Tx9vp/vF0yf/z78k/YAEm//IIlelqvfTWL6D8N95+2ybbh+V5
A0zogeCcUUrFUzAsfmAx3TCoTu2718ND7zB5hSS7IfkxcILIf4/2E5Ey2qZqiw3zZmrCDizoiW4Q
827hrafI2PSAGTYxTdO6UyPz4dn3yLxCot9A82PkFJvzPcVGDln6ltrCDqhtUGoRdgfNRGkIIQfQ
JtPmJn+wcHfb4gGaFwX6HTL3A6fA/LWXwFzeqOrdZ1n6MpVvCY91AFNmCovc26wJPJZ+wIkhDFsn
d5oz8TOvFms3SJPhE6guP+8lVO42lt+z8m1xEgfUZJzbxL7DYRoIEBtACSoII7t8z+tk2g3S47ET
hNz/7iVCJzfN9vottcg+MEzOmGnoO/0PIfyAm6ZhCevOAQG9x0buZXl2I/MwboLKyZ7qTZamN1eV
vKqrh+X559EaIwemMIlpGOZOxRGI5gwL7olOYgL3ddLsBubJ4Ak67sVe6sxpFG+D7E0DaeQulsEY
v0dGn9g0WxyYumXouhB3WmU/bIu70OA1Eu2G5+fICTanh3uJzbG8CqS/TR/W5w3UBhG1YMJGYLDT
olkm1Ea3Acz9+/zh2XfYvEai3dj8HDnB5ni9n9hsyz7eptcP6/PPsRlJAZMKw4Q+PCYDBD8QOuI4
w74PtSex2vErJPkNJj9GTjGZ7SUms5t4227LmzfExD7QdUtwClTuXhNszAPGLc4MgkR1fE28zWsk
2o3Nz5ETbGbzvcTm5KZ9d3zTyau3pNHYAaNIYwi7yzF1aMZjzSE6PyBwNbZu/RKZvUaa3cg8nskE
m5PjvcTmget8l31/B4axTr69cS5q6yAzicGewiPEgU44tblxrzx4/3H4/HfF2g3X7k+ZADdz9xK4
Y4nQWmXVG+Y8jB8YzCbg1e45tWn0xg6IjegN3M9TtF4ly26IHg2d4HJ8spe4LFAwkG+ZiVLrwLRN
E7DcZTvTmNoCE2oJg9Exrh5fkxjhFQLthubHwAkwi/3kqI+lUuOfPJcPu/cNAjfkmhRRgvUQI0wC
OAscjskpij331Z5fgupXCbUboCczmoB0/HEvtWd5k4EPfUObZlCwoSADYNfutGNi0yzjgDFmCKbf
27yJ9rxCoN3g/Bg4AWb5370A5vmy4OMqz5Pf/LvFUBt8gGEKAHCHDlb/cRRnIwYnYyn0If+ZhAmT
auXvxdqN0WT4k5nsRyn0U7UN3tCagfSkhkDOc8/fwM8/huO2siMs1En5xI69JMdv1v9W+omCfLrY
CwV5IjU6BdbX4NLeDgrGDhAa64I+kP+T+ichDJ7FNoSlT/LOFwXZjcX9sCfTwqxmewnG55syydLq
TeHQhUnx38RCgWzmnHKbI9XcxQK8QpLdePwYOEHk836qx/FWpm9IzjATqcpYZH4gZyZFTm4fUMIJ
08U9ccYe9sI9mfmSOLtBuZ/FBJLj/aRl1nEs00yqh5X559Ew0w8IDBYc9v2q/xoNE2Zxw/wRLj88
+w6V10i0G5ifIyfYrPczWVmn13L7pk0b9sHI6zProV9mYsfQ6YSKGch/9DrdvqZe5WWBfoPMw8Ap
MPuZ3l9KdZWlSr5tYQYBrm0a/L7U/KvWCIOCArB3J/ivEmk3OI+GTuC5XO+l4z+7SVPVx832TVs1
YNcsG50a9ymiPqVgwGZahmXZQvxsFnjMZr5Wqt0gPR09welsP9LJJ1IjWj7Jyip4N9tGb0tgCiTz
3ADlfx+MTTQJFABqNmPv2n2JE+8/xum1Uu3G6enoJzPGhPczkF5n7RuSMYweICDjyPfZ7nTfAB2g
65zo9+9PssyXpNmNy92oCR7rPdUblNI2N6W66R927ttEbaiTwQHdU2STrF8g0wTBiab7uwzHnsTS
Y1HsZZl2Y/N47AShk81eeqDDt26EtkDvM0FH53L7Ik85GdsCUQCSDDTaHTzIhB7btJfl2Y3Mw7gJ
Kocf9xMVLEl9Fb2h1hhoZaKCWty8b7OdEDRop6GWEMIg91HbJKA+fIVEv0Hmx8gpNl/3EpujrJbq
jbMd/cC2YM04f7BZE6UhCOgIiEzrPmCbmLRXibQbnUdDJ/Ac7afLOd4qtb0KanVTVW/JFdADNDej
8IKms112TeAQgY7iADpsnxq0V8uzG5/J8AlGx/uJ0cesRjjtbssMlM72Yb3+eWhgGAe2juILJfeh
wZQ1GBMjlM5QGLhzPpOA7fVy7QZrOn6C1kd3Lw3eWLfN6lK+IU4IArgAtcN2h3DjaSm4IkEeEp+J
M3qNRLsR+jlygs3xfp4tPEbZ4E2JN4ZOJ3SqExsl5tvXRIWIjhYBZhLKxx6px5HbK0T5DSYPc5hC
crGX6nJy863cqugNzdp4ggDnasZK5x0mk4wHZWdED4i5Hxifibq8RqLd0PwcOcHmZL6n2LTvVtsk
V4F8y95bZhxwy0Tw9nDEY6I0CA7MsUyNrPUHgI9VZ0wrXyXW71B6MnwK1WovoTotb/zsLWlrxAaG
hQ5og9/zAk9jbEL1A5zOxXl2NongXpZkNywP4yZ4nJ7vJR7jHv2aldGD0f/n0RroNZwUoGw8r77L
1QjzAK1oOvTqvjw3idZeI9FuZH6OnGBzsp8p6R2V+78QT+N8lIGmjR+nCidla2EfEAuHCjm/d0xT
hG5p89fI9RucJuOnaO1nPH2XJbx5MQEnDAyoChzND2LtSTMUignU0NFYyCeB22vl2Y3R09EThD7O
9tLWnQbyLXujUMXBzQ8IqX+W2x4jg45ovIMj7uxnV+Hj6OAlaXbjcjdqgsfpfsYC5wFuc3m3Vm97
ig1hNacWKtX3ZzrsCSU6Rm0Ex6XHuyFuX4jqHuPyWql24/N09ASn8/Ve6s0Fytm4yufm5mGh/nmQ
YJi40gaZjX5/bl2f5D5oBDGYQcebB+6CCPLw7LsenVeJtBuhR0Mn8FzsZzPIxU33pnfeEFSnDYuB
Tvux9I/tGtJSA7EdKkE/Sw6P9edFcX4Hy+0sppB82UuNuewz3ODlP+zZf64vY1Bt22jx/M1FROAJ
kOYQ3BSh33ujh2ff6csrBNoNy4+BE2Au9zOk/l+46AYLT6hlg/m8cydTd4OLcEDgmOii3uluXiPR
bmh+jpxg83k/yweXW/A3qV+9KT2AXhxCcLbD+k34fEsP4GzOA2c98TOvk2k3Po/HThC6/D9C6PfX
4f24LHC2rbbz21sGH92I9/y7t9PH3YeTofdR1U7jd+cw1td/vicGjqY9OrAzfsiTeGyFE/XyR5Xi
0ZCbrar+fK8RE1dK6EJHpI0+bIJzbu/ftbjUanyLIzlinOHuIgsZFK5xe/8uHZPPP99TirQJ0YVt
oheIIWC0379DOWR8i+AaBPShWDryKtQqUKL9cbvjWRb3oK9+LMf939+ldXKWybRSf743of/53a+N
sjIcVbVMZkMsjmCHofUV719tz7HT8dvkf3Rux0No+vSjUnleO/mQqN5pCOR0hzixj3Lmlx8CGZdX
uYjoRRBE2jm1i36ZMq3P3VhaphurjqeO7sXtTOPErWwtn5tdk39Vuo7P4ZpPfUdrMnkWll0eOVpu
Guss6KJFjTOB85yE9hHV9O4ssNN2JsOoX2a0j86H0BhWti+UExCtvkkHbSidgLXsVOtkcNqlsYyd
QFXt1vbzfiuMoJczP8CyuYHfaNIpo3JYiFgvNmav5d9qGoTbym/7My3qyYxaYf+1L4fStXM/Eq7R
D9VNU/rEoXnM1j6afT74Af9AKk1KJ4sV/VQb3RAh/fxx2+UOCAzsgCkEnMMCjDwtKvLjWfzHECQD
Y6HmKf5xKA17bRq1Oc9pV3LHzjotcgxaVMKRNLHPMpHTo7SlmFrOrcx0ZaQ3yyEI+7kQZra2h7o5
HjwzOKE1y66JjLTLtDDVedBr3dyUYXhcmxUJHCuo4s9x7FlLPyjzRa2M7NSyyk9VbJgrM2+PhN/S
CxrQpQjs67DgxbfnJ22DxHk6aRw7GDfwGGEjLmDjvny073KQpr6n5+lHliXeVzKi72cZ+YLe+e5M
E3q5rkOjXCdhW81ZkCbUSbRqWCgjHI67utO/5RHBMthm2536KYs2bWaYH70ePxXobbyheUYOfY22
p0HNyZHhF92ZaXmffdbRpS1l/DlK28blUayvZNqmy0ArtWXUGHzWQ0fng55gTxuV3hzqg3Gd8vqo
LSlZVbVnrnqrVJXDPGMmuz6ad2ZL53puBwtTfo1zO9wwlrVXMsgMJ66M9iovPWMt+rhclRVpHC8I
Gjdv6kUl2+4cShmdiEaDMqlIriLjWk9kWDrcK7maReFgHlrMT1zpWV09k1IVTiZCe6kPJXWprK2Z
SNPuvEuBklOlMjxOAqM46q2YXvZVmt9YcZGUTtqWijtooC5W3SDIIg2UWtldLg/jqtKPvaDvzqyU
NMdmVGBy1KjjZF4EQ7jqyyC03YH59FyTVXeqKoIFpdJfyMEaVq056qYWDR+SplWXLFDFN9uP/CPG
StvV/a5DYvOcwkxsFmJI5M/ofzTQNjT2qdpIkR/vHeo3nuc3QjsPKn34UNl1utSIij/3XWvNSlHb
LrPHvVNmw1VLrcFVlcp7l7V9cB3mWXeSc+ptikovLkXB8lkcxPqysPIvnc2iWVHz5FNS4FOipjRj
J2yMdBkD+6PM8wJHr/xhrky/m/dJRs87vYyYI3pMta+1/pgFnnRhrvpFw0w6GtQs2pRmXpG5WWl0
LvW6wGd2TXdSRtnw4Xbb5mFhu1Ly/rgsTHJE8sz7nsWW/sXSEnVph0RdptpQnKBFqAydJA+SYGYY
qfyW6tGyyEotcevOrgPHqGu+ZP0QiXlkBdappRdZj6rac8tP9SeqOy6/Ab8jdDCwFMULMar2I9Vt
C6I0fyi9c1rmXJtVRBCnLwvtYzjYmAEJqe7yQmkXYS+bwDG73M6PuzINuqWlS7gXAzpYOzQuvI0V
Nfk2anjZO3bR5r6bk9L7WrIek9FpTNaFrLXF358AG90rLteAX749rvZ4AukQqZIEvjiP+VDNu5B0
J0Xu+4uCe3HpqBR2xita2AvKYWLSwNTm3Erzre7p5iFpufcdumfAMPfZ1ugEOeJtF20Cmtfeoogt
7yIWReI5QerHlvO87Lf++Ke/vl18hn4gQnAPL8oY41G7x7K3SSnLgbXmeVabZuq0SnnfsZs9a1Wq
Mv5MBjkch53qTmPRpMsqsTADmqZ8beWy2WSJJd3WpuU6NttynYlCu6h4Yi/tllXSLYs6PR0sJY8E
xfzbxI6pU6lWfW/gJgCRZN+U19ZrfRisxo2KoTurWRulS9GI0s1Dc3A6WsIM1bV3SQMSrjRLszZK
FnTu4R6hRawMf5HHQfe15OmwLNvGW8s+KOdDKlLLrSjtboivYK9owrTGVTkl88HI7YWRRd9IUq5U
YKSFY0R5vo5Z431NBVQdMUF3dqt6nq3516WnBc2cR/jHOo28zdCV9Dymqq9nSWg0rk2L4FrP1bAI
9cD7ip3X3LA4GS3IuDSh8Da1TIdjpg9YPpbA8uWy1J2eJtGFntPBd1jB5ReRhFdGlmTrwg+6ddRS
5ZYlbVyNxfQo6Fo1M0XcnYRkgC95fiMgSJyqoY2LSHR06MFmj+HgJGyArU5qFTXFeRCTSri9DgVz
bm1z3HbFsveKwBWBhwkEQ+AvEIrlW06r4cNAYJPmfqLWgVaIWRCH8aaQsWqdPtFl5DZaKBPH99NF
VUSjuhKhf+tbPf4E8199oy1rbmopmDbD7baJmKnAyuQyRTh23KSVOU+E3mMfsNSIndiIvXgREy/T
HXtI6pXla92sH3Kx7ljyqWszYkBKHFdxNSqXdsG1D6B3+namar2+Lky4FeyvYFZmRbbqyKCWDFq7
ErEcQ84R17yV1aXqopWpRU0/66gc5rbRX5I8T2dGZhkO5AkSR4VQCNtn2KwhVczlliWu0HuXzMqm
iTYZCfXVYMe95nBjKJZDQYPsmHYes928joLP8APys9LCOHaGvDUsJ5NJeKlwq8LgxFHB/VWAuKVz
EwPWwFFBHlxrtiDnWtOOAU7ZZRvd6uCqVMJn5dBEvmMEdTWvuiDRMd0IJi/Gde+6o9oSP3tVDTXo
Azp4rsUVY7N4IOmF71dq7ekMXmcgofEtMDzZuz7heXSoVdUY/tj9Bx+3wGvzwS/0b0mcwa5WRWLN
elh23dXSgRz5ZhttemwEy/HbLDvUWB9krkkM4wvJBmlhP9XDhzC1vdohIuzOS8SWq0pLbd9Rahi+
Ux5Za6setDkuTIq4Y3GP+I5eDu2cNY3tWorLwOWlJ5y21LALZYEo0+n8clbZZqQ5Zu7pM2kM8Xch
2vMqK2LpmghbPaeNROrGbZScCJEEZzQRrQtnYGNl7H74cKtI97nkffx9lxJdZXlfSj+4v/P+x1//
c5El+HN7HfvPfxyvzP/5N9zPd3fX/rO/hQstRkZLTX9plObHZ0GYe+nGbPLJX35JbX+TvN5d3f+b
N1+X2aJd0X42s/15I+HPdPh+0H1uO96qg4v3hI1bRG0x3uHyI7e1UX5Cy6N9m1uiu4Ejgb3PbZmF
+q2Ny+JxyIijI59AivvcdiyOIOXFgX2GY5bIicy/k9uSpzmGict+sF1xbcYtgYIr6vGgx76y6LSu
KmJFDtOcNVXhNn4iu1VpNnLpBXrKEycLEMQdhUgl2k+yS9m6y/sgRwxg5+ZWyCalZNbrcBmdY4Z8
6BFGs5iFhz4ttNixvRRKXKSqVMvnrfso2SMvj6tYkBQhykWQhRCLTiW3VN3GHjLTQ8PXu3MSpJpr
tsiS+0boJ63We/EL7gR3v/7ySKYTIpiJXIwDTdRrHy+WJmMj1+rMP8QZv6OsElroxg1u+F2GjMGM
OFGhFStS6vlXuy3sonNr1gi2snndeAvTD0i29oSEng+NwKqk3KuHJa34mFVIYcyztEaCbzByEVNS
DUvmpdlhqIhXznH599A4JELC4xRlkQyu2cFvL/w2xVprvOnO46GwZpQM5hYZTaacsBgDGzvwGn9e
Ci9MZq3pEeq0XFOWy4FI4SaVquuFpxCV91zSi5IY2AStEZvb0kjksmeajcCjyslJaWWRdIUve3/e
Srv152SUXA9YXM6KwKcXBNnm4EihMDdVhsVXbUyYfN5CDLgcq5sbJs2/0qaNBpdnCDBOYdchkd2D
7OgHEnSfENwHg3QKjZILGgZEHdIMp1pOhqgV2oKLnudfkHelwaYqFfafr+IBblGYzflQpvRCM2La
XeYW6bS/DFph5ST8nu/0VdZl6zK3ksRtygiDPK7h0XE+Ohk4L0hH4f0StxsKvXE0PQyDM68hSAhx
oTeSCdYamH8YpeY2bH3vc91z+3NTlxhut6RMZoXkHwJe46N1VWCRZM+AAmdoh/8StGmTrxgy5mSO
dTRq15TGaPC1uGhnnVkVw0d4GsDa4PIIZOXwssFmGCER4+LYhYyAX25kh3ahgZiRcaUJd2ia9jjw
2+GDZukIbcIOymv4INNmRSFJNVdlDyWMbQIpSy5aMcsaGs+ZJ/xZbBYkdBDE9he8otWJZtqdcJPQ
Y8oZzDrb+mFlHve9zz9rjSAnbZPHZ4YR+VuEN3KVaTGzXElTsU39qLnMDT3sFmTAlg1aUBVN21SW
G4QtVjyJvajf0I6boFgyYX/WkPxUHxCGaHxmNgLbpikFlreVCS9P9aozjQUSSC2N3aQuDDI4PbOC
wZiF2JH0qk06YCeNnLXf+7Cv86/4MQm/5x3IApno5CLkuLXAzXzsEUVTWrtBZpOLno7Ix5FWcEfz
WmAbtaDw5oPI8q9YGSiXCFMoZZRnrbdQuparL8ozu3Mc2oUiaIPAAkuaU74EK5IdmnQIcsfrVLny
mzCLFqFHEWUbZrGqg6Hvjoy0xtKLbGQKeAemwiHQNnvedSHWRdgGkqDaLLPDNIhoeRENg6Z91mox
FEcVLbXyrO9sSBL3BszvkLS9/UkyPYnOvSYsV12ilYXrNYaxHhoGAzH0CdayRIwj3U5vZe7Yto+F
yHWkBV5sxd2CwaoEm7zAoQr3diNHnQbgMs2GHvNmVIqqZPiUrjVgQ1OW0QskmIhBwcsF/EsXWzU9
DT0bhsLySZRdCaMlJwG3Qt+x4gTP1CI/7FbC88vwr5KUrZ87Zu1X14ZnVdFlCQtBArfzBrM8zRIk
XhZCHs2z5yL2tXJOI4JP0rGdNqoQwLyKS3ISVoPRXVq1V0Q3pkgpLRzWF743T/SG0tME/mcoHFqH
Pl97KbXAhmUZuqPWATVAiZpEDGBVpa//JbtBOVL61klq6PYXs6k9NxvIR9H4XeuSJKs/9VmvzaNK
BTNsDOUatR+sjdj2ZobnychJZNM6xCC9OQtEYq401fL2KGNhoclLP2C1WrDc5GnoINryUhiZbJ3n
lv5ZmTl1jUT/S0sbCSIqjpyoTytHBm1nrUhE/W+x8sRN5xuek5IyPa1iflS3ZdHPo7jsPvBM+H+Z
RpPOEzipGYhu49wqvPQvwoJkQVPd91wxJCYoGFGe2X4fuSKPCsOhQxQfy9yPP9FQCcfWVbUYtKoD
59x1blqCsGmSNj9t4iE5MllTz+tWxB9g1vO/QtAmHxsWn7WI3cNlWSi2KPqic/QwS5eNzORHX/H4
U5sw5S/KKk2PkBSTGSL+YRNrdrTAXd/SaYo2VU4sBMxeY2QXcDr5l9QEVTMLB5UuLKlnlwHn49Im
0ka0bNapy0U9klGd4fiySWa+J9R3WYpyFteMregQ+os2pvTE9JVgs0A3097peoQDM4U087BQSbYE
u4fkKYyNbC2Cji58k3wIvSxf6l1Qz0rM8UsYlXkLL9Xwddp7pAFzJeqTomLeRzsPODKSIVqYms1d
LdQGa9H3nJ9oQVUcwmD3Kz1N+3WrEXs9VFE771VZIlFntVvUfbgKUsUvGtkM17oeh4e2ZQ+HZVra
8Qs0+S/B3O3hDBzPGG/fxu2bE8K4yBLDCuPc23RVXq6i1ItdvTXghJhWWrNQb7JDD1q+ej4QG6Oe
p4EYiHOQXBRlGop7csao6RHXxbwhEEFr2psCWdRXySQMQ15RxBjPP2css0yfwwWegiuux87USfTV
BBmvle17GxaNEQb4b9jstMu/mp0Hg/H3H4aur/ELTggu0Jpy7wQ6rPkIAjdW3NrzLAvYWgUcGbis
7RfIwl8DWZweRAo8XrxJEM9PQ3DfFrnW6Xxj8J6cpDVCb7O1Y1dZVXaoRGa9sEt2PG+ssYHbs8cW
KmvkLh/hRawMahsnJiifwPt854LSQIfHMFOFaETJHsv7/HI+LaEhzWCYnIULLikuGMXdcJM59onP
Krus2AaUFqIroekIfmBQ4YHTjsIHoqEF/khLGvysayHcx/MC/LpJcQ7AxDrjKwPoeC3d00lnKSv0
Lo74pq5luWpbzVh3pM1w6f9zvO/Opwh0eODAKE6G6BMFjD3app5UfONXQbnq8YU9S2H17QuLuesp
SChBaqFjHoo3eQqvUO4CkcM3dqGsGZcidmmX/39sE9PGZbFj8dMa74d7umJRkRQyl5m5oV4pl7IM
sCmavhUg9b2KnFR51wwvpHS/2i/YdNgwTAsts78UvFLZeH0bc7bRMo9/IbXlbwa9QShSx5k9T61e
pw5XA7bI87D9alksGyUStBno6Hv/RSNs2kp9yE26iWpot5fBTla8sWZDyC3cC/XcDtkxRWwOgUNa
UHWk/PTpqoq4LfGohG66MkjcPiHZ4aCq/GvMsGGiMYPrxl3z/EN3zY+P/WAMTfvcvK2uPtL4Rpep
EaBctIl5Ua7ShBnrWLeCJRKdFzV9pCYmZhpHPYWJ21DH74j4VdMCq7TAs+qboVS25YQkMVsHpf34
PG+G8iQL4yB1vB5hctcirmsRa6mTpmg6b8E0xZBcZOY29qm6JoEyEHUOaRycWRHP4xeWZZekoD6o
DYuEr0+io549WpZUmq3sNQ87PEG/HIqHMv8adhr8ZRMybLXQRlj/PBLkV91FGxG0Cu557CsQE0Po
x+BLPPi4DUh/xLqdZSB/qLquurZKApcZ5N6430NJToo6Lr42jTmQmSHt7rxQtIiXhV8PxQJRklxW
PYmD2fMC7loTWMqxd3A8M3Vb2Hq0JnqhgqFB2XyTDBaCbt0M/yK+ZmxUjFqa0xb6SzTOL3sTd1aN
2gAqB1sUX2b5FIRCqjHo74dNwzy2VXroh05fpNimXY5s/PnZ7XrY+EWMONBvw9RMvYA14CSYX9j9
pkPJ9SxMI/tIVxayHFPPkSU9/7BfoMbMLDSMjFVYeDxzoupJpJFceXq/4Z6JxBLf3ImdBUVElvj8
g27LGE8iI3x7BK4rgkfA5Dh4sadrGBuB7HguWkQQZaDOdORwtatZqoo+eVo2qMM8bMCEMJ9ZR0Eb
JB0yEpSEnCIe3WBWdOcB2iBiR2uRLLmKDPnXQZTlStc4qCywXsZCj0f2oy0iJMct9fuzKs3sLPm7
hpijA9JGN954jRkuypxoh0x7KxeJUhs69NasTevsMGkDufT1/m9HXXgU9gAKhSBs8T1Pk31X+Tqt
mi4oN6XOjbVFQ8y/yAp7rtEuO2Rp9yJ/OLrlRygxuDXceQvVx/cY4GtbpyilQ2KQojTZhhcdu0Hh
uNmUzLM/3xIiXCiwOsUQm5+yDu0XL+yQ6RbBdyfgYDDn+BpMNEUhEprURFnsVZK1MtwQdLwkw0wP
LR6pZc+H2qBu23nWN06iiM2aTBF1YvsZNNDAHdsrWvWp51Aa9ud6nYBFROUcJqooxZhY4Hj64AwC
+6hMuAqXNT7/TFS9luKTWmmuUGuMQhCXlpF9MEM1fC7H7RVrcAbLvipJvmnKPlcO5QrV5LYDNaa8
CLxfBOLIQ0Wk8cXMQqtNdGzqWlTOdBIlH1qwDSclr7RlxyQ/y3qiDctMpJEDFjsdHF0UVD8CLa2n
rhJmbaMnqsyPqghlY1fE+dDOsr4YkEAPctNakrisic06dmoSFHbq1IU0K3DfetOifj2EaQadISHI
ozonMbluSysCKa6F0Bc0iIxkaO9HwVmD/gp/LrRiyNY8A0W5tEvbC1a8iZAVpcWAd4dC3AefTeSB
eUE9Dc6myKFrQRqb/Xew5bJ1I+KXSNz7srOjtW9p3XneDSj1GAm+a/go8oum+qAMBUBoLqDdGUny
6DwbdPiLsq5IscB3m3TnkU6tI5/zLDoXOVHXndIxi9ZAHfrG4GnN0E9BRiqqjQFzp0sMxNTNrdlC
3I85wZXa84iG7KjBajZgNGpwczKqom7B8x6PBw8C5qoaAhDhVtJzY94YHj6x5oFHvg2tka6LLqy1
j10m8egiGuC1bD1loHCC2FD0FF1GZnVOpBagmQfbJThDvoquONKLNndRGGPrpimViGZ11WjukKd5
O+MUJtwcfOygNG2QSFDRSnGEejdp10GnxR78KmnkSVbG4LSsvFbDsouRwzpU2v+PvTNbjhtXtvYT
8Q+S4HhLVpVmWZYs77ZvGJLt5gAOADjz6c9Hl/c5tnqHHfv+74uucKmqSIIAMnPlWougjPlIb/SD
0/qmvohKnwnWFlHg3lulITZ8zwPA7Jl9W84D/i6LoAM3c4JQrDcZQEikQdu65e942LKHaJuWhzME
59cjJyOKxfngVa7/UkJlyo792M8Kot6+rOAi1MxQ1swciip6af0S6G32V+eDszhFeQnaCzbvDh7b
uAl8ZpGOAiqzovYZV7ffMXNR9ePrWnbzdFpKcPhzawYW5Uvmiz2RyD1yu6gLvZfGqXYk1gDPJ6qi
/FkcGwT+e/gLgxGQsQC7Cm/9kH5EIu1yqU5dJO3+polzlmmjLDoN9eoxsF42eeJUxW5evu9bzYk4
NtgJfAW3f6RpqpfP4xIKawLo8aV8jLp4Ge/8pXY+BFXVeulo6MV+iyw6Gccq0q73fnUUKHCxkhsL
1t8cNsRj2gBFlxTAFcwVaJSZZAUPIvwXibkc8sQ3Q6egjpWTsqoky7YGbN6q/eq6Nj1o/VoDSp5A
0LYISKLysuvGthegNhDyIQIgo1VbzeeI///7pGcG8JefH/H9b3XCTpF1PTKO/62C/sH/fWOP/1Or
dP/ej0ZpEPy/OBSkSfsjy3l4jE3sP5OA4fjuBH2URsj4aZPu9e6PPilKMEHBSPLz4zGNPxGAhUuA
J6vf0TCex/3vRvDDOST/jgAs9uD4f5F7PyIidOoj4RLD90dCvsmvnMq0ziz9b5ED4yA+uspTFtia
ojb96Pujki8gbH5/avXar95hcBe/WFKqWPs1b41Ha7JzFxlex4UPv0bGVqsv57ip+ztWtLLWpJOL
r159OVRLB0E4qCuR5mHoOd/CpVvHR9hAYf0SRRACvohG6OA+D0rNAmicsudUgJtN865w7GFuD3nt
G6mSbma3uHXCFZ4eVJbGWW8odNrqb6ufaN78Idv9tbClkrWhWkGS9ihvGfW32U3oNOVYBEX0LZu7
ttKXQ0MX+BL6UW/Cy62HbDGnW0mW/XdtZ6Wb/SEHdvZs+ud7hJoJrA7ROgbqEB/fFtbwoGFT2EH5
tXLknqoOcF1FQfvDtXR1MoRlMxxMMeRekVieRQx5mD2x9m7qeFswi+shAKaVNA20oCyFTkS99Ycx
cn7lI9GnDGjrY/IOrkgOxmj9OpHChhs/0Qn8DBPZr3zaMvglaravMY4Jd3seBallDfNQn2oAbv4G
ImENV8rJqBRpyQwi0KdxFovtHn5akz9m/c80d28/+E8jyMmhCUPmAm8O5Th38teTk4vsm6zo1Gdl
cOnQR9HLyLtznYKAJ/px1ZpuPv2Bj02xrGuYjIWZ4U9NtjsHj7neMuvSNF5FhmcRAe+jMtgn/uJN
TR1fyNFvuvXQ9SKeZEKPnoatMpXcPm51IGeZ2HW934wyrq1s4CGqccGbAq7K9jFqqI+zRPjVyku/
2fkQHZRP8kNDeFz4llzykoWjvx8+hj8F5hZ1S8VPdCwKzry02n3OD8pv5MvSB61Wp3gyzvTkiW4b
bo0hICV13Ri3Sa08a5ZLaNBz/qmN2sz7ONmTYzXHMMpZP5Nu99jz++H/tTTdpwbPLgkhe6M2Jj3/
Dqv8VHiLbG1zJ1b1581pepPTirBD0uIZsLa+EqOee+/4+yP+Wo9wxN0+1XUAsXn4HejXm8nYG7sv
ZphYn8Q27pNxHr3GtAeXPIvpF0zaDz5nyAuYhLM7Dn1+B1uULugfFoX79sohnwQ06CHKurYL1Pjm
PDYxjZrGSvOx8dpmEMkAbdP61ulCr/5NIfvWOcKQQhkx9VG+zYkq/C4/5tHgTl0C9Xaup2Rwc30D
Vz94WoSpoxV+mBNMj0Nk2WWq/Y2SjklkF0lle8A88NIDx2mvbfpF02M3FWA1V1klB6aIhJQs3vHs
khA2p5BGLNMfqjEHYs/PKy3CjM7en33i7rFOEOverLQgK9pZ9+HzNLY2m7MPI5LNedr2eevhJUC2
6UBQ1MkiY8FLPnzfsSnH9yktxmp2s6dsCfYp7epyo7lbKlcwQyu99bYDxXZSfXmx+atk1WVzs8cK
Z40aVmfoaJbR7+fS270DiEPsnJjd6AB/+HDfnX+avUtRWm5hhPU1sAwbwiHfzntYRM5mJ60ZguCz
9O1suPr9cd9EHQRBEDyZyiD6Lvfo7XHVuHZhZ4noa74STYNkAseBbeFlbpsnc1WO5bs2K4ZhSEgn
uSV/uOw3N5LDhzuqCguJPgoz4s3UzaFJocooxFcrhM8sICDZAfSb71s2DMGwvi8tp3PuhNTr+CTR
+mwFtEcQFfsPZ/J2EdkQrVEm+fvGzWiINzdgCEq7Wun4fcnijYrmotOqydajlTXwAS8QY/w5YPzz
4nleWYANM+0rcPO3s5imX1ZXq22+esFM/nJanWBzaJKaeWSvKqPMCz6bkVHXSR8A+n/u7HUy8ZGG
sa3mP0wE502OFu76TPTmewpCv+4feE4eI9GK1WC9EruIs5fLQAVUJM3SFX2XjnPlbV5aotxyVbLs
iLBO/NIuxqdGBdWatha1wlPcFPsWqP0O0mwzlW3/+vv5+nbP3VsM7Lr4tPHkcVbLmxg7zllkbCjh
r4sZDJPAHimzvKMN18K3ksWIyXpSLg17Fs2A7oEXmvbjfztYcNJoPgCD0ncU3j9CPWVXP6x90L2C
N1gE6Yq8jJ11Wu2BPVdkPhltn8Ntemkqv2WTMaoxjn8Z0fwmfOuCPHLPadeCb7XlVk833gJn5k94
7dudEg7/Lst18Y2mm0bv4k3mvYi5VXG7CSj1CA3Y3lCp1OOD3oZStcCRKxzD1Aqbib8B6OwpRiS3
1Xqalcqu+tjUVZ4222avN02hW/a9lqYoCcYImFQ/QuvPNypqEe9ZhGtV6x4U4F7tcaDMZrbe39//
X5epzyQFnhU2MkfiCx2gNxuGDApNcWBN90Uv91wPRg8LQ/V+O75frWj0/tBu+k/HA2s8+5fsbkC/
7svhsih0KvZ4T4jYM80lL3SV2DD5/C4xPU8O/++uj/xll6thPYQbq/fd0ebnOCDmjLA6ldU9HXmm
civZINxDKGvYjTSXkR/+YUDfAJtYWtP/ZLWSTpM6YHjwZoZo0TZbV7XuczQg6VKnQeV75BssMe45
4/cEEjLBSlDMQIW49STpey5rlGZ+W4VDXeQs/v5WB5dfvtRxBWmznOs9AOt17oL7TC98qizEHlvX
HKTzJK3QiJOKzCT6dGWaMvV+P5YUqb+mCdib8MBbF7NNRnTvkPx684ZFOmE9duuzyKc9RR6MJqfZ
6q3svgx2JN12pzXq7WPotvuybCwwQNCdoKnz9bg1gTPkp1hY4/xMcDQMxxxWghkupo00ti2tmNzG
m2vFn/qRfH2nts2shIGNkAOWQ2bzL4pWh6Ggh89QDENYWEMKylWx9osY4HxIz+Oz5+C7/eL/IgX/
oSr5dQJzewOaJwR4NFTQFf4RYZ1584I1QIIzNSFSnNM5qrpFtEwypVQv8vZP+eibXGY/JAQ9Wl/U
Q/+hmwKpicillvBDPzrMkGGFwFlesOUwPl6lvM4/ZrPVLXA7a7Ey4PUEyfmlYd9nlGaz1MNDGNBW
qk7Z4EVkoTvW/2iw6KD0aCwyzmGBEXT/47bl8KIYSnh1LUka6dt+O3KJNMaFbFQ6vMRrFU+PNjIa
zgRYjaJIBsNe+P9+tNH4vZ1z9KZpvfBkC9Q0/0zkiELwXmwooUWxBjuEOkqh0my2s+o+cDfPrAge
TaCiJEZ1WBWJMbrU13Y9isVPFJusdWPyxvLusqYIRarnbsm/2CUS0jkbveCAbqGrv3pA6eax6YLG
vMybU8/vvMmxl+0QIafwVaoJW/14mmc/mu6NLrKlS4LGbhBV2saJDy3sKSetlgE4MenAYrcKLdlk
vCXNF4lWJaHXPK91slh+5VWn2HVG7ymoh9XLU3txxnm8UPFcOBlhI8uHq6EICQhw5+p528AJmIrq
apEr0g7dqyo4TXGYi4PfWMv2YYa8XH4cvTqHEegNrpOupMXdmgQIT+JDXLqzTHO/zi/hwwwH3dnz
BvOqte0LZ3YKCGgwsAv7qGTXeM+rP+XSeo47e1k+LMMihjurH1rrkVIlHL/6JgjM8wY7se0Shf63
6N/Hy1bLi6wELjptnRc1XRLLTriomczW6wgVWBW1X5HbddNyYKqs+ls8DvNsp7KeezRnQ4boOTqQ
fvh1cJE10EnuYye0pLyYAuX2dfGtiFoxMMoLBCnj3W2im5jSm2N6VbxHtjAE9rFtPYVOaYyzsqhv
W3+ROj9WUz7M0y1s87wsT5nXzKP/CCdT6Kug8oo8OjFXAiETekA29WTdR+UcJ7nlBXo4FJD6K8h0
eW/R+YMQTJmTSsR3bLCTKkf/r84aA7+/YnLMVkYrg3rZuR8V5X6cDKuIluBd7YYhL5BU9jfRpsPi
SmjKexxu63pPv26jjunAVYFRuXsJXdwKEYhVvhzDi6WFtQAI7U17QWb7Vsnl5AJxqnhZspXnL6WV
X8R+/m6d1azChyqzqrk+hVJYrrqS4xpH07ugEj40Rg0Dl40rNINfyI9hnmXWduN5dc9IWatmy75j
19aFf2OJzIT1rVNC3a4fqmquouw4V2wE+bErEfriEyDc/ZTWyapt9NQ5an59sJWs4Pe1g2357V9u
DiVbn5qqjuPnMY+0pocQhoysG40lESR1gmL/Ec6fWjnROt5rAzTJXH2qCqcVwakq5n3ERA2bMU66
vhgI5k24b/k02PIoTON5gF6LJpGq6gJuV8Pn1PlSi8HfGD5dhfxHLOlh9SR14ewJgYMMIHjnKK9w
/X859bKPc+vFFeCcRSeCW0GvISq8b1qDpOmTKUtK/HSO6AXptIwKf6QB1HmjHj8OULXLlvGyiq27
KMbNc5a7qAr3Uy6502p7CphZHEHwJ/2aWcs+wQJj7XceuwPeq+NmH5ppcvgoITbSM+cw0YHjGn9c
jzFC6FcQzIL3kOp2wZP06dwK5NIxdWeiQnpf9vHH7Mm2PuYnw8raLy4b1u+DMTJrDL2b7+BK7G/+
/i/R+/JO2KWxnn4MtXX++L8H+fw5ChS6U6GrGk7AaRFuvsoyQG55AbFn5aK1uy0cK3dFXtpP5P15
Fyf++UZ1G7qe/EjCP5r8qnXiNfPpxxbTGryLm7FjlCa3qfmIqyjtTUp1lU0xfaB1R1vyhgdXsEbD
3Eazfh5BONEeV6jP11QgsF+hfHZtMDuX6whPn0VzvrXn6RFksmZ8Aq/kG0c/rPeLX4K1YJ7mDtxj
EgmvCHhz7bQdFs9ISr1xuOZKxT6854m0jevIWXKR+684pen5HsYxgtnVD8V+6ucBtbZ54x8dfF8v
PFpQgmV1tbl+uCiYBBTSNgKWkc7Zbfw9S1X9zP0tp9DVr06Qt0yf3gcq4eLNBMryrqc5sP8g7GBe
vCmPeKlbe18Ozebv59+OQV7Mz2Od13l5avOIyV4gXMjFpezX0BluxHmulFUfD+HFjyGPq8lwOksp
JD9CBOg4eKVKSZyfHL0F9jOZWxVNB6UtjAtSu88zDu5XBaoUmPEKSKWmTqFS5DYV41XY5ftyRoay
15dyHYMqOkmSxWW9FnFfL93l4HXoUNI6Rs+L00KfAzA7sTPyeQjNPS8kjX59j8Cf/6/fSxTfnh0q
VE1zpL6nA5eRyc+m4uioxLvpY9BmCzVYtm773J9jtvLqtAjtssNEpqjH6FgjeuUji9VmcX+FWs5s
yyda1BX7TV53nZSXP/D5aqgLU53GogZo/bJ6vSfEpaoKhuNCfF8zuotqBgyhtcy2jwJ17Tw8azEX
c3A5nC99ifOeIRJ0zSVXJPO594/BZjvscggc9uFzqI4YTMrkfYqfYZuolzMj4Izufr1DWbq8GCb4
jgvg5MK/6GIDZ8WeK9s4AStfg+ZOIMrnEzB4d/B08qEPP/1A9zfHr012GlttMvcqz/TGb2znij8D
Dwas0L4ngWkyR4K5Ng2gXZsONYi4f4NudF9PA+QNuhq5jAa2ShFkKzGvX9lpKtj1dPfl5ViKHaN2
x0jS3KjqNufrZq25yk8z6VlmXc8ZxPTyPhbVjo10I+HuLpSZCIb3iCmaNTtCpbbW4hTMyq/7A5g5
NV4S0n0IPns5ngeaYDrHe+VqefgbnIK22cNG42f7dDOucZh855Gshg4ATJR2KabrefObLHwvt3G2
ngzJNKjHpnQcfGa/pQS2ZoUzAkI6e7+GTLUohE4/ita6JF8ls46bblafg3gttPPqLXVQ3weBRmFx
8tyuH6y/59KpluxIREPAlkBZk9pKo9oJzUeAkFkOH2B/VXmeZv5Kg/4RMqsj9NcYar52P/VZBCZ+
YeQ4NTGasq2XHzdvdL2OrnRAwZFg6tGRU0KHj0dnZJY3NMLTiTetEFLzTKtvOfy4kvO91KoCl0p9
X6z7ZX3fbup62ve/GGEVL2T/++It+2b/BHQUxiyr3P0937FR36VrjtLMpBmmN3wCyHiHVMs6Uyzl
nGwxu99gAqpjxULdV2Xc7H/5MWXJKdmJYsxp+dMZhtu3UytPzbIaESaOa+zoYSxws+mSGVYGN3rd
sti9mnW7r/Lc2vY+VE/Jz4tHWjZc6c1mfns2sOc9cMl+5iAKfPXHgXwTE9JQw3CzzxUbnitbKJOq
VaP3Xp43LHnucOnI2TEwlHA7ItKbwKDjbvJGI3MuNPyEp7H0Fdc8zLRFp+vSzfc0rvAWjhFO9X5a
4/cFZ3WSOJJk/rgvcuXufdtDO0N3AIPINleWiV/0bdMci6pmNZ7OAwL8tG96MoLQx/beO1Z1U7ii
DqPj78urNwX9TvikgW2fpcDOP9CsYgC6BCZznwqkSZx1mOcLqwHCa32vLW9fQfUE4l8kU6n3c//9
4Xdw8acG3354HnW8s+AxGgz+Ac6YcemsuQ/pkZy3xormI2dBHcBK+v2h3mDDrCb8vGyORa+E/wd7
Wf9TP2COpI4yUsl/zxFbLl2XapV53jtow/vsjoNiv6ljuVODOs943LIfm+Pvz+VXCAGSJ/MHxh0X
D7+Aef4GGkcd59I3rPInHq3BNlb6zp6P930EJoW4/8/j/M8Dwl8E5wtgldPV2iXkP1+8LIzt1I2d
PeqlJVDkkoiPtZFkm/uxsn9/gc6O4v3fjd2vkKah7YdAeS7PPHzbQVvqystblGKPP3aMudj2bjFU
rNX3T4vXR9OpUtlm3o+zWKtDM7b7fi4MWwPCJo949Icz+nWmc0aUUvuTsUSIvP2fGpM1tq05XIV+
rM+LaiavY40vo8zY18toKrkFhTfu6GAsCA6kFlaxn0ilhB6RwWoq+5PfiM63k4WtZU3Z6jUfZ31k
zn25CurJdD7D6Oq8zf7+In5dLsCJMW36XVEFHwXi/Fv4bV63BR8ZX16GrWWkn4ZNE4rPgeH+/ncr
cz8UqDDiGBjQFKb/EJY3mdusY449xjlyTj7FPJft6oaX31/VGw4Cvw5DAz2Tuz8uC/ORt23f1h4K
WIcq/mLDTvv3LMCpYs9s0Hzv1c8c7UJou/GMGyahqSlakprMqU8H0S7hczXbrNk/nNeZIvLTNAZy
Ywi+Pzl6b6vhbvbrurFt+uphWfQXZnPtoj+6GORxw0cbHlz3d4/9TRSkXZ8DUcZJg+zMCZLBzwen
uSHoQQ3K004qAJRb16OEtx+azM/z7nIlxPrdfbaU0lnWFIVuT7TXCFwQxleu1+pjU4+bO6R2Zwd9
c4iMD2J1KxanE8FDfOZjyICcXrzL2gaS253MiymGyjNOQekALVRQSC7J18OyOdRWpZgiP+J8aPG1
IpHn6EyiG7HnBt93g3PGLr+PJrRslx2QCmuPpvPkWuSFnRuRbiNfZrjJVIIxvBd9vQP5ME/3TVTR
2uC+2QjeUc3LfmiQSmO2ELflAUZ4XY1YsJyRA030wTDqnA98T0RgRsyML6KTPRaGegKgIUWXAX6D
UcchG0lyPl3bdJvLPK0XmNnlBbA4bjjPguwxFvfBOsSeuqoC29pr6h6appuu53Imntde6EMhxwb0
EiAjBKxPqmKIuizdfRRmu0k0D0T23YdYxxDYj7lGsaY/+Gs8bd0HYPu9HUcqZbvBfYfLUhd8KBWg
bX5gntMMPBWwV50qbRxyt79XKrg+uvaDZXY/O/6yDtE96FOm3rdxXEn3WLW9ZVNQ8sS/ZUixmaQT
dmy7lXt7mBd3w2LLtijwp5QMx/FxePHWbL6VMe5oyKrrai4pSuPIwGspC7QQnl0P82uAIHstDplH
3tomTdg25q8WAMMak+hMmfiRyWq6WXlwGzVsfxX2cnUAw/NHugJ+vKdbyIH3vfs8NervSVUbIlwj
MY3pZyuE8nbQODRv8i7kNFwpsXSQ1hR/YC/soifVxlZ9ako/95Miz+cnfy396rCWc3ZRepO4LG2x
Yfy2TJcAAt1jaAI3XWIMEcNyqG2g18l8yJjUl17uQ/Fm9RWvlVH1X7lddocldmCvRrUYLqgZQWbc
FvM9ZX/uJMuxnVWA1VepDqFXYCikbcucqnDxjlVXju+2qh7sIzN3OCLmwvtI9kHzpVDjk+t46sZ4
Vn7TTP1w9HuQXNrI+eXUjfGhiOfofagKTVdOlV9hx2Y40ilsHby2PfhZrK/RdjQnxNaweFrle/x0
tLapV7XhaeYnryLKmlcMhsYLupbZVx3L+kIuTo2zQFz5p6KyuyeFzShGRSAdfWKJLn+ely16qa3W
pyIemw9z5JZHdAP2tWfHBX6XliVuPdAuRM89BuyYYr0HgythGwwi/urQMaEscJTzOOFlUZ7U2lpH
p2+Gx37yqNvZCg79uozXojerTPxmjtIshC8e/VVObrxe0ewev/SuVznHblQD1ULZFHiPCj/6Fg1+
2ByszDLXTQyd7OA5Q/V+mYSk3GiwJujhgKdZVHQvdtWr24UHi930gbPP0MzfOTD5NCNDG5c7O5TT
FSCydV1KUbgHLOjqr84MczvBxAwvzAG+46dZ6fmbtqwFR0Vne+n7qsO6I1PQGretZ+YWtUJD4nRm
PECwl8t1MOYaJb+jyvvVCdmIqUzSCXcRcY2fb62uzaLNCU8498avUaUAmH705/WLPWbZvYefaTL1
43AAobPLJF+aKTz4ayeOXji09wpG/6cVFSIGZdCT8j4ZJRw2BO9l7uNBMArvBWZRlwi3bi866u3E
tZvh/eK08n1frINM5TDkz7pY9V94rmIYoHHNTDPHqCqpOD8YMzg2SRbeUmypt0TzQ+z2RZ1ixVK9
VI3aEnolzce2K3Wi1OS8j8Hir5RrImjONkLlskXSFAXLbQVsPoHeowgHOxmSbLQ0hd2Y3waR1SGF
dWT8YvDGsg8RaU6FlU6vH4I5wFHC1UGQxuUWXg5OVzzQZYebNxfm2e1adTGNi3NRqSl4MSJ7nik3
nzfsYaILrbwVD5gm/7YyIBfFEI7jkWxqfRpM7GeJ8TSNT5kPiV1M01UQS3WhSeecBDfZ+Dluh/hV
LEp8qEzWvU7btH0bmeCHKezcOw9i2IVNpDjoRQ9PpGmYVeFxcmuZXn7ebHwBBI5m8CpAZe+L1faI
ZQs7kl2VEbCKL4PLkP5Gqvq2upD+aJ5hZgjOf3KvHbuFYh6IHqPQTD/ELdJIZ63jp6Yx203eV/q4
hGy5VJNNed969nBtsNh7aPvMfDAosr4IObE5uHqd7j00lkc4nfM7RwzjzWLC+QpLUWy2ujFqL7Kg
wTVABzA/QQ+Q71smu8XD0rzf3Kh4jmibf9JbNHwg4OeXLLbwbnOsAQZCUJ4QMPu3NIrxxhjwATxE
29oK5rtpT1tudQ8SJPshXzqlsc+t7ZOZMcVRw+jl1Kjbdmtib7yBZiApspvuQy62uGHPbjDKCSV+
ELTO0klt3rtoygUAt7G+WpkLg+R29b2txE5z90HB3HQEGY5upS+mcDjiJyzrAXW1ym5nS+UPgBX1
PeZl7cd6MC98B3ueoXQ+9g0ZTDWG1f0SV5CnfOWU13Gn3M+jlY1zWuPjcgdVc3wu3WnSF4VbCy+N
Cye88bLORKfYbtr4uikidaAd6mHiQtv4gLtBEybVNsRT0oisve8s2uY3K0Z6jHVgz4O51fFEv8RZ
DJICpNnNO7F41vuwjUuVBkhju2MRK/NY7Z4PRzqna3HTlLIrD5ZpffhMWeZYF+GEy9rjGrVYwV3s
qYd9iPWCOgZ/PvxbcnktKW1NnTq7piz1mzGb7gAdqt3Rw8k/zOHWrWlnY7EB2SZzDrNDioj01w+G
j35JEWXYR4wa/IDEKW+hhV5OQxBe++5it9WHTayZOyXrou14vHbZ7OyryANYv9D12ppDMfX++HQW
QKGZq2OTGCvLa4n5Ybw8lQLWY+Lin/T+rF+aqdeq1P4uXZrjamlTfCLt8O6tXqly8aHkwRvyerDW
pa/eYcgXxJtg+Ft7aQ7AHY3cWbbK9Zt3w+BV0XBYAyxxXHDqvmM9RHQJ0xHhTnP0nLEubmVBkzNp
WtDSdBsWja9vs9I/CcdKXral53fHfPbnO1mCNh5+8hkKMB4KQZYq41zJ3GBdjUAoXJP/7CsUelKA
aO2eQqg+zNcpJjURRq3uRddljjjmU+GObkoKV1hdSosbKvGchEXwuFpeF5KYjdFa1ik76cAHOnwE
lvILmxAKmWOhapxmcu0sSJaa0AmLo0LN5/t3jjUF4zM90Sa7rDQimXyaPm94Pj7nhfqcY2W2q07n
5mmGIoENZ2YubIKHzSYRGLpI4XZTr259b0Q5njD6xO9Qq00lISQrlTSN3zyZtsaz0ARrMkalx/46
Dc2XIc9w1+7wQ9T5kt3RqIvs1Fn6WR82go33EOPV+RRCADWHcgIyYT4wYeDplPNXp1PyvUINFh37
MMxv+67tnkaMk/LjuGDwewX4moeJ1SzxVdNV+uC2uj5JnfkQb2znGA9FdyMz37pz5eLduIreH45I
9IBjyqKD62bTSzuG48W2uO6uSCIIH+x40v1ROUF3D/97hnpu5iyJ+xnbRo2vT+oF/aSS2GkyGGAQ
2serPuDijitY8dOGV8DXjPaxvqhoU2EbaewZnZQ090R5gn+JmzT25eQXnEL2SNQpTyM+d+nYKvwj
y9z5DIC1nOC+xBedHTenUIXVg1XZJp2aoPjLbpvnGktSml1eewrdrPrUze7QJb7ouk/Czsz16Ips
STKzVPhTgTFeZwq7XZnbAMXlMqUU4eJdRVlyPc1O+UUWIvwss9z5SzpivsXYnT6/0t2VAHn9CIbt
yn1PWxSaK1vfBVkmyFvZHPdJ6H3x5F6kr22zR+3F7V+7Cd+1Yx2U9BPBZDscZfy27NLeID2iZbN1
YG7hXDmpqNlHEgx0K/+uVr37WhTFIHH95RySqg6LKJX8bgqKxJwoVuVfNcHohgdK+AkbXovwfd2o
bviXomorUqmEsD8TeGeTxFY0T5fWIIPDoCrrstS++7y337HomuSYoHxX73x/qV7HKVKEByrPUzdC
nE26zBe3dMDMjcKUrU5MTkpzu/SjepXusJRpD1o3YeJTL1+GYWWtsCip00Y8672vE82fKaGxNR3b
ahLXYL05zCNcl0jmQx8XWSQA2akJi+EGQ01DLUs6MhzqTFv+0dINjD17m/yPQ1/Xn0I1LansRX+o
bUvb9+McOk80qaIYcg05XBIMc1FfzCRV1+x+7XxcdFFUpHIxqSdkCKu7F8XsWOmY7Uxq7Ft9dTRq
gh8MsYNJlOKcVFSenE45zAcdNxKTN5I0c9zL2CnNVl265NSizba/2h7TvXdu5+BbS1WRyT5h8nab
So0z5vV6YdkuKrd3wYjXVSIdXYqXGtq/1aaTFS1VdqLvJBf7TuJm02H9bbEyVTJuRdOPmLzOtr8e
CtpAEVJUuJjeeminNWvkzRplQDppj4m1ox5qLL8CkSyQNOPxZEaly7/yXHpdfphZKnQjUAmJ1iTT
ortgOOXkau3VWPwPe2fWnCeSdev/cu6pYEqGi+/ivLPm0bLkG8KSbWZISBJIfv15sF1dtquPK/q7
7ojqqmhLlngZkp17r/UsbdVfVKfmUewzZER1sxcdI6uHxHYZYRzx0uVDs+uND//uttCy5Dr4EBFy
XeBEoZU+IlLl43+u4bbanEdVNGYHIWkWz6IXbvbwredpybVvP1Tx2mF0nWSWF2SrrBNwxu7rOIHn
cAk/pX5iz8ERve7C89Y5Ks5ftJwyK9s0EQ04i51tUkwBrwiW4+FJQ4ToosuBgnK+tovYNhgKU6W7
8rgwJOJq8cor2uLVi3QDLUpUgzbNhaf5eJAJW8QKaot2BOragzcImQf7AKNB7p3bWnemRc6TD9Q4
7B3S7gCyCz4eard2VyLmuXLRRFG6y5gV08Q5RVTkH/MhrI2RNDNHGpL5FmWSriZ/nzY4k6u9nBCu
xPQOmja6XCj9on1iVUHCMGlMYtIkHL+L/X1oFs8/Mj6rn2SkoQgjUgEw32KKw2PNs7NHtFF/spuS
KgvtataX+zZQcbYbe+Qe82YhAeEOI5M2XzWy53GejrfoUccT7dT8srUTb1u6gb4qHGPqvfRqNE9j
zDxVWtVDEc9TeAbXawk3XiONv5mbFVndDzZiwDmSU4O0fiw/ycXGiZn0PtbsgPeo3g3eYu5Vbk0z
BYJV7alA2SEmhRTi2Af+UO+SOppfrSWZjdw4KWj0+6jMS7Gb8qZ567HLwxItRrYGhFeM7Eb6wsn2
lBO9gqEnyvETOOS140JF7TbbpQTUjH9sTKxDrZ0IjYuLY3sL7rdt976x1clRbfhSjVh91TZM3LTd
0lDMBTvUENRIHQW23rm20MMzCgLUB0hBEattkUZ0IwWS4yLPobl1nbLzrjd+Rx1+NTO3mjcgIMN9
WAbVuZWqFiuSFkijkajJGgWEa7TaRQ3xAZvQGrIjqmMuTAjbbuMhUTt1suqKraZh9row9+feSOI7
bdntygqUh8CR863hYu/8OInifYFE4bOFBojmYSHTS4tlWH1gczlld2FR92vVRcTAiQomgCQQivyV
JdIzR2/0i/sWet8VasP0U9o7nPloWmZUXwkedyCD+byRuT29i2ahb6e+yvgI2OsYsobw0ibuacxm
pYjvHdqH4S4u2unMoWmR7yYkJu8nz8ffKErln8CPFqj8evHQJWl7GGDQPQe9cjZxiJwv66sFh5Va
zAb3grnG6+nmO1erEUtG1WBwivMxHs/SoEfkpZoFVWWaTDOHi/MXhQG74a1sQuMeGLQwriQhJle7
dPRGll4LvxoYPezveuOlqqMoaIy68rTUl6nrQPCxRSrDA3oC+TjN4YB4d2j4lAzVww9+n0XppqYA
v+msteJVIHSaDTW1yTdBmcSoOsouz0BmRgUCJtolt0tNB2CzBFIG+3JEp7bz7DrH0j/zd1KBKg31
RS13oye/TCpr9m6i5u00CPMSslqMF/PQ9KQpdGN0r/Awa36dEB0bgpwuUO22V8DA3Ysoq8oQtU1i
6k3vJPGFZWXuq6ny8nwGSXmL5K3YIqVyP6Jp1w3S6jA221yoosfI7+dmpydTANvroyHZ6yyPKtbf
3qsuCsc14jAEk3iykkySsDCo0qMZ0NYGKkjtvOQxwgECFBxYPQg17H2IM51NQeziSuvA+9d7DOXZ
Yynmftry3qSqoz7fZV7fRet5C24mb6IN7bltcg0Q0nvuECsAj9LViweO77kfWqzdeUPvEWEieqN0
5Jav+pfUmuyU2mq2thaVx1WvEecr+i4fmlRbZ33BQ73r8zK8GfTQng+iw6sHN/SSvkB4shI7eqJj
nIfcBmnwCoPe28++re7H3rhnpWoHd1uM0bRWa3aNAqWhxRMqFZ2UlzXBboktCifQg/OxEe5Y3ePi
zcGQL2rXc6v7284Tek/5Ai3ZtBkSu8l5zhIzP8cQsTZSaRvjkyj3dVQlX1Dn2jtSXYZ3EeX+0fGB
IbQIuZ/B6RuxsYi3QK9kPeOZjK5mZuVHOQ48dZH+iM53uJXaNskGBpzt8BwswBzBanI3+PWR90EP
oyJS3g6e3AVdNOty6tz+fUGzYxfNbFQ6wo5AeIIcfrKiyn8owArXW5+uPiTKxkH9j2Cx9Lw3o+n+
9/tS0g/qX3lBlfW4Y5SMC/WZHW1by/veV60vboYi61jlVRStEp++w5fNrH0GAdExa2Bu1974BkWK
ARCD184FLG/PQ3Zm66wuljP00GZ4l+TzJN4EVNHyVLRRPfjbxO/twdpFo/CnnsWrRBTCrA2ZQRE7
eWDv0K85C2VjZBvyF8qgt+czbWa6mBsgEOLg+80UfQiaZmBR6WRZzRXrmMhssaPOY9y/s0yQpuhC
fKRKqHop4xEnGTzaPDSowX2BojKT7Wcbtm6odsx20bvtlZxMmSF1ydMS0Y1Mk1WLzT3YMQZJi3Sx
u7vRA2maH3JvDvr+qY0muKw75pkR+z4sn6AUrouiVbrdwQiNAmdvS0+r7lWXy+iYDT9FgqafWp+S
bLPIjJXhBE5fkCZDx3r9JH6Q2nF1zNJ5DLv3mlgRV2wIuin5GpLyMJhh2is2zBeFUUkVwH2No3A8
/H489/NAl6lhiKma0eHqd8PbsRr3f5xp0yqLBhux/ee6lasHdPwmyfBE0zPXVWHmaxRUoz1b+AXy
ghHdPxzAz0P19QCYa2NxAwzElJCh0M8HkAuDhzTNw0/ltwOovwkl6jKuuOOslrnYt0npf2kO32gO
PwXa/UhzgEiPb/1fJo2/4Rz+L6aHRn1Uf/87fzLv4z+Y0mG2B+MXkL72F8rBiv0/EJ6ACMDTgVkR
wOC/WA5e8IdYlXbcZLaLAwOw/Z/Me8/7w8YtJQCjIijA7xP9JzgHnJk/6yVwCfEPLizsZehx/mZ/
w7Dg+tLV/pmoIlr1Aj9W3wykhOEQOq/STpwWq8UU2E6T+cQMDDRK6bOdjBxnum9bjWpFSetjFVZs
5MD7Xy8opVa+SZ5uAhlAYFB+eJ1Vo7o3xZg/1kowbNJjflangfOhlQlqyCIszoE27THida+jKorT
bEU9bNximqmItVzeEHZbYOlSBnTJXLoPGLbKc95aDQAarzpqT1FYDs1VK9x8G1cJC11Rw6gZFV3V
vEbjWVuBt3OtNDxHzMl0Jqnmm1ZG1VFWEah8BbSaHtbs3s2WjhkAlvaVY3K6vujVxs3Yet3BDZ3q
6LRu+uzEeXztWOWtM7ORSFznkQq33Tlg7DdNRwNhY2Mz/uIZQ+UGCAhgNLS7bV/3A0N0x984BZIb
/IgUeX2V66OobPmJMVN38HrsAF0OiQfmV/mu8wuCuoD1FEdZz8WJ+SuiUn+iPRUa0vPgm71vozyh
Dsimu6HNl7fYTOaZvZd3lzL5O9FJ7a8Dr5jvRMDJQUCYH2iM6Qv2m91r7el5RwsgPMixGo8hFOud
AxJu45dNhfp7YhZU+vqTFXubvBdm68XyAkvxmY+GfK9xsyCPbkEMi+SqLmV9Bs3vjJKt3PHGXN4z
Qe2OXTeKLymVM7ubIaer7E9HNODJmYvJ9BbWw+IeYqsgFIll29oDmdIXjGyKp9Tk8UvYBbgdEXnT
vAqmBzlO3WOc+PnVYgf21aRsduKabuR7LEbqstB2RUqcL48UE268mbCcnIDuhMWmhN52t5gwv0pT
fzmYMKQZackovMdZ6rDfGWBO5sob17GtfRv33CttOgTJtlj86k3jILxOAJKcmFN6F8EAhbGWAdv0
KMyfO+wC100qxR0lz3Ka4f1f29boXbiTWCWIbXqD2Fg9FosXb5EPVGe1pc9kk6wtxUZE124n3Zcm
doKrLvXLM3wP8lQUFduumhbbYfIzcVPJ6cLNJp/bEXqlZQ8UtOnwMdPUAzTfS2fvyiT8yIjns+jm
+iw1ksGDqcVZ2yX+IYxAoxqI4U+eX76ZySPpxUp99yWMmsd29JYnpaRhs9bYd20WEJkDFtc6xwhF
k3E1Gl9noyOc7YQi9SMTpuI2TEvyydAkx2+8h7NjM/KX0iWv3kW5TbyAB9iRzXJ9AYscKYfn5WfE
AgS7CL31Q+ipgfYE7InNUDqPZKmSojgF5y01YoMsa4uGpG7QdxblHX7H6l4k1Skw0wBGcGnOKM8o
JcgroPyLvZehjfOzEGntgWZVtwsVRO+kmYt7qWz/80LzZ+vB09ouGfNl9uTlMwKP+V3YSOtOunW7
5YKG6HazkkkeG9Bbq5/haQfdRdez69nG8UEMRX1M6P9eUfjBn6zuiJYbn8Hn0xaBbnBX2IjcGzyM
ikAae7wG8Nu/eQN738S3d/SNwyP9snk/Vo629pjCoucBKI1EhrFUMCVD06J7NenNotrySB4JShZj
RLjtxzlYyyCEqSledt0sir1Xq4nzi+PxXboYvyBWKGY/1ad0vy1F1iVjI/sipTt/BbYOm4BjPRdu
2RPhk7IdyKs43LAC2Nu4b4JtBa+dJrcNDpWNTmsXEOSLsn2t0FxfJG0W3wnaBWdKibneMNIb7vLB
KtGeNLCSpfoYIG04FraIbm2EDMNW0gq+Bp9pb6OkXqoNYvlgz3A0fop5a1wvaCLe95GfX9bL+CHG
UXjijbhs2aqN1yr1SYgap+JSFQHyb2PFl7X2+9uhSLqrwp46dmx5RVe+lsDeIK07Me2+xc1IElWd
9x5gnnsKwOTv+yRqD9lcuJ/BMOirCWP8R9/r1pcL49jnrK7yd7jWxmoT5CWxYUWcHmlB0lIy6bS1
nCS7BeO3SompjMe0mx9szakn5W3ZGTPIvZrd6AKkNcObuWqzGy8sJm40Z0K/5AuG4QQjHU3q6WND
z/usjBf5rtLoTxxZ7DHVLbfl6Pl7OcJrwMNqL7RFrMZndgNUrmvHa2dM3fPYScsP7GvK3YRyjsRV
Xrc5j/gFZnB5woqMKbDs+vilDIJ8VzeT/UwiTHJiZcrOksHdGTcQt4surDeJfvJcggM5MDFRN07e
VGfCt9CvI2i+q8wUvUunKDk4dmc/ZGNO220MGXAYJmsHLwv76950rw19jDd70Sz/uh8W9teznx4x
qTu7BXn0xlXWhWhsly5WQ7MfWfLKYLI2TqMRMNRlbt9RW/e8+4sifdSCQmRTkHXImNyLh7su7apT
m/FIb2YZluVmUT2NtzCJui+4mcqzscrcDVQa6zJncMfgs74dx6Y8DUK/0H0lca1dmyAR7sbXcghe
mGESyKe/hNXyAg7nvnHYT+OOkfy+rj7r6avssW8+ul0qz2UWho+jLN2nspiaNyhL8/s+4S+ODYEx
H4PcDH15Tgpsbutz2aluHI5VMDMIv6LUYsNNDxI34T5328GnrZpnlzOeGzoRs45uu6EzwbMiF1Aj
3YzwzE5cODQ5rjxYiAu2pJ8dMfhIcHPsxIgq6Kz2RbKAUnvFI1aNpDx0Jd7rc9hxPbupwmXQ6ZUX
TmqaczCU4YswovtgEztR3CZzVl2EmXD6R3prWXKsyD9Ymi2TNzqr8FRE8SnKZmW9E10yi72T4eFF
z8OM+awLc2/XWLZB+NE2hzFQ7xXq+E0/p9UOIzkdp9R/z0ZnOgW5xDRYD/qa71xJjiHlJMEtee9f
aoDviF+sVmxKJvtP9NetE7XIu2bJqn0GHOacNwguIUIpEOdUzjZtHHM9Zml33XM1z5cB20eWTx9X
b8h5HwfWRvmWPjrNbGhTruUWcB6Nj8/rL/L8rEwOSIwxSbbJcEKg5RM+GOVHxTxtaxL/rl7AKxJR
kZ6RUzqcobFJzvvazc8HGxmKUwE0Q6t0mSUB02Ik0h+0B/CeDqE5QuHM6aIp6KhM0fZ9XrX7KfHl
DF6p5EWWSMbrXOaTtiXxIZVbH4G92F98zaZ/K0vJkHZDU8H5REhkEL1Xtm5C9ab9sCvFu6RjbjFs
c9LNcHt93Zr8dxP3T5s428ba/ZtNXPXx9WONGf8vGp/z9a/8uYcjkhsVP2QoNl4ODQ9E7N8zuaPo
Dx+pOTETbE8c/s1W/DuPzxN/2IyJ2aPZyP4DlPx/7eEI8obOBtgXDAX5Zf9ZJvev2mx+yqp5d1y2
iq79t25A4UjXV55vgZe1KALywiwnHfvq8Ydz8o/0ga/BbBEBCGvOGvEF7q/gv8VBl8fiZJ0QyTuP
uLXp92o7uqkngCP/IMxeXQE/qJ9XcA3oNXhG0EZQgP9K6OVa4AyEnHoyThvf2EE/XqHeRim3EKYk
g5r38e8/HOzfv/3KcIXlCRu2hAN+jG3/j02duVSiwxyVnHLTJ2iSuna4RL2Xoo1CjyTozE7xk42C
3z3Ymp478zSIP8eAgXtz7ERKitU4+tNGzyDrv5JF1zhuqre4t18b1PPofFR8ZDAQH6eFFIE6MO4W
p2BzTke4vqtKyHCV1Q/vnCFozqmJeRkkaLoSM+TXfgp7ZuelTXY0Hf3aPFXABwZV37l4zz6jhl2e
stLvn0KZXtna5HsSa5ot21xCKl2vvPJ9ygYSqDx95ypdf1m8pb1ZvKl459p5sWlIYz+ILmvopNfj
VrfNdLLbBIzc0rnHaLQhpID/4N3A6J+ManUROkN7zbyHdZne6UcbcvmpClYtR29Np87QNOT1HCfs
fC23fVOEjV0GSz2jC1wyze544o1A/Xewldu/gNyOp3IHgzpUTIzMhEPxJRauMOoya2RxCJuQwdaU
cJ9v7QxoEgt+3bzqPoRTj7P7fRGX7n1MezDbTrYihDwCVbDB0hii8SR5l8CjIp8PVPK01TGRZK9l
VhFGjyyxurEr5v5b6p/2MqRguDCMd58is0C+SfIedciq0iwWdJU++oQbzIX32ZzbdCIgQQNJDvbK
sfsXsBzjoZ3t4RCNgSU2M0yHT31dZ8esyd5MX8hdii3qIo0jxMvOIrJ6rzg5Gek0V11Vs1v2XAJN
oQhd2gsWvI2anRJpy2hbuzIvEntjtXjNglycsZ/wcSc0au+ZvLyEFa8/pSoYXkvHFBVRnkvQ7K0h
j885BQqSQPDWDdV2Qg9x3VTAi3nNfrK9eWJM4V8ka/xRWabvYkXzvUvY2bIvXp2N9czUYWow/Pps
FJKcVDA5XBRW7zNyH1KsKHZUfBSRnfDN4Qcv0d6Oeb5Blhh098lEsm0Ah13M0+RsInIguLV5emaG
CqDAfHTozvh5rgm0E701XJVus7wOcD63XFnxKhGx3jCFweqyDMN9JwZriyj8HltjvtdiebbY+F8T
PObuXbOoaytclv0U0yVomlgTcxqPB1P7d81Uvw+9pHVPOXuc0adsGTPz1lDzu5tk1PSkA43Cv9pA
XXcLqs1i3JVpXWKTdTXJUabqguUymiozn5EsCmJtS3Fi25vEogv9VKoJKzQuFdDGKSei7Xba0Mh6
9DEsp0NFu2eOxukxNEO2jx1qKNS7DK63VoJZcCM6O9jEQ9Q0x2lk0/s8Wz5oCHxSLjKXiBYHIXeW
iQ6qIBvZx4g+4BMmry29H0uxQiRIa06vSbQgCLbFJzARNUhmj7eRQaeyizixRpS1WITFiysRT8I9
agg93kNoid2nQk+WOHQI38NP4YxCBM02lIPz0sDb6h/KGqMHU5tYlS+WkOVDPBKH2NsNy3Bbh+I0
2kP1FCbGWp2ZbmI2kw68cxwrhNNOyzjpjbCy+CgGDwmMm3SXzjyLk1tbNhvQ0jCiq5eYjMOsJfBA
desfh0mQPBijp7fAbZCPNE4jDwjmvLO2wm6w0T5ai1JX/hm7++acSUq8H2pNWVt3CWN5FD/tRef7
SPvImoZ+HKiWrXGOyEPGw7ZRZOtuKLnZAyRJ/AGZZb3tiKt9WBR4lw2gL83kcpzqu9nz5Wefbvwl
B0KIfYkJFjFQDDgen3uV7XuwSGdIpOObSuTBx4qsGJLV0S2RJRnWdxbxtMir8dA3W6CFfE1YQ/0F
6Wr15NnDfFuVRIWil63bh7TOEKMr7DsOi0cZaJ7b78FY/60C/7EKXKl8v60CAVr9XASuf+N7EQh0
GSizC9cRL6T9jbz8F5MZnpEDZ1eQn4Kj7F814MpkBsUFdIyJPtG1K+SWizdk//N/BF8SNuYzaJG4
Dejy/yd9fG8tT/6qmL5hmR3AWEB1bZ/X11pR/WAyZchl6hp32OeMSJ3iC++SxKPhNEH8RWc3FK55
KqAxDAdlvIpBssIN+Uaug4QZ0oq2cw/S8hGysE3COQwZLrHRWkRVmZFDatfQ4La9L4MlYNyG3tKi
szfijkG2p5HroGLUsOudEIFiv0ltSUBjNmh0Y7iuUgi1PhohlE6Lpj909FSKAg/6eLF6v0kft+g2
NCPGjHxrVJaA0/vhQv6b0vUXUyhEVzyYLr50/id4hf56dlqsHjimFvEZvMUYV+C7QlQFTPqJ8LyK
U6bfuIdohNRfuqDPzSMQrhVC7LJS8nngXafzu98f0tcslx8vGIzm2BEhflDwPthDf7lgZIrPEKz6
9BOdHMgD0mewer7AcmGemllBjhC+pndDKily5Egje5lliZTclnDFUJivjLaQcQ2Qd3ukPbtfknTR
u6UiXkDtByIIqAj7YO3RB0sJJHtZSodvq9kZ0JWyUYqF8T9U0T/vRGgbcZLZKLDjAegY8Cz8fBMm
WTnnVlk1n20yh4MHlJ5We0/eabvc/v7s/WKp5hd5sM4xbwoGsOzNVhPwD3e7YY2Nl2BOPjE7c1FK
SzJVfagfNk/4TAPOv5lUuyKvTSAqmGwSm/N4z5sW1Nvvj+TnbcP6kT1map6NAQ52L07nn4/E8VJj
x3MRfBpV1AfXghQIBu99baEgOqceW8Q/cVb/dpKFF0QsJew57ZCz8Mtnt4ggQkQdem+V7no4UJ2R
K/BujJYVLfT7T7fehD/cpHw6Fi4f7iQ3fMRW7JcL6tIapF8h3E+zk6rc/+xS1mf0E6Xmvkvbbj3F
lQk03N7f/+K/f0juoWD9x40Ei+4vE25YTPg2i1K9McDX0bIpwgp4XOJaOWf397/ql53feglBC7ps
3QQmSZaKX05oAUasnEa3/qQqX9ThKSen+12Fr6ADjgKjKpU3c7wkdn3Z5jTKgfaMGazuQoUSRh39
42Qmp69I6viuKPDd+9uMUV91WY5pz/RNTz4s6dPvD/pvF0bg4gf2+zVSySHN5pfbLi4jFyp289bQ
ieQowDiVwLgdY4EEa+ug9ZAaji3wvN//3l8yuzhZoGWZEuJkcFwfMN4vvzixINPJXlivi7Acd9nG
SO000sJI4vTfOiROq+rEY1KGH/HA4ffZdej5Y8n0lUDRxxySEHIdkIXLQByAU9BxJwPEXIja+AT4
/f5oeS5+uYFXuKv4+pjETMrp6vx8nkQ6yb7WffuaRcBrAqxsZlhuFbYabqrFUMePx1hJAIQAx3Ke
JtWgoGGPERjDYhmXfmreuAHJUw4gFvMT8sRf8USj47fFl28LMFZXVhd6fild3TRGAIU8P8RQtxmr
QXF1VuYzr+HGc0auSFYn6xJtKTDMZucaYId3yM+G+WUxawmBXntJOBduUawqbXvJV36Q63eC57vL
pnxtgfhF/TmYtJM7G6gnaiF1JYnFc5M33Jo9FFCOkQFD3KCqRcb5jOJLFs1eBzPQ+oXwkPGRwSwI
TVXwJzCn0KdzSjKSXbhmbjYjVcexlOWl2RboYld5U8TP8AAzkQaeHgwqMbyga++Z7wycfDXs5tBD
6uAoCJMa7gb0k7zMDIE3LMGq9wtInAUJn+Pjn9wcDyIiGQ9MKYNrD/tD90KXFp1u4o9dflX5xBwe
J0fNzUWGGkmfa3wi3EsznhROXT7mkEijEXQ7zHxCnfgPqA2Xp01GNEdcTAmNhAb0/QOIYvjK6A1h
ARQ7205W8puwG24/NafrIvYdy9SpZAXs5qE0dbFVK1Luz5/R0Yvv916OazTbcsu16DO9bBGcA+3l
KwFzlhmLo/FaPhOE/PWs+mVJXPlGRFLzDdM0ZOV5U/UayKKTxTa/yrNCqjYjk9WXLk3Y8fFY6Nfb
pY0H3loeGCRumiIJivq+GcjJQsrp0eYKNvh1XJ6pEV83d00KZYpr5s02PxD5kJOEhyEdyJw6t/w5
N29dPY+cw3YeC36/YGF0koeoIiau2C2hJuP1LKHjsAKWlmat3Qpn9viaCagW+RBFLAMoa3DRGlB8
WAQ54tAdWQX2/eJ9hQ+7yXr/9l7n89HYhXbeeB6jmOWntKb1eRQ0ERX8PysdQt5dqOgHDsnw6fnD
SRfrsfgxMr1gG+D2MW8m6qCm7DxgU3Q96FByeEWdR2vdlozktV6rVS71nGt/DW+NPbMK8go/Xs9x
hxes+KLnaaXgLlG43nMVJaB/KoYZriSOgGC9RdfSenyUUcO/OyeqeIBDGv1wXtWyUGWAneI5NwT0
rYtHVlKIFZ23smQziJf80B4MMFdCKOpGxLPS8cZHdCTgC/ZZS4KBOY2zrYr6atVj8wO7XvUcH30l
vd7VXp6v0jomhOCl56hCVEpQ8SNBKfk69Yl84BtbjPJZsRwCm4YJ3iXpHQYmQQyXubfJB0qZIi63
wuCFc7eRomvt7+OatgXErq/43kCIkTFFxpadyW+AdzW/gaOZJ0zwCr1eYaJHV0LwSgIarbOcjKyc
GOm+G1q1nSulrAkjlQo5xsRSXJvOj4hGRSblrHTshilH2j7EbMN97I6KzKOIHhGBa9WehZjlZj94
aYHWNZW6jeM/eVIwrYfslHiFhlOxiUqW2eBtmYQFxIjF1vCZsQGWC/vnPpuzLL0s20w74fUw01fl
5slBMHAnDhPj9ANz1fW+tEnE4B5KvBy71kW7tAtf69xR9871IuDMPamu4Szt6pLrgdqBuEDdXSNP
dFlyi6bTXKXG8UFwMA+uJ35W3NnrKqjXSRyrTg50bjzYg5z4TrYwiH5gEyfrulTa49ruHIq1IkQT
mLI8SX8OOH9DhinkeuQs8iw47qC4ocau90y7zofXrIcIW6DP5Iqo7fQiQ5HEr/ZhRHL8LJe8jkYj
Q97yCD8J89ojp1hfssOg1zyDORB5a/FS7g3rg4kyy7+ZbQPdE6tTLfyT7IaGj0SuWNvD3XbXEgtK
TWne6qhjN/J9H8Kqv54cgDWM7Y8l3V4yAdOsmDzrDOTxgiU0irx01yVE/e59rOrdw3c8dMvL3+zX
jFyOmIm4xVlqoeDyYBd6oZw+Rblez+D327rOp/Vrxke86BKOM6+FM5kO63KvUO0uT47FXYlkKoSn
NW2oRFOb59NKc55cP0pEiDQYO668dnOW3Z2K0alam3BxDES1Zqr6B7ueq8efUL1BI8fyELSjlm9/
5/ViKc+7D7Rdg4Vp4r9H9aKTZgKO2YN8aumJSTabf8b2VrxWMVYOo7PtuEb/gO31Q1OhY5K9ZYaX
n+C9ReeXs7WJK9ck8HD//wzfGEyf3R8Sd6Er9o3kGwzl1UTot/yJ5psWNOF48QVDeK5ov0Wbf8P0
xXsSrt7c0AXC8BuyL1Q2h5SxgZF7vs0ST1i33yi/WnV90R5tGRrZ7f8O+/UtXy1PQ8NdTbhZ8Bfy
t8Jx3Msjc9h0mTf2GMpgF/9v+L+F8LTe6lC24WYFZQ728T+gABMIp11UcgJAKa4pb/Cs9Lp3+TDF
7ffq2zYVsSr3U1q3zNinNl9fqEhiaineTUZI6e9kMvV4n1rbTqlRvsUAkZE68cDAo1trTVhL9HuP
PbEr62slZiHh4e6itXzseYHzOGRYUFkaauSkLCU54XBOcihMNaUobjxU29HF0qUr6l1k3cirh5nD
CpgdGpG66FLCkJ950AJfx7LB+b/uHMLCWTha8y2tSHd1HjwThw4H9ohROSzjI+ofeg1Sd4JlUihF
ZR+VNDfdo+8KquDJpnazwPpNkrWsiPL1pZFY06qTwq8h7D2uzmDxToAjiRk6Ncw1WVNqXdt8UOqS
iH4T5I5+XRDryuUdPTEDpTSZTDxwgrDBrG9OCLUzR9qnWcjv1uEStsvDiOqGr2HYmPlhK8KcZUYR
Y8HxK+i6rChEX66xBm7hxBxRw8je6T+STrnWq99yndxB98HrBPevPQRuETaXaVuMvBYHKddaqpHh
WrJk8bAmOqFcCwbni7aUKeMdEAT8HRveh/QNGJckM+c2tnvB6WcNX5lG7dd2D3yl9S31/Q3mIywd
Gazaa8ciiFG+NhvHS9ZMCpn6RdweTY61+UulLU4sy0yxHoEGDc3t8+eZWDp42RstvYWKNGwyfmLL
sADYQOmQKIuT0gKrl29zmzrgXtRzIp4rHCklvKL1MvLCdJwntn96eIyQg/CJvaJxuEb4lEJ8ME1a
jlN2u2CtTOKXsQwFpnhcV2k9nfmUo+PjEiL2zxhvybX51PdofbMzaTdrUWEPTConMpTMupGPMEsH
zzX9Omfe5hNezWHnly5k/RTKEq/LsZV9L062TNUY3S5D5rb5ZZCENsdjFn99DjzskHzUsaTIfKyU
vz4i0KzWhhfRa3wDIY1roeZUbI3zjjEddv4E+LN77NwQmsIO7uD6dgX8kfLSRKZEobr1PEkVGHjY
9lbOwXo/kvBSUFnbnIHiS7IQsGq2/Pn63VQluFKmKgp5XToZx4XyH6UUx0ITP12LeU+uR/vt8SgH
pl+PlZ6IDT72Cm5lDWDLG9MPOHJSQimJTEG+wiiDe6Ha5oaaoDj4vb/eu1Xjxs1VPTnpOBBvpyIH
t9RQo6zbVRP4phz52Fjzu5oFZ/Kj/TWYr1DOWlrHY8uWLw3jvP849kBS640qgemwuJjJh98zOUNJ
Irlwuc9qwsw4sygl2bHZ4CC4IMqPKS/ZeHKdseQupKFNLvsn5A+G/IQZ22f5ccycmZOSfKt8VGqP
1Br/j73zWK4cu7btryjURwXMhntx72sAx/HQeyY7CCYzCe89vv6NTbKk5MkS+aS2OipVVFXiwG2s
vdacY7alg4RoG5PgSmHwviMmz9ylMJjCUGX3VYS1wd+F7FkwHCvQdZ5lHtZygYxWVX0jqiK2IxAH
4G7uHKsy+htryQwg2Mqocf2ZMclNt21hlKMlMmlyk49BQxbyYVXyfARtEHLXupyGLvgmR1lcP24G
9IsbaC8lczyKENaARavZ86J+qoqxlfsHHifL5PC09oJFLpUVa7K1q2wTV88a0ymP/g7xCDPFGcDw
/Pz26hVDJkurTMldaF8AziGdr7oBqhMPBnwofqYSGLN8JG3VGYtzVUxTUXNBFrnjNom740KOwBt4
xZnWh9WpxbiW4nUek3BLdNbUX1qTvcB0gn2T7RyG6W3Dh00RwP0RxA8snVaWlvwxruga1qqkLmQl
qhc6q7g/vu0aJ6JmeUvrZNBYpCj4ewt79cjqvMaRJneBbxuLLFjkjy5B9s6hz1s2M6/qnIUdr0Aj
y4POJomJvj9GBbKsdaz18qf3xcSXcD1FfdB1a2UqBKzdiuYI/+Iy80TB9JYLVsdtVCIfMUYcv8IA
2oXJQGQQFmGUk9yhz28rhzu1stDNtVQ+lZ93jf6iZ4RkB/YeAx2bDO6DnhFKSpxLbjZ+n4JO7jOH
SMkicwU0ps6gYaN25JZ+fsjDdidtKgTDJqA/AaOGwuljm2oGleaQIdB9N4ENs8K/PRqZo8jO7r97
KKlV0hFrazrN88OMGEJCqmWgO/EdLodcn0pLGANFIYs1a9fnx3rtBv7aPyY1gza1YWJkIQTht6kU
qJs2k9a675OR92xkcL/pPIlmJyJew6jJJeB4wXaePvWFQLnr9TjKnMyvOp19N10IOdlw2fLKtedt
ZX6ffRSYlWWJZJst3wS0BiN/9/nP/+2uELeCHMhFOsl2/I3R+MuUYWqCvAsxzz0BCJr4HXyg5LaQ
jytbqM8P9dszZ9AYdhkFMQki9++w300ZFZNbY1VPbuQY/bwLZmy2dxgj5CtiBehxv3rkDkcoaJw0
W8ajcUzQtodyrga2uRPSv38ifkCuUbAs6CL2UOn5QOiEMxOV55LhQTEx8/c/SZFQm3NWO7wEn5/7
4WVmagqDlyYtY1JT+y21aCy6CU5GaDzSk2DfPEdQxJ8d9D6sgJ8f6fAq66ahcraGSrokE6TD5nVK
YYjuMtEee+Ca6Sn+Dbk1jxNh8JGPdFk1fn7Aj05BhiYAb2k7M+QlvoiiSZ76L09QlzgLi8ncPDb4
iHmCwJLJZY5FUeZ7Bk1NMgDu33COXN9OzYgv4+c/4NWL+OsbSKklk0xB/9sk1JnG4coiwijTKrt4
rCMyDIo1s6wlXdP1iNwEToQsW4YmkqWxJYRcv9+b4orZyZZXbgHaj47Gt4vzHoBG63/mLS5J1GG3
sLxl9YCKLx0s/0aH9MKLtRR8q7RLy4/lMPflUKJlUHnx8UIzQ09Wnd3TPEKONI0x5RstujVA6Fjv
jmJGyw559IAcOUyLjIbFQoG/yi4G+Yv8nKOjoLYBVS0/8VXVAG7w7bcGfUtpz6oJClIWTeCeXis+
XZPFcpDgU6Zr0yIvoz0WJoTM7fWB/CSaLEVKW/bzy//bA2cD3lRljrOrY1A5XGx7dhaRoi7zt5L8
A2rWkDgjNhy4HWQF8N6y/vyQcjL24Yaz1EIPYUaDgxbH88GAhkHZLJEw4zcXex13sI9dKz018ZGm
yhnODhmoJDK3ZxM1adDuacJmufw1n/+MwzMHuSJUVk6p4+Sdex1///LkF1ZdjNzL6Fta0v7cx/je
8ls9HYHn6G33BWH7cAVBlGraBp0iywBLIMyDh9zS1DCOqrZ9HCRj/s5MbPlYJEklK6vPz+svgshI
qoPIaBE4zaZUPagOwnEinbcY9Nui7VRnFfSaRbJYSBuVnS5+Rb4OHgPvnL/YNGx4LifTcO/YrJkY
byraurRg2PLI+X0F/pE6VFuELNTjkB0KSZK8FVGZgFrxxaTINoDTSQfB0eBYsk2MGot/e1A0g5NT
QBWLXRgqclKkDblcr9kQpFN9BCYhnrNNUaqhOP38Ihxcb64wMG8DnyATSIDQh9fAhDPsAl+abvuc
cBwYKCWjCjRXY0mf7vNDGQfPs7ynLF4Wggss4ayjB8/zWFb0VDUR3DiifD1Wb9I6TYdalvo9Sz1L
0NvsPUOkw1UopkJ2Sd//rhl62SFQRlikD6awZT+TvaBMqNNzLOLjkZICXV9OWl5V0HZxlafjdsaX
zrtDhijb4xiAONuS98Ef0yI5RFKyROfdWRx14Z8NZS5v+GImHEV5nY7bb62JQaMDSp6PdOAzfnwL
eLEHFv5y1TWxbCy/j9B4I3l2E2YefPeCgC6H4c1aPtIC+fySOh9vn3SPM8lXoaPDvseOcnj7as4A
FSzp6ZCT7AeY7yZEEcajOyt1KkGPPwKSJCYXzhLRCqtKBMUu19PsbghjhKMFPCGGpqEBV2tGo2oR
lHIbsH9tL7KpHSI/cgZ0lm5ymRe2+jxUoq08goai2WeWY50PZlAeR2rcnvJFihZ269GQrpQ2Me4X
5sjDPoANSX4aMkuxomuY3imL0rE5yJAm+q3bXAi+SulGZIpxas/NANRrrtcaFNu7iBn+Pst0pgRJ
1RHqVeIESzDJZo+oJszjGQBNDGKqVrWVUTX2jc73+amKSs2E5GNFtDDCtt3CrSpuRtvo72LDgHrg
qIooICeY1be0d9sfmVI115ZoW8qioN8lUw/BmCEFZiLmRZOPGjFWvF7kw57YlnU3gnj0nChJ7nvH
suiaB3266samvMHpSksMviuUJ+T7Po7WS9HN6nc4/e2jZi/iNurN3o9IMjxO7TZeQzSJjz9/Ij4u
1jwQjJVZzExKBclcP5TTlLR/bCTsxQ/u1wTXlQi/tZWVXcJtU63bzw/28YV+O5iNUE5+5qnhDiuS
YBGUdo1b/LBUO0cjNKk3aDv11svz9HQQRs/+LyzzS0aE6CY/P/ZvT/7raaLVYWTDIn4om+jN1i1R
yec/6gLHLyLNiqze3IDf98Vn4vVP+udn+PUsha6jz3FdjQ/y4SZy0vNUBwUTgQ4ueWcMnc+FV7Lh
iRG5ZxiO9Ty4ijE7I2QnAqpaGUMVZ1tQEhY2wg7ZF2I967yxGndfQAu95XvbUif1WXeX5xQvelfk
lad3mrhUh6R4yXvDOcHKal8O+qzfuwn7VE8rNbUiKCc8N3KX51ixc4vuTcosThtdGmuNO/9IpOEo
IWNgo4Wm+gSnxPAX7t8XtdCBCI9LIssAyiCuC752/bAk0BS7nQSi+h+ilxc/io1oa5RJtpuW6Qng
FEQcQjhXvR6SK1M3irVD44vr4fNHwJQf6A93xpZiTYEeREM4RsTjx5pcS4Oc8UEEcK0nOJB2WpMC
msHHs8IyuxB/JvJpZ+fdBBdQqXKCGct8V9K3Oh0qCzcjxgblfNFCsYP2ReOsQT6cQ4qDfpUqp/Fc
2CcQA7YF0LkbeqDZealw0zyLwdjsLwSZno5AUALfrlz7irJxKLF2xy+zlcRnhl3F25RO8S4Oy+o8
N7usW5VB28M7ivpb1dTTS6WQTHRr0saNoXdoq40mDm/GzI0SP6pVTiCaoPATeMYIwE5qHM8238Rr
YSrOSRzN4l6TaTakakIt+uKxl9fu8Npiqme7b7GbtXX5/v1S9fW0hLnvNkjxWJhnALiSuyqGgbBK
60I900apGP/8dv4e4WCzzUJ1ix4JWylytY+HhO+aNTmfzp9JlYg9bTPMSEE/K8c0KpMNg4iOld4M
mx+VoWZ3cTh1J3HsqpdA4o3N57/lNUH44+lTarJ8Ej1io8Q9FAM2Y262TlgUP8OJAQP79jJ4LJsF
9medgzmqofLR4chLoPGdSa9wlUSWuYuQw67ok7iuz8Azj1ZNiQMA/vwgW7+00AuljU5TK253tWFM
ZxaW/6PQtEPhlbark/w1azq4r0rNe5hITumjNTerrcJl2SRpp5ziexr4F0ZbObHaaL6Yp5HPWQL4
fBOOfL39UsNCkjPmpaI0cowMWZ3BRseAzQyXfNI7YjnnNbVIe93pU3GEa9oA4Gvn+OUJLdMWn8z1
9sJw44KRK4o6zJATc6XOyrLQB0FXnY6Vi226jCsLXa0DNvEIcQqMI/L59Htg/fEDnpvuRcQ6qNB2
SNDwf353fl9/eFJcRHNI1zCU/tbXM3TSTEmSTX8SjoPDAD9X8h2Vx0xqKLeMPZX9Y2l7SZJVvs8D
vl/Uo0P1lbXtrx5Y0qEomw2Uq5gKDx5YlFJt3i529jPAAdavXm+ItZDvdhJn0CnVhfQCAtb6zWxF
wbpyg+lb5DRDxXOyaDdfXJO/eGFJPae3zNKB1vJQsbvk/TiUQKB+hrZqXUM9aK/0TFFWeGfjY76L
/Vmf1d2+EkV+lE2GdtrhVaXFnnXTRQyTFUFyQXZgrPTGC8r52vScOk6vv/iVv5UMAJeQz/OKo5lm
U3lwyYYc9ptbi/4nXe86vKWyMFufTiJ44RbIgm4RCe2N7UJyhdOY5Uu0QPH3Fpzx49awy/bOdLPw
RLXH9FZvQEj6PV+BTZM0GZc7TGxf1IS+vj1v//VZ3MzVz//9+79EJuka3Y5fbvBvzKTTsuieig9O
i/f/5k+rhSr+oFCgF0pPUQXBZPz9T78tjfI/VKBIKu1kllpKiX94LYSL31blHyFOZdNLQ/0fXgsh
/qA8IkWRfi79Tkto/47XQhyYLUx2aqrFvAyDKtpv2XH4+M2pSMpC4jZH5yiACQVmvKMkiE90wu1q
K513dpkaxYaGd5SAmTCq05CXys/iMPpBsN5SEnaW65XvqFE9HUVEFGC3J4vseWl0d50XsSM8kVfz
CX3xJruPF1GflO2i/kiMcHLpHqbUJkjwbXxTyjAY21ixylubNHL9qIUmP+yRkjXjaQN+aQ1EeWIl
07OZAEw6QZXmCl9jDsPITzlR+7mKYX46oa8lxQL4hGbl0OvNWtej7EigV5tBcjjaT3zMPWg4IxQb
FwynTu53YUa+sKL4NBtAYvZZb++Upm+O2A0nlYfXarocaoXNVK+vSt29H4sJcj9SGVhMYSl/1bwk
95PZVjDojQrH3HQSgblDbLlojQaDPtWAIfdllkBJso3GpKJlbAULNmtaf8E7tyB/RQsbo5LttQu+
Hab0abYXCB8S65jBmfnMFZmPiR1LCEQAVrkcdY1oFXFsN6RjS7YqoqzRIg61QcOcrZFVj6dlIrJY
ZDuaabS3io21ODliHRA8UWfs8JFGZY0vMq2G3j5esPw2kEs0Juf6tB6BaScR1OewQfF8pCEtc4dj
Pu8QjDpv0lgm06PQIWK5WkHoFd8GLAxXGHJwgtWAp3+4hdSCuonWvsywiEf8jUVr5tq1nQfaxupi
VjRidgP7oRoherN/dgmYppzbW0UPRdRu0iDCsNgnRyT/FgaZAeklaY2AeGjDebg0xvN2zgbEa3HC
YzkBfJqrFBKQrml7B+bLmnnsslmAdm8R2UEIqaarzuohnsLr1Vcx4aqFz3ch3DtOZ0ONNrjaqCmc
YAc5aOjWZMHjW5yQHC3u0j6VepU9612tGRuXlBsTL/GC7MEJ0COEHU1Yr2hdbd8aUB6EEWZ7pJ2J
RvnfP0KjHjoZcmxeKFxB0wPsFD6GDfktYSLyDbW8soWfUqxsDneaWUa11RZtuizKTtvSMHKSc4EG
1strh1o51dX0WNfCWmoQ2mHlSBT0AGn6LCYWT8fRmgliSJJlD+Fa9ZZElS7D6InfSLYomesbUm3P
MLSyf++FxTfFbh+iKQ0eoyZyUbgtgKPp4azTOoXEgRztNmmXM5Mx1aV8ss/BJqorWzWKtVVrp0tC
OgCWv853jMrcODFwca5Apb6U2qyel2YaPgBFXI6bWown5ZBmuzajfzDHVrhNkkHmnrcBZvWq/aGP
abulunKvQ4H3mFapfuKk9h35YeeFkeCDVALrBNSieYKsTdklSTvem3U50iqhLDqZYkP/lpsz5C8s
XWXojZlqXFm66Nda0Roviu3gkey4Gpt0SWBmdNkzGW6u36AddVYKsbAEJQ+WuK6McYp83R7KZ/Z7
4Q2p8yHpAWljfu/yErAPlSB/BgP2zMl0KbUg8Y7B39GoWuWe3mWOriIhemAg0t0gP3g3mRbY9KoY
HK+n3tx0ZqjxoPewxDQ36m86aaXNuD437VRf8liXV44+nyCIUyDzBu5OsTFReSiR7T34ZJLIyft1
fkxWEV24mRPvhqAsftix6oJWZxbtVbmqWmD8MRUhW0EQnVx1eeMczcZAhjxP97WmlNSG2jjrOxfA
uT92y62jJtpqZneJf9Wu4zMYrazsvWo8lhnQlDzqldU0agJSEEODbyZg35WhVctVObmxL+xmvE/J
5PRMIylPdZoTrTfY0zPz8mENUbt7wfKr+KlZL+syIxtugp/wgGE6Zz8au+cDOqOLuTDLjZaF3YXe
NJUUXanX6HaW1Ed0l9Yb5GjQPIkgfEKN3qzE1JdXCVjzzp/HyIAQ0Cue0LrwBUa9uiuGwv7GNnNR
VguPFjG1Y+ZH3TzQlQ7JNylKVn5nbKj6ncE61eslpN+tGBsRavptSJDZsTOa0b6E2XNRQ5ZZdbU6
cGXdaP4JaaG7ZmcBCLrWg2jVIpqrvYhQKIz1teVp2qAfkUM2977Q6595HhtrbSLNm4FzeTqx4fPp
ezcnS1GOl5mtrDFqu6f1oJuxZ89xFBwZlpKeRqpWI7Ktk8esHfSbpM0qxAfOfK1Ka4GnWJF7RQZJ
txucbjoqpyBmYxWIkcF/rJ5Teaf3uVvW9yHhKhdFnwV3FVSA436qJy9iMHurNWJeR2qZbGlGzuQ+
06xUraKNVoKzLf2p09XuqMiWoSJPqL+lPwGtLRYtLUUsaUDYRbmu1Ui9qDGGG2vbCcp9MSqi82lG
440BZZuiU9F0FLvC4Dp244OYbHzjQ2Rtob/SdE3qYNljB7Gedf584iiCIr4IOzqmVqK69/NitjtV
LHzonUKV6jQMXRvs79aJHVfVTWAPII0V1JYE8ASEdqyccTohMqrZtBUNm7dG3H+L46+KYxX/6afF
8VPbPj1Hffuz69pfzchUrvK/fC+RLczIcsBHAWMyyMdH/I8S2TYkO9QwTZxzzGxNWb2+I2mE/geE
BQPACaYoxCZy6P9uRxbaH/RP5CaXrigtSxg3//d/nqf/E/4sL95aHO3B3/+t6PMLyMld+79//9hQ
ljoWDRMN3U+N/y+N0R8LZOwXvHiVUiHyzl5w9btbhZxDL3bUrxyKf3UkXSXnVSVeRtcOu8lZIQqx
TBpHQtvs5Wr1WBV0H8Yg6t8e2Q/n+NU5cQxkQTScBH7uj+cUdgqhseCbdt2YElTYq+ftkNMhr78a
ef3FKWFqZW7M2IvTOmyiDeCvXLpG1W5u05c0S18CJX5J+Osvz9X7PfvifDiMieLodYZ3eI86sH5t
ZE4VLg7YCezdybWOgFzh4f0PLh3PKp0XOad12MMdXDo6UwzvOKMhyAlPUSE2guJwTpov7bgf+xmv
D56DqIW2qYu847edmT3kjtK5I82Skbmk1c9XczhJ68BdNYDA//wKfmxLvB8MELNlY6ORMKePp6VA
DufdLKudy8B9hfONjQuaWYBB8ZPqhLkfC0pbbUa28PmB/+oJQZbF3JhZngUn+OOByQfo9QwsDj6O
mBSkpsaW5SrMybAjvXUx/uVTL7ey/2xpvp+jKd2/NMVU3uqPhwIYCEwI8PlO6etml/cVFj5dDa7/
gxP65SiSbvBL3xhtnBjoknMUdzKP9Wa6G/Kx2BfNf3bpfjnSwaUb0zwqh4IjRVk/r6gln5aSGf3/
x+ul/n6XgIYR3esy5pKzoIPHowxykxzJKt9VA2aBSh1oMc3YPC8Wkc9rAAtM/t1G29SMaXcqcZyr
JDPcNa65Yj/UtDFAodsTohjYUg1Apmc7inPfTgLjyIVfRVRU+jLT3TsKF204rWw2Ak21kF2nU614
ZcW/QrpnvlZRXfg9X4ydTWl9OTeufp/aenlkBknwOOTDvBrZRu0Ce0m9ci7gUyU8z6k9WfRuZ2Jy
0KpOCG/B0h51HUEOPR7/dafbxXWn0HRX3WV8fgVbaRJdNVjgrOYESsro0Mj1IzYO5XoWmfo9SSnI
45bfo6AteMoDTjodumpT4mQ7x5DAUFxCqqFLBFBYSGNzJw9RsLu1AnhYtRpMayZV7DZQ/PjEiqMe
ROvt5Ynd+QRhoqmyWVyiEM6LZfEJQJmLZB+IIpZcXOB7JrLxNsEfe6ypRNk4sFq2jpvjlcpU/Z4c
Y/N4CrXkMXTK7I5BGSyk1qi+1VauQxfmD/LsUau+VbkA6klyDZ18rAcAZQxUvACRLMF4mfT67K4d
AT05CoQuBdP6Y8ClOY6SuiIOKXlRNe5pn1j6fe7EL4AYg+vOWko2QPLXw385xvJTppsmU8k5YMaY
RRe0D6arZIoFM2rONhhg8AwhqQ2UAYxVMr0HgwNeyiAkJ4zPQqNyzxMrLF4sxdXOtDLhIvYZ8zRd
GR3He33sszZkZqIGzklkccnAWXKaPYMk6Kwz8vMqvCFLllMKsTE+kvvFJ7ZGwBSYUUK2czeUi18u
jZVtYywc1anWD5W7om89kAVRKe5ah7/t+EWZxrhL1KI5IeBzuXdIkb2ZihQKjh2Ve84RRXjHyqmq
Tr0j4dW9K8Ht3RhFyfNjNqqJx0PgW/QYYjIv66fcPSGmFAUCw2qGKRDB4YnoFbQ2JYQTTgS1i7Wv
4bUT6gKsRPCJI6fI2XYGPRvPzEYS1jpSDIctOP/kyQWUsnEL3iPLZhzuYbjMtu0QTFdj4w4PC/un
LUa7DgwzQjT4j2hAl/WSOGntkT5MZ8ECvvx9ceVGfOHdgqc6awjyzfZ2sLvqG80K8xgjF2soYB86
IL1i7C1VxpOgmFZ80svEHgFg+liHerGfArR6jfRwpk0CKyhyTwIwAHt+CCyjEPaeAip9XEXEwJ2F
qQuIm0xFcua4Q73Bp683WNWYGzgrM3KD6wS1f7oi4yT6SeyyuStSi7BGK4JpRebhA9bUYWvkkKM8
t+dBWEan2MupZBuAZa2VjrAtyOcAsX/ii7FXUTtdF7W+68rhO1rGmLgxgrJ78NzHfArty6jnpdQK
fpaqZcPp0LF1DFPec0EGi6cDdL132Pceg87Y5MxCsBpPNEFyWhgo92L6eUaX8VCzKk4XROmS/NUn
7rlBUbmpoeKtIT8B9xyqwDNaZlRLw+qWj2DrNfndrQTnrefJE74j59xBTfKEMsW5NIZOOyNqW7tJ
yJfeT73UCbKgPvZuAPEzA+A+4KAHIYzkx8MK6Z53BQiqVmlImAtb1pxIpM6lZjW1Ry7Gk8m8b9VA
+/CtiMk7tkWE9U2DdNaWI1ZMZlj7aXycaGPPSvZaafUuQPSMWd0qmWm/Yb6EPYbKh7Ff2ezi1ul8
+nDjc2QW0MEzaNouMYUDCCHJGj03qg6e8Wg43IS8Om9rWVeXenmMzJOHaayjHryuBvAU4xG0Andc
IdXS1q+r7hjF37CCawBaWK0G+YyY6qKdpZjnzxJzCjfDTGCcPVJJeIrSmWdJaG5aWqr+UDZEURoL
K2JXEnODavsWrK97vthBQT/DbnyhtKPfc4chUasNake+BjcDUSG+QyDJPlj6/LLtWXuUkNVjdHnp
0wGE9wAQGpcRVJqwGBiCB7r63dX67nhQTOrRsj93AKDvWksdtglI4G1O/ssp6qlzA6nog0In63yG
OHAaJMt9rBrjvZPOjIJmek1CeqkXEoPXRUS0KjmbAcAtkPJNvkKA8FLC9/BFF9/yPt81gxru8PRD
5g6JGuxUoyLGpSUPEhj0lsX9u2KWvacDmNnjvRZHShxld3XBygsYBDxk7mg3MZ7K0l+4pdXbIotw
o9qQRqaBXzdGDEETnFxHkIJHpkmPssoUzRY9rqdrUQVOkVY1rXEGp+TSsMmreUQSN/c1cuuOirFW
Xc+p7Jg8JsIEVvNQLw1hRUacE/tUd6pnBmOd08DSb9tcz/cjwtN9aXfoQEqnr/dG1varXsuZCKyQ
JJS2dTyTUZMvfHyyhvUvt8fgqtbHeFypKTLErSB3NtqP2KuHyUO2Mjh4PSBEeoHVQ7nxqcWbHuIx
nMGXdk4i+mzIeX9WphV6WhzaR5NjVzTPIWFi16ox/9Ut8AGugQ37ze+arrsoLHCRTSJI8PMZoSfr
Dp6IgCTdI2pk7WkfsVOnHdSC7HpMDOJeKs0CFkdxLWKa4fMAUCFJV3GlfhdOv6voH4J3w9+E7CHC
y877xcIxXJpI9E6xeitSgEzMNgF885b3VMfUkrQMFDOn2+l135GdGDylZK4hYtbTta6WiMnsWnvI
mYCf9XyjQbSFxOwWQseB5GbGcsbrGj6Hma3RaNZaBanI5FJaKrjoJ1OF5xfmrG/CYvlGl9377JYg
ho7kPZHOwwnv0n4kqMKZzWH7eYGtybr2Qx3PYIy9PwMyk+GzxgTsQ4UNwCAUDEuzXc0HdGXp43Da
hT1jcHJ9WeUoLc9mQ0EipC/UFanblMe88OZxZ+Rh7GnuV9ykj8p49hXy99Ah0CBgyc3uwQjNDlH5
OCyhOyRRd706Hzcpa+pox09F1l8FJF5tPr8Cv+0MXQaGbA0FOCObPsfBDLkVg5lDgyHRoqYIK4I+
4APF57goCIbF2/OVyvIAK/R6hkwoyWlxgI8x6z/YORUNBY4g4ZUFpR5pcBPmQbZEMVSrpMmfOqUk
l7eNqAdpA1+8fnbGctGsbaSP2ibCrugHaWY+gSzAVweC84uNnfHb9oQLYiKaMSFoMM483JRXE4gA
R/SYN/Nc7PuhzV+IOOGdGruxVXOPPMppnQG5Tbwo0bqzwZIh8MDIziuGcLQj8ydKmYLcFkIzZp2d
ZxtXRe5nc28eCz12Twom7CepBSm7A+eCT6wPzF0YsCobExvXtWCgdW3AMX1ihrcwMeN/to6i2Ze4
mPkAkyaW3ckh1ePrV7EoCHPCL5Yidvn82TiQhrzdKwQQ8IHgMbvmYaBS2I8BPfAWeryVUG8r5Bl2
E9mroyEe6thWdgplI47bSN+YBMb7YdN9oY77bZ/tQh928ItIHROP6cHj2c3k21exFjNMmOOtqYTg
BMT41TLwW8eCo9CoQLzN6NxGo/RxFcDdM8B2KeOdJSierZCFq6isjvY7rkxAsCWSY3LGzyLgFg+f
X2P9o+5OXmNJOZT9H4l2FofbYZJViYLJxmgnQKQGu4wo0JNX9mbeUxpj7jLnc1cx3btCzHdQ3usX
pTLHNbMGM/QxWJNuyHqLqLHGU0k4NkbsjRBps6P+dk+Ssmh/1JjfuyMlaNm4vv76//arv+hXg+/g
S/GvoZmrn9nT+NT8/LVT/fbfvDeqbSjowqU9C50GFtcrHPMNm6nwj/Aksby99Zt1Fqg/0enuH/Sb
CEQAPGcyDJVfs/c+tQFwHTMeHW5wbeioILsf9KU/61NjRzz4LkqnDFR3FKFgBEnnOlil02RgcVvc
ejdbc/TQJV1RrXAWs6GbALL6k93k3aaq54uspMHsEw7qq6rtgrlREdcNcQEr2Fi0hyDuiQkt2Ff5
qAvHn1NnyRg/ttJOQJyTnMcV2DnZ92WPQmF7YvSo7wpqe8wGashezyUtnYsY7+gbmddJNxYnE/kv
Z1liMhZ3enXZ2YCpyAgk73TPWsYEuiTbW7EJB2UAWnusMM3xBFrDs3KDYKPJTLYjP05HImpVR/YS
B0cAm7qrgtp1j+frMbFr5SHOcuUmrAvLEwQWb8lqCNcVYCGvAqF9vrBxWuVTezk44Q9TSTnJgDPV
Iv2S0induG4arWbTULwkLLotLIuXiiym0VNdGiwF9og12cIEANZs/6hVu6to0C8t+FRebHenHaJD
r9f1y1hzbgAxn5LwCR8OvepYL9rJhB2WWJtiID5mlP8DhG/OT4RTPWDOBBSjdROY4vDRtRDukZbi
yYindGYbbco4r7K8hj62fKNhpa4qpPwrLA79hoJj8LEY+zyCN5MRrAM7sTziOuVPgGZm8ke7NWoV
iBLquZEqyqYbUvi8rZvdlXMv7rTJKLYGjUSfRG9jgxVrIj6KwV+kkiq9VBcqnzQ4Zsq+wzf8VAKG
uqFPNDDtJ7vaN6psPTp6dUGHYIckiJrZ7OpzkhebB3aYN1Ybl9tyAhOvtTOJFAFZuwviOFrNloOg
w7nNmJ+zCTXGWz7UIY0tFES+HUoivBv0z4qKhtC3a9W47PTMOMvjOkJQA9jNIaeCATL942tD0aY1
NqImWumlcdVmnbtpHbZzmB7w7/PmeAmQtVWEo84HZlS7W3rNhK+ElaYhUJ/ZoWimg5JjsMozXZv6
Y6xIXb9hIGzeUtvGxyK31EfBia9aOPY+ug4yb+nklAypnSZoPAPUyTHMJrM7KkkP8ijQu/mFBtGi
bB22xMHL7NrjaaY3qJ5DjOPrjEySxmPEDU8l0d460f9d6L9Y6LEV6VQD/3qlvyVF7NdV/v0/+Idk
D/UdWxiKXaSa6Pupb96XeU1DzSe1pabGlwAPLFuBf84jSR/Ej/5rvqEtZXwqviSGlBQLfBb+jQX+
wOvEL8KEauDfZiIqsJAdOj5Ksl+hLDrzqUuiNiIIZ6zmeZNbo4uNgt55OsEU84cwrI5bU7Q/SASP
txOt1ou5Lqgt6HYe61U5EQCPnzXHCH4VEch1QSZwq7JnBEZO/Khn0Lkdll2eWyIYrxR7huLgw7ei
KLqNgsllgNKzjafkGgdSidQsUM7dHMDOvqRIbl3Z8imdF4OdbNzvRsR2E0HQNnzH4CiwJ/AKru3U
w3U1cJGvFezL+hrjtk62ekIg7jHXUhi0SYLJVznsqxrcAhOvhzRVxDJ3V00ucr8fMwIlZCBBbeuL
Af3BCm4KYp9vlq40dpwUEJGlV76PUR7fOIloal6yKLmcShPQWlMfLSYI9KgM+id0uigHIdgQOZI2
sW+pieG7JU0N24fJZNPFTEL8LGzsl3Sc9PU4qkN9rNtLXmh+UjjTGe1OCHPTWI6orFK4ZtfKrEEH
W/EVScJNICrIAlsduV2/HZiXdPUOq2egEW2WpzgApysrU+PmtJrasuAu5LhO8uHNLvffFeGLFYFx
CMXQv14Q2KzSYnvu/la+/M0vsz7/Hj/9ukC8/fd/loHWHzC4kTbCNjBwxMti788y0P6DNYBeAG7a
d+XBn+sDxR6xqfCkGeaCxrAtVqh/1oFyXw2G28Ferev8o39jmfitPUI3AkUEuEyddgSO04MycNaK
FD/GpO6gTCJOfSHN5Hyag6PEcVbFiP0xVvcEAzC16x+0lFrHaFe/XLy/GMe7h3sz+RMYJiMq5px1
V5P//JcZaMnAr3IcNFdlM6tngXiY3eqkHdJ1kRP1oOMT6+p+5VZhgX87OK2qMNkiHijWo/5NDJRC
0Qr7F+kvi0JD2Nl0LjI2WzurI7RzwhwkDnalDCGrT/UsyPCLS2IUiggP8WPS0r3n/84C5XE837YL
pJ6c+BFlPZvu/2PvTJbjRrIu/SptvW6UYR4WvWgMMZEMjhJFbWCkKGF0zPPT9+ehX2WSqrKycp+L
SqtMkYoIBNzh995zvnMwWXlsKWiFWnWqVn9jdjb6StcbBj3CMViN6uPK+uu4Jw4L8XTCIPxFN64o
rB34Ctu9OeABdUsXCYhywyMerhwhMlFfXJPidc9ZZIyWCmGvQvSb7b1ohhL1ifO69bwDHvI+O3tg
2g4jKc9X0zRCExxOiwiYajwsSvyUtzO53b2IGCbSzdfVfVaOd0nvEPJevW1M24a8CFp7Lvcgg1x6
HGRyGFX1RSymui/AAqPzm79UZhIm9thfV/1s0cRugsbuebFtlxXGbSJoCVy+9b83lz/ZXBCDsAP8
8eby/7oM180v+8n3X/n5vIFCxsDKTDeTRfvP/USeN/B3Ag8nEkuWdBSPP+pKebbgt6hQ2XD4E97D
j/2EOAZdtuocwDjAOv5SqjKCk1/LShpRFu9LxjNzwDGB3/y6mEXr9P1S2PM12mmgnaglZ0BxsCEt
u1av6mZydYFkzxm2cV/oohTq80BJrGE5b0T/pAtzoK0v+T16VHJCQM5OjknVNu5jBrSSnB/GxxV0
paCZF7PaUQfQeiPzZj3kyjzDUMLULZ+F1JsCgoa/DWM1NDdVueYVg7MM37bnNtU1GoDlhOtsUo8M
mNeb1YxZTUbb4Dq1P9EIm/ZzPTlJoC5eSMZlc51LSJ7A8qxxVi/0JybHJJtkKRkyPqRZ+ki4lbxo
hkgwk7iyMcawyUZ82IrJelUbHWMXmrLpJlNTMF96Ki2MuPQZEHtGohJ6vDB6BXhYMrr0auJiRdI6
Z48SAhQziYP7VlFq/s5mHfakMDLNVSQkLRVmcWiwju/yrXPgfsH8JIrZzDkSiSmebnUrrl6GeQXK
aKfVtMfePDBD63G7Jc2qI+dP1g0cGkMVRlHTJ2wC68d4Y0ACX7BtliNcKMZ7cWfxQc1YHfVPEOHa
69liMtrrdheZWjFFNnmrGuy/7noGLN+EmNLmiNMp0oGsmK2jDfT1o5djdcC8SfUPfaYddmnfqSUD
Oc0MFfg/6j0+kkgnj0bsmYTGGAOtBY5KPrCdEo+NqhndBs1722TGrdJA8/GmigPDwDQknmN0d/o8
z9E85PJxpk/wuvVB5UInTWMFksr0zYkz9XWzNBJtLFbjTiZdRSrNt1ehMVbfeZ2w9mO9NI8aBeJV
YQ/lJ9jfth+rQA0CHjUDyZVpooZ659wKsXZYd3GsdaCOOTWCneGm0RZtwk1Qtrt1ShYCbzvvdrHa
hoipDgVEayYnxtOL49eGKB7pMFuNb6UjyVS5Uh+lJP84CEeEnAHiz6yGDvwA8oA34PYa2Wo9Vfk+
GVr9KSZD+zh3wtnpJb5rEpXj/tE1py8qCOFwWuHJxKBWhc8KyI4YEg0RIA2bvCCxXe1a2HADmPa4
L/L8sgcpzkOTMTAmFGvCcdITVmSEfdw+WZB2zy3Yhzd8LHE4tsn6kVaOOMQbKUmBoqhe7jcKybNT
ozCXxOdybq08Z7BXE4ruQ8qOA6svJCcwrj/YzOzAx3rVsfKy5HkgBWwB+BGXD4XZ6AH432Y/DQLC
JHHInRObiBfMQr2H5slzd1gMTAdMoGgQWTQ/r5rGzWETD81tJ2KKeVstv1ZasR4Jn6Oblba5Py2r
Rw9n+JIDZQ6NdZ4DC73vIS8xoNam/gra7dkqOyuoigQ/tjfpOErCFhNtUs5+06bNaN/NvRKT1ewX
FiK77ns//u+n4p88FRnMSQHrHz8Wz1/n/3Xzdcm+1D+ftP/n1/75aDTkU85GHQjtypZK3h9HbZS4
VOkGshIO4AQrWvzRz49GA5AOtnis+pcC/udHowe+igeaAzYEx+pfOGpbv006VGZvwBBdywT6ZcO8
++2o3WKt2mYIzdedPmbrK0ntFnHKpkNQrpp6SoW8fwYAsh4yo+6FcqwJdbY6OSutDjVwwT0JvOt7
ZyQjq01lN1tgcG5XCyPkr21XOiEhBHa3tYdqSGzcRqS+zys1c59u7phAUNB1RDqlU3WlD4CE3kRU
bFuekjMJShp8Qj1OsF8Yi3TN+mhcNIj2PA3qS2lQPnP6NRUdRR4hhBVgI1eZySNwFBY25hkUdGDp
iiW9tr8/rVPq3ZqHN3A8HuXa9+d6fnnI95cHPkW2UarP2fezADxqeTJg/lapV4yDijHa1PZLqvTd
zmmb9c7Sy8oJJP5Ri1x7VTb0ziqB9n8fS6shG9Y/WYBkMlF2/fH6C6QT/MuQfRmHnxfg91/7Uepq
jDUY44EsopKUte4/1x/SfJBwDOE5fiLS+zkpDGk+An8U+eh6eRO/SPPVf1ABMydB03850v419+pl
tP6LFMChxITE8d0GoF4GdT8Vmpa+kmMEkPpQV4lG1EdGAjMc1sAahk84RN9ceCJ+U9O4r0b0C6TT
9f6yrMXJ1YomUAf3yZ3c4oSPs7hZxvJ6ck28WIp91ltERaWqENOd82ClTc6jjKR6TqdCDcnVNgh+
ab1d4ylENNgjzDtPv2/Ibwg5C8J9Nt0i0lpn8RON1yReeQoo33hNkshD0oA+TaX3NMK299umhoto
5W+20qiEOfDjhUZyNkfV7thM3SfNTZtgsybDz8HVRSJ2PuKEesgN7W3CAMbvNp/KOkP/MyDbrJ0s
AJZ4r8G7h4zK57GbZYjUrv1ka7nnDx0poij/MComaPIWVmc4Kc6xwxLG1GOIYrygKExjxpICDlRe
fAO3tvi2zaUEfNuHastfWk5cApOUTT4Cl0F1jyLr+zDu+KmJVRzASkJ7FOu9P4I6PtB/QxpbErVt
tzZ/Wpj3s4s0Rf4mCjaqaW9k/qTbiMRWLkFTGkxbBm27T+ry3sPjGZU9L1myJ11ZJpOWajao9Fve
kNHYRYj7/QPWWJRpBH+E5HZ/W6u2BjMhtV7xSth8sXL6wT3/JS4VjevgPdHHGKLL5KMnCYZzN8kM
5oCqC86NHnS51z/FblwQd2vHnBLLbddszK5ml6tn9LzobDlHV1OeLjdJ1qLUWs22DxuH+0BbjXsx
ucg9Ve9pdrUp0Av+IVTrfsp4U0lemEdD6bydBk45rBOxnBxv0Dlsybto4Gcp8c5Zr3FiqelqOHIE
Z8f2wmXixqIaIorIss7cz99AEZNTT1Xol3P2xsia737j3/IYMMqkKVU4Dy7ZRlCoAyG4Sr3WoCt0
mu1GbenZdn336fJ9C6xhZP1wWw0znxfbtye5w3z1LX2T0XbLE4rfbyxy7mpSv0FBcXe6DrdKLdcC
Z8D1Q5nyr1hP39DM8P0vnutPDcEmI5eLIuJp3fjm55Z14qDQOs1APm5Sh9XhOf0nB10GUSl8w+7I
zeSyGi8Xo2pYFLPCjzaFeBOEFUex6rQnYpqsyIy5acuij0+IvrUH0edNADIBBQhJz4EhB+xkQyA7
hEkeis7kkqqYe+ck7a/cXln2ia1r10YbZ0RnbnpUOCzKdTausxkFG3oX7jIiM6FhVcUNwy41NFQ2
AqaiZcTMroxU1gnRu9n9lFrny/IySJU4qNqoRwsGTQacjNXqMa999JJ9aAJ4PiWpWu0X0u4jGPIs
wwLgyeW7hXciccoVj17GoonGLVA1rRcYM9fmcpdvTrHtQIp7e3TPRbSCbt9RmZUh+Q140OUNIO9w
lvh9Zm7M91a2MW9ifZv4mA+Xr3kYZ5nwwW20FPoQTbkWvxKRphyslI8KvRgG2Kgphxi5XABi5S1b
+T+zVmDe5P1xZmNfId8vEMjaA73S4pPajRUuPHU5W4u1R676RqrFymCXEXBcID4rHVYEfXHlkFis
05qq7Xp18Btz0CG7WRjVtdLjIN3IMmHvFWSxsDloW+Vni7kHn9v7KiZSJMTzFJi9YaOVVw2Eq5y8
Wr3vjrPNkNfBXhsumVBJfraMSCEukoGixuY289VduP/xqN+nkH8AZFfrvhnYTMCkT2AP+NjxxFuY
R4y5LJH6IIC8HISDaOiyN+keI4DLop0yewqUhJmzNqR3Vsct0Vnmvb7KOO1YcX1rqOVjB5fA2i4N
RUzG91eXagjeiKG4baK/w/tAi4lLs7ICLteas2YRFoK/ctT4Xs2KCtpchj5UwKL6RLu1YEuU+E7X
NurJui33btx+ax3+sxhzkpUoPZOM/cRUymyndd0XV1Us4DvUsXXrfBQ1Ls1CSe+UeTw7Eo5mEGF9
WrMFzZRS9qUWUgqpEZBLYm+rRSG9dSu3z4VVisnHQ2TauKykLHDbuvxNz+slpCWLmgjV/ZOVFGUI
trPJb9akH0/Q8PkKDTVOsHcnGibsXKV4S+tsuEsTEySwbzMCdXbg46WWshjUiMIOhSXSfdSWdtsq
p4YxjTLU9Tth6l/MTKVpmxhL8c1tDYUkT/DnWw9Qb5kPQ9XVO08UxK34HdymoMmRNgrM90qY8CgK
dc2NbwhL2JRdaQBFP6PCch2KVrMXB2IwBuUTKURTkJKNXl7HqWeASu9KzQ7atcAKbU2kvEVI22Pl
oRo5PhAF8/TTUezfdNB/b6BLZyOudnro6NkYGXDu+rmBXnqKvpl1Nx6cbF33YJe+EV6G0KJynwge
wiI1sOpMpGR/0rmXvbzfzlPE/xIOpduu6hjqbwWNt6KD8IZmPGjzZbNjDRpZ8Y6BF7BY85dte/JT
OsCldISM9Bl/ezVKJ8Wk4TYeypUbRJ4EvCJWokSBK/B3EfBfFQGXKfF/KgLKunt9/6UEx6nJbfHP
CpzDvCndtNTaVPQuEqofw/BLBW5TnVNGe9QC3MQ/huHaP6T2D2I0Ajmq9p+b00zP4IIz6vph9/0r
Fbgpb5GfbljVJTYSCSwTY14OcdZvkyZVpA3Zd5tyRZ+pJYGRdp+7jp/o2ppVd8pVcmdbv6BISZkw
9awa69rwSjFHCeGxlgM5pl6hcJxMj9G3cVMpOo0InlcDzUDALy4x2/1+LPJhifeFm1lZdk0Qo5x7
b/xXeJlxu/Fa4OwmRD60X0cxUjGj9L4U0LOsplNZVysThyVxQsxojEHxvfom3XtSX/RLWV5/r9Fz
lEJU7K4J4ezeTZeRWj7LOKgMnok7iAeRIgJrrKCblSMBA6vvrLBjyC6qW7f5u3f19b9ZNRr6PoYw
f7xsju+v6S9r5n9+48ei0bj/Aa3DOkUtSN/qp0WjOZjTGc5KBcdFK/JjyfwH5JPGkmEtSckpil6G
y39lyTBr/m3NyL9BqoM9umCm9i9qbkBELQfxmITf1FSOSQxj+Kpy1lWPFFdbpchhAflp4NxiDF4+
blljeW/wzL6mnNYeTacwaLvXxhMD4AX3pZJd4etfoEnqbhn7TWW7wgeV45GGCVZyeICzg3QjTea5
/aBWbaz4WGNKAwasx+KaJmTZZ0dPPTTzbenusj6tjmDSDPyhI46RVUvCSpRmiPbR2qWZxjE+98b7
Ag1aR4j0HF+XRsN8edSHPZi79qSTqva+wck1xeC+m3iOXiBVO4R0Zc3nThRqQDiufbSN/tXocixy
i5uuKOx0ZgPbmi4HtalNjBaucq5yJV5Cx5l2qepqXRzgOE2mDuIlvpOJvKhywERDkXCL4UB/npiF
mCP8Jy1bCHvLUvVh7av6gSw7RlWD+lySf/hhsZb1FrSzsW9ASS2La0cTbKrYmMS9mSvYBsdOP3dC
dEfkwTEWQLYdInDnoyURVcS0vXpDa41c6yayKH6vWkGSVVkr01tfOPFxjS1jV1Ra+ZVI3056+7Sv
KFPx37h9Vx88Pfs6SjCWRwDrJ3Kp4QMmGWpxZnIkoYjS/azrYxFZTp5ybepnkYnnFgb3DVM70vXS
eXqJBw6UBq7GyCwyJ7AaB/IXp/yJ1oCYLI1zgycenW0x5ZQlbY7yjvzQTr29I6QTP1w8lsXB0cc2
w3bqDLz7yQmrCwNMnQx7DRk2MvWyCy15MAutuFvXfruN51QNUkkRSw1d6X0qDYtXMepI+sv38B27
1We+kT1SB5TXlkSPpatt3OCzz3e4Oee7uWu7XcVM88tAKBu5VKrBBLJQmm+wfHKOlbOp7YWTz9fd
Fmfweqr+erigzhZ7Tt7TC/+saYBdagNz/nVsnCut8dLazwZHPc+EQ/k2EK3S7zCSVkzqJ89P3H78
iD5wJPbWWPVdYRTtGmA1y0Idq+6OyAYrKC7wtVro3tUkxJL7wwVXMklyiQfCJGt5U05rN6d+W/sP
CZ0cQdyAjvVr3OrIdUuPAyPShs5S3onrVolzTaV5KE5sdLPKDBRqw1NoNIYMMgSlQjwmyVSdc9VI
xIrgMbkrAee+TRzI4WhDYCkki2W7YFlsSWiRcki/k9QWT/JblCJ2QkAc5K5R6STMWYC81BfeiyvR
L65NXCzJjkoaraO+3TmSD7O1HqQYe6lChj5w3vSieyA5nnqxnMePVmrVcI+qdKV7gT7F8ZLsSmmM
1beE52Ip8vhIdg0b09dLD3iiM7f+Jmk1dM3y/TLEa5RJls0kqTY8lrGgIK4LU5pIfjeY8U0q6Te2
DUmHOdpTRtrbg2eMh64yttt5VGesWc7JGlnWfl7qyzGLxXxwZ7u+y4WuRNqFteNK7A5evuaGobT+
pEsoTybxPIpdxP5I3//oXsA9WD0clLstMlxSR42lUW8EgB9Vkn4SE+bPKuk/bJ7quR+h09RWxchb
AoImtfXCBD3ecWs16MuWfW7MtjriRNaPoseolknA0AJyGmJ9nOw7iR6Ks+ZJcZo1hpRnDI+bxBMB
E6GFiJbvsObCvHdWgvD4FmEYAbVOAy2zir0zLk1IAPjgq/o2XDEFXz5UpWru2qZKAlsykdQFJmot
OUmeJCbFHKxejFpND6tkKSlL6UWdOaxKmPeW/cJDcDsgiVK+anmr+ItkMq22OX7LY6U+mzQOH3ow
nVhcBQNFKE7JJpKo1coSCe+EfWbCrBo0cZu+6FsyXHeifOjremTMaleB0YGE0qUYfZOYqFkCo1SJ
juoBaEFYH+MtMhO728PryDD24fpnUjmFo5OaX5MVDNUMj2qUKviCPbP042JOg862lGsyRlugA9b8
3FxgVhJrZUvA1WDU9svopqwNw27CzXLLI4ON5aaSOKxGgrFmKzM/FxKW5UpslhZX1X5Ta+11FokZ
IoL/EEvEli5hWxSScLdUJbYeM9SYcBU22qhe+bDB6eL0oPpeBxokKlTJ8aqYg4VONt3PAO6eUcSj
uhgRNq2S/JWXPQBnpU3mj2pitydP4sESGscuOyjQMPZNJegH9bp3FONh28Y7jPXSf6KWJBlBHLO4
957yFZclpiafJSHZZhoNqC1Jj56rPBQrxs0FzjulvCGNphJmli32uEvcoYx6gxmW6sbXedEU+9ru
x2Osoo2qNjULZyADRxZUuoMYnDHlptWrL2UbkX4trhOrY/smUPEVSBWs30m1r7apd75oTlm+dViV
z1bf3feGsB43l7P2alKzezF6hdmgcT0o294dnTFqLWfCKZqOJ8sWr7kku6W5k+zaAgX6BFHrACbb
sf1FSfpTBu0eAH1iPvRJVd9tZMXCUJgQl+X5vZY0+osyV/O1x1M59Q0tnp61LFMOkK+sa9Fk+QlA
466WMDrGEreFbX5clNn0VVeUUVYZMWDMiYhWN2n24+C2t407aMHSE3KstvFXt0jYApM03bsk/gLc
lKZgIieuU9OcrxoJy5s8IOlOj8Wx2co2pA7bvllt+ZSKqqKVnDuPyBys3UA8TcD7W307N24mdtWo
SbXPcW8qPn2e9DZv6utyVtabxV6ucaOZH0oJ9Gsl2g/7xrTPJO4Pu3f8uQNbuTeXrPu8KHgoEg+d
cD3p09GZ83FX2v3nGZeq70l4IFWQT6S8iEqYgsporWGH+wN2GsBBz6MuKZLyahmuHFK5dN+sxXQ2
yzrByA9GLFWd8kOu2NUjh6riqmol0NCSbEMy0MAc1pJ46DlJcy6BdAobEqIrmYizpCNWUNn2aQ4x
UU315NrJK7YdyJz48SRVEdKzfddaqFxSs9R2iwsabs1zC+Tl/Jm2dx7UTgdTep617baZiX9FNKKd
YD9UO/yLy+t4gTn2kusYXxCPRYmlxLfX1gwJ1lu+kK7TfLbpK0ML6V9F4sUhbwRsvWh3uai8OliJ
Oz2uveoGIi9odW4dZhqnLYAsaWZRofLVi8DAUxnNBPKlgWIm7/HQ6aFZbaT0CRtvGP665aEo8lvO
vcGQqfAadNJ71bjhCTrH2mmToEsewk2YogYjb1pRv1EvW/4giZjjANyCqjKJNInK5OjRRT30TAs0
Cv5GdV2uiDZXg7bS86PKV/251nos40scR84FvpkAbcJaM/ZBwtA2bL8TOiWskwAmObYYHcvPNvUe
S/Sk+6To5XDRB+3L0jglZhs0jYxRysCg8buLq62stEd3icc8DjFep/UXfEaTbfqiKj3x5Cyk65mn
GAFHcTUsrlc/zevEVauH90Wh0PUqTsp+3tnahiSz1JwpqMAhoKzKCidc0wQEHSqbwYfvvXxt7CZ9
nz3eIWcE6xO/U39WkjlGPDQ1x3iNFzRpk7uEau9mWEbd9qYlAhF4rV2/GKw8o1i7Ha+o3BSe14YE
POn7zLGaGonVUr13sardgNJ3jwwONlYwCoSzM9pPG/MQkP+W/W6WDRybzdlAF1reHFnYytGu0znP
bWxPimjEvTrj47ENPPlYWebxYJYDis60hwjR1qBmTY4w+txjYU2y4mB3pRk5paVfqVWP7UntOAJY
Kv2CMl1Cy14ZuzgKr6cWTf1hySbzmekREyDsrMJh5qPoPjmcBcGfc/4AeIGGbTmsL7MV3yY58deo
+b3lcSHCLJwwT8bBQKv+Zm0SPcgHxnudgQLQ7/HBjbRyG4AUPIWlDqcdj3mvgQPu8c2eFpHnTwmp
8y8DR09qpn46r9WWPApr63eMXNsbjFf5Hoks1Zeli/SMoX3u/BrFXGSPjXpc854A7lgQAoC4N9+P
m2cdi76rHobEA2DRau1Hwr60T8yx2k9VnXyMIbhfmwx9Mn+rmC8YetOgmvPUxh8n9crBuPBIngCk
wjgmc/eGPo15D0nh1dmgyvrNtqAnVlJ1w1ih0v7PsJlj/SL7+LYo1/I5V5v8A1F28d5F8pwwE9Z0
qKzT8KHoxvldphgFjW4mV71IGmiSSbXLu5xFSPjt5nf2YK0+pQdnnZbE1jBOrflt49THaE1heNHV
y3rXOi4WtMors4cu8TiJ4TIjEBbqcNTjJo5QYHjHuTAzUMtbfm2lU3YUoLXOpQW22VlsbiZVeSvd
evtAaz2GnaoRmekbK5uGahXrc8FWoXPnz2oAsXW7VdZ6C8uxifeDPpUPlTwnGWBw/G4zQRS3anKK
dVKHgDCAO8q8+lDlMZ4HyjJiuit5kNWs7toyOFxnlWrJHSyJsLzOKNf6LBftp3pgwHerFXlvMOOw
KcagZ3J6n+o+dYMxtXtQepZpb+/KWqnzneYp+cFOa2Td1aSsz0O1NMvTBsiD5ysgD+Qsd6PaG/hG
xtFhQMMkqlvmKy5J57q7OkEmHhi9VgMg+j8YU/rUHJTlvCXLPlac9qlEl/bxp/bPv+nXXxTtv/Qh
ZfYQSiBcoCrdHalG+rlh37TLDPFKm880r8nX9PB1a/rENyKOCrr7OPmsC2M/5frJKKwdVKWdlaJ6
cRC/jxsMUwQKk7L3tpx4iexPgAkogX/tkcr3ZqPelc125I7mr+9NaBOJFbE+n5umOzsNZ8X4kE1/
klv2714EdTCpUzijYAX8dgFwui0UvdN8znTckPzPVgjscurd3438/6YlSePvP4Log9cSgUdX/epb
+f5b/+xKmv+g22fiNyZUgHuVv/BHK183/4GWnLvEVC8WZhqWP/qS9P+xtDAOYkbjMRqjw86jbEj/
7/829H9YwCDkV/5dhf6XxDy/hUlAomdaoCPNIz0UkxvmlV9v04EndNOO43JG2OFFE9jLBiltTnBS
4czTva1Y6ylfJvKcVPApL0NtTh8Ks5fPI69qn/9kQf9Lk9TjWgDtp2sEXlS3uSI/L2jiepoCHDOJ
DG2lgaXaYCCNnGVJdJrodHDKNMcXB10sdbRwyR1p8w69eLz1QMRxCFXv3jBQF0D5GkO9LLUPaHdc
jQalFX/VVtyq31fGH9INL8v45y2I6ycXOKMY2SNGrf/bO5YZFra3DmcDanMCD3ArP0y4GI3d4Kw1
5+J10fIwcxi1bTITw18L1diLqQPu1U2csng29lpAUJAV9kOG/3gQqcoe1lGNRETGp3fF6J1E76V9
KOksH/u0vUKRaC0QmRT7hjpiEn+yd/3r18BABBM6yEHuDeP3vYvhRjIrTdmfqyGGpJYgUUN1hIyS
Z8+43BEs7z02sVZ++s9f/++7mYNwFCsn2jLuRf4h39bPujJ1ScyGuvBcuSClIIWM54os6oy0gI//
+ZXkgOrnb02+kkeF6OAmQ5Mq52s/v1KDSH1rEWCe3QZ4CBbNrtzHg7vqftGkkdqO5RYY6oowJDes
WfzZTfP7/IxPiXwOqxiTWOZ7v7886tmMg7PIzhQn1qvIR+u1YGRY7q1N9BF0zhozEV/9fi5b2odt
UTtfB07UR5BXJvoFoyPMnBCoIshpRn4wukY3KEfW9WujgIdRlU3QHKZV2B0YMG7j9wnVH970v5Np
VPktyW0Du51uyjTAXy+fao9WZVkxHKQxFq9ZN/SAmpRiqEzOPGuVnMCEFW+Ji/9s2dp0R99woRuk
Tc63wdk2KrU0ITOlzqevWWc47xPJ6M6f8VCsf/mSmQVxE/HwZRzK6mS49POXbHdupnbpYNxgkGhi
zw0HL93oVErJ+zCNKHCXVr2fCFYa/TRNnaDTKnwYXbMvpXK+KFvx0JSWWJB9zMnznIua6pLQyAb/
wQdbKvBjIG3BeJHlZ4OBRD/O++o8S91+KxX8SQL4yFcuwn59SsXBwgTxoOfJHb0wY2Ga6LRnZqhP
w8UeYEungJatOnsDfEia/rObX5Md7r5gFzFPqXQacKJCVDSrKXZc7vmMo460JczSoUC3Es56vnxp
SDd/HFWo9f4sBmcX99QKZqzrT7j4Z6j/joL9YUuL+A1BEaaIrGqVz6N0SjRNrx+LumqOWuuV79lE
Uefjdiges4vRYpKeC4z3uAekD0Nj5nbbwv+MTHr8O+1i2Cgth7P6NCcMPybp6RAE7YYjoKg0RpXJ
UKkeDjxq9DmopCOEEIjy0yLUFHSr1zxaxoBzxMsVHe2O2F5dm+yJXl0QCqLWSnbKsqivuvSg9Bc7
yqZLa0qVSJvKIh0rxox3ZU2kjaWTjpYSCtWhYnyAD1AaXrC6YH7JL0YYJ8ZiSLQj9hhTOmWMi2mm
Q/yTmNJIM0tPTXax1+QXq41xsd0sTN+ubYTfZXw/zu0ghL9miIm695RwE3176WdlcQBdeKikivqL
vop8ADswDiOV1nkoBsQyJy9rt/3kjUN8FF0G4ijXy/pRpV14zFeDofXId0BPGWgbAsSUWUFIpCjP
w6Es5jaiz5+oQUdEWXyLtgn05KFYnRmeBl3hgawuBFbkMMQ0GQDr8Szc2Uqax7fkXRggbhheu9xw
Br7HXcXMyiO2i4dXHC1IrAIlJkuJxJYYT09A4BxgsdQDdLSbS6cUUR9zKthZVSKo3TaLHbPSC3MM
RNopOJGgTvR3faYIEdVJ5n5TxgmFWqjWzAszCGvu2aJ5Hp8qwxkcKw+qhd7PeuhxOnUp+JDUEYhi
p63FR9RX2W4toZ4d1B5mYYACuURatlhrue+yFvolX6v+TNjeRlabYRfoswqhKrdlrjKuGoeqes4R
YIqj0Xm0TYt0sB9QQxrGDpeQrl2lFP8IdJ0UN9keNW1TPfIwNvCfb3qxGxveQVQPqGAjV1s2j3QJ
eu83wgWPGykslS6MNW08dYySyxCcRzJKMRxfZ+b0nE+qLTe2r8TYe3bo8gYErhmRtkcM8OYhyRza
VHqBuI+iO4vDbYzheyozXLW7PJ5zMzCYQW2+IN5VuVLj0txpTZxYvF3PaSKNONn6yIR2TqLCM1Mc
Nvycr3kZ8x7cRUZLAzlTLgHtyueuWusVfy/rSD8j8Mu2DNqeqRhPaznr49luPEh3ldcONwgeeCRh
gS34BU+AKNsxQtSqF4a8VXpqUT8uu362NjI0hmR4MnPderWWmCxMJtr89FgtjhH19oY1T4yaBL4a
bdFT6ccR1oSW+fDMySJP8umR0cX81nSpcZgc6E6RW1hUzBXsG2NnlTU5HlU3aWcon4Z53w+W9qQN
Cj8xY+agUaetgI4niJ3ZoVt0fT5WkEz020xxwEGprbw587zt907Zp/3dsqI3DtRWeg3TueKN1T2b
7hVPMO8jo3vubsEu2YWgqBZcZL0X63c5VuHiQXdRrB0Xk5zmm2EZ5OET2/edRe9+iepZ8NJ1vcEi
Y5o/bHu1cOSHl299Zn/ifTVCYwpT8SnG1uJSpUUNP8IrJpYOs4wiu686hyXfjZwKEv6MPZWozvS2
1UyZRm00BEUc07lbxhuBWFROY8d22THVpCUFzRFrCf/etwGfiA1k8TR5Tibs8yPcGO/kTlkGLAYu
IffFmtivM0GTsb90+fpgDIvaXyUcc3MsplWRP7o8LfZ9peIC95L2BUCXjajATDP9VLu0L69i4PxT
uHYOgTibs8rhOpc1QCK8fgE9b90tY68iCIeXUzzPWDH7A3NJ8W3dEARFMowddAzwGyPKSBXud40t
vGcFLvNOzA0CBsdkm1u7OX3I6qG/QmEom496pydse8Qx+8xwvY9dji89KvWKZUKqk+EdzarWSPxg
Q16xHXBLRbPcsaPcUriiy7RNEQ+Zub3SulEHVePBIuZJa0w00zuGilTV3pOyckw/bSgetPehr1Yi
ZiERTMdsRgoeLUJLt8CcEzs5MtslKEMpPJswwGkabv4/e2fS3Taybem/UqvmyIUm0A1qQoCkSDWU
KFmSNcGSbAt9G0Cg+fX1IfPmrbTsZ79b4zfJlU6nBBJN4MQ5e397mt0CaK5smUjJC1FOCoro6HBx
ct2Qy74pINhcV84kroDjMp5N2qpUl/EMVzjwbOYpD1Qi8qvur1GnLJ2Sxn8iR1y3I5083gJze0+H
3EifjXqxPLVZqMDmT0hqoSYncJ46zJJaHh+1qBnfEFZB4Clc5PMH8FLG3YT9btl3Q0sgcLqs5tnU
7DPrdsqLxb4pnaYgQhVJvHMtjERMOPSzURJN1XDVYPumwDYXl3GmJyVRsJM1daFimtrtFw9tFjOK
KaY9HM26DKJGOu0TdDaouQmuQh6H1H/kXi/lbQUymQXWbHzSkcrEGTfT8Nn0BpT7mzxX7ifbrHAB
j3bci2u0WJ46t5H0O17u3NFbskG5mrBOUICkVp/XV27XJNatOemFcwAO7vO9JiZP13mnNYBsJXlY
G2yWQ39dFNE6joVbt6MjRgNwnHQ6oC1EuJB+GYBUESXu//ii/nviLvQcyGn/a3HXjv1N+vX1n6Yo
gtHWn/lXI8XT/+CPQH3olYhV98ie7V+NFM/9g00q3EWfPQlMD5eN5d+uRDRhOsZ/+B/Ir0ykr/9u
pNB9gTOEHgviEPtc1N3/kcDr+x2l8MHfr9Iz0lT4V3SY3282Ym6exWvq4QIND2nIRe5TLgn0Vasy
yUdUb3cVKEvY2KGf/DZI4sPOmVfh6vxCKYo00/4R/ti28eKrZer342CqrTuXDvMn+Lyzm5YX/7gs
P2m6/vRQ0AmA1JFhgk76+y9KjJkyDHKF9wDJ0n1hGuPGgkK6ZZfb/kYX/bNDcSp9y2HDia3N+f5Q
izHlDUARVErTBFOJRz0E9ZsH/eQOh19/q3XH+o+GwJ8nkHxQXehEP1nwHb4/FN0lIglsTqAP8Jqm
jclbeHDeJ+WEcRWBTqjh06EczQMaBvVfDI//cj+9toJ/PDjukPUupqT+8D37KYkiqNz9XqvRbRnZ
lGzJgm+vfv0VfzybNt1oE+kupC6icT8cRcaeJVUbDfvOF0ToCjIBGXdOrau2WVPiPP/14T70kDij
9tq3RD6JxI0W54f+NwAE00KrNezjmdTCJO++uZb57hHMDnmtvHQihL6/PuKPpxEiBYoyXJAoLH8g
MRJLmI2eVQ97KHB4z3mlc7H8evvro6yn6fuLxVHY05JOTWgSobLf3yliiED9tPmwt5BxbSxNu2L4
cJrRRyIsK+3ffKefncV/Hu3DRaNbGrexXQzIckaDzBuCFFRJBwK9B84vZlVdnr/9+guaa/Pr4zdk
Yo3/m84lN+SHpWxOcmQ3I4+dkTjiJGpRPMb6GmtcL97FUMdgI9uzCxEhaAuAZ06ve8fGti6GuFsF
H77aDhPG/m50my/TZGmH2RGwyaO+vV/QCRZuQlZo3i6/WZiMn1z/NVoJ46xNcvgPd5wnY8esex6j
dBwElGxtzF18p7baahoaCSx9UCW8egwtzt7WLCbxoi/uhNvHa24AqVhB3MT+iVr0X5Ce//IB/2hZ
Xx8GC6UqzSjLtH9sqGZ+QafALnq6T8kWuZgd0rad2H87/Va2sWRqbGHxHh2/CNGjIAKuIB+z5VZ5
WE5AH5VeUVPJbNMyrEMY0zDNr5jmEWY6A0kyOzKMF+0AJw1MOX6zcGRoTtXf+Y8Dm7/HXnlR4LOP
JAZDc3foz1JgIZ0Hmmg69nknMacWMI4YmW+mwr4kpeATRRiKHzGD9LUWokQAjuJz60+17y4XQI0X
aE+Ys6aoiK70ZNaftA7SdFYRnxHZ83s+W+fe64nccOOVi5z0J35ztfv13frjA0JWL4UBTz3vYNf9
cLNOEkObDYxpj4D5RsuHhHaxjjxsehiWqGFUWRr/8SPJEdlZgNBbuWEfs5P8blKev+T9vouigyHF
Fk7JF78SV51Fn4QdwPOvv+GP6zYDTlYbTB3+2sb4MGGATawqrk2/z+aiARIgxkNcj6gPTGIifn2o
H58g4rxMhpb0TFeY2vr3/2jAxwPIU+K8eQt65NjUWmsc6nFwf3MCf3oU4pUxxtIz4Bx+fxRCd7SS
CDRedw5aik3r+toFfQrv9tdf5uNoi4eOb0NYGFBs+v28jr4/Tk7Pw6CdQcrlBJWQFhhS5KlkRoM2
nNpeupQU3Pg4suhnek9sKfc1surfLUtrm/n75ZShHzYeGyyUZWDM+f5jtG0tllS5EolX4eK/9Ysd
TZ1+J8Y+9fCMLuJgVBNiKr3+VtSje877bNyjB1bX5bJYR5qH0W+ugPnTz8SYAWSx5f84OCffVdOi
xJL7Kh6qg97ZW19HJL2QoXMTyWYgcmloPhd0NUjp1ebTQDJI4GAzDH2vqultFd8KY1I3OVKeZRlf
Blq1QZv2zf1ckR7S9Kl9YSNWPVZzcaPp5DX/+tr+/Av4mHIsSnqe/w8DnMjo/HL2Rk5qMp+RZDe7
YRTxp4RVLGhaNwsjaeiIlJ2eN1ZXHumRvXqp+yA7xz+gu4iCCcjUmrnp39WLWz94Yvm2AHg6WkTl
7Gg9zFjXM413BZE99Bib33wD48MM6M+7kw3Lv7/Bh7tz7As+cD1Db9Yy1B6LXx17G3F2pulhn3Ys
8gOWqCzTD+iUVCBXve6vT6L107sAAyAE6xXa8vFx92bWEoYfktSfpEevU3j2G2XVrUuwKAIu/Wtd
qOnJJVXkC2O4flBxkAFTCXMrwa0ey52pS1JnHLowI+3HEi/H0KxSQ30POToLRBYb3+bKMFgq3XsX
w7WtZzTfNf8JylB3YShbv9KgX10sdf2Ke//emTlQTKBQ0IC2sn9zzn8s3TyH3aAQVAikv3/0d9om
eSEReIF9mxVPVbR3VVaE2qInGyw21m/qxJ8s23iHbHaepD1SK37YUSD6c7DEGnIPb/HdZ4bJWxtj
vaB9/Jsjrb/pwwLDkdYJtGAUrX8s7MlNwwwR2dxJXfyQG1b8lBXLalub2U3Yc04nR3c07xg5xu9y
D37y9oUFZCIeQDuw4ke+X9v6GE1VlOmY9dwZc4p3O7ntWRfRe+H2b2x5nd+8oP6sPX/4rjZGRoMI
AhuC+/cH9JUmpzTllmUbXp0Hi7pnjqxwrhCUW2r5RuPwoU6LKYznhuJGYHtXMu4wSyy/eXp+ejOR
j8qbBfvgDxCUdOgVQjCe39Gr+1BvUDgLJj8bLUVuS7rZ+68f1p+8NB1GH1xm/FY/Kn0cP8tjTI5c
5LmDm9AYUbCgif/NHvGn59egk8GdxOn9If4SNWFcGwzh9+yRu8BTU0KgVeYDwPC0w8gQL4hpVIfa
3IIfj3C10A0oGBdpl8vi/G6N/HFTznSeXSGbcuQu9sfndSQHZElkzofBxEWiEqJy2S3Xs5rjIC4N
LWhkWe0TtzfJBh/03zxWH6fc6wrNuuhwsqnbUfB8uNf6WNEwr/RuPxsieWvc1YMzdnF/kqlhM3B1
ahIW64FfQFAQFI6NclpyeHCw5uYGgGOSBwjAx2uVWHjwzb4fjMCObfn113fGTxYauB/O6kxAPkFG
wvePRKJ56WxXTrt3pqjbDUSgbIVsiUyJ7PQ3p+Qnh6I3LJBOkBhMMOWHxz3NDNm0tPr3/RKV78Ka
SSyrEnTOmqP/f3wtalDoXs7aUvthVcNkt/SNJ9q9babdHWxwZ1fPbnSZdT1dxH83Gm//Wj3+mWP7
k0WMI9EWoUREzPCxU2EuUZzVA0dKyVEIIwIc7iFGmlvebkzgpxKibY0t6tcH/empZH8tkIIaAhXR
91ctjvUKOYLd7pnSgKexiedBtmmGnW7K3xwK0zi/7MOqSaUBOM1F62KxYn1/MC8X9UDGJ7eI6PR2
58xzj6wmEeMSMoKqisDppEmGXN4XQWupUduxcxym7cL8rrwrPZuHK7XoMR4iORePZqOY2nRV7g3Y
bwonJT+xTV4JYEG2jbxZArApYFrIysByWPGVcJU6NbNrX9lkE43If+ZLYrX8PQnuLln0oiM0Ls4T
48HBr0bsoZhsc5cZ5eRsLb9JzGd/RFD/zclolsSbhh1McjklnRWFHezw5JMsamM+oHX37T2j0FJs
IbsZxxI9vLaXQ67kjV2CjbgW/TBHdw5hhNWOP2sjc6ZO5oB9hJ/jcmAOF197bmW74WBbdbYbcH/c
Kw0WERFtWn2BcwJR2hx3JlGHSfpYSsDxTC1QsxzceIzB8gw1yZtzns7xFickmZWZYjsJMsrHsLWX
cvTzkHnQPIXAziP9stQYS9B3KBszbEp7La5SAF+vBLLSL3Gjfgpw4NTdfWMz0NwzB8vm25HA9fuK
gOB+O2ut7571uvTi7QAmczhQxE671sNHBcYkRr+B235ZApyW/r6CXlVvi2ht/+mkqOabVtrepyxp
i2AqytoKpEgUwQ3IJWCwDHf0eXcDEp2nqDGL50Lz9HNfMamJYLheaHNWbC1S/MhT3FWt3E0ghc6R
SxNVJAykmTDvTZGPYe7nYKgHdbTUPEIJkq8Z9p0N/iQYmNlk7RgwfxWWNm4BRAMVEZ27d+Sob32R
Onvho3KnYl42+E4Qe4tmenN7JkNINADYuOp1aR37Qlkr5HTCtJgS/KQ7W0dz2lvbL7utoeO1BAGw
BIOeGpcYhpJrZCIFIHugmjKNHqfFsve2ZmCDROnGVBdyvi9y8ID5QFFBOkbBWyKU0l3u8mI6tD1a
7XSZVztGfsrpLk2j6I4EApjhouf4rHoIgRlZpmgp8/JytJKQMAzvNvLEmdHttDVGrJ/op5dgJvQi
jEzcDgul6zmKi+YFFo9+VSUueKu+dUhI7Lt3R2urQOsReXk0rPfEk9iHrmDK5VbRdLD0FGPn7BLw
MamjidoxtRsDPOv8XDIkfq7S6AIv6H06zM8M6iF/6z6NuiF6Lh0tRt+fl95BDW61U1qLEMHWHjAb
RkcZWWnoxLUHcAmDUwF0YSMyfwkT9g3ntNPUbRt33lkOUMFHC+fujKmomNAWzFr1jZxR4tWtPiWc
skSHU3rqXUgs3HM6LnS4cpX2y4yOqq2Qo26oNDsUAHXq9w957SXLxuTmeSqJ8sEU3rKP4GXKIpEB
B/9MMkx+047cZdkM2crLjYOOawRVBimXmFa8S/6lxvLG6Y5s057llTeP8Sg/z0nnyha7ZiTGPFwQ
fn3GTLDTsxhNjMYUu9m7mll/mbDuNBdWTj5uWHqdS+xpjXb3StMcED6563X4YmZla6uHT5c0aVtE
CB1natPnVREu+NseErr6t2aRwZktqzw94JbqtnhoWrw7Jur5VI3LZmppxiWp1N8cPaKepL/bbN0F
s2DDS/ZLT66hg5Y/RpWI4dEi3Uc690Ll0btPc38IqAKYaP6Jw1tmb/rEnKl875oOuttcSuMFOUYX
skWzT35lNp/Rh4whcoh531OxPHizyD4rHIXcjAVaht5sj39m/KZTJQ5oGeUTXbg1pgcQ5iqg405I
LL99TlB5fWkbke/ySWuf3dZMLzKCt4uDhUBilzIDfrJr5CKorMYxdCK77MNhkTwchalhwNYBg8WO
YwcZBdcBWUQeYosFjJD0fodp2wBMXDboIzd9GqvHNhpXIY6dGt7Gx1yUBrUuwHSVjAYJPE2K9R7U
xmPsZ8k9rBLCN12G/DvJ6dQekW/wFd1VZ3xJXjQf1cnVozKnYbyOoyg+pR5xdLUOo60GSnclEkI+
GO+ne6Gnzr3qTXshzdNtj3id8PmNsnmhdUc6hartE7lurbOt6nLZLcOU78Z6EuUevXN8KopGuUGD
0frEQ9TyUHF1acK3xxwqysnFwfTWqbi7E0tnPMiU851m+bxfkDDsvYSTqgGUvtS4Ne/gmTZv9rrD
DCpnaRT+hSyFfWWnF/ZU8ms1ZLpGJ9pjA33walGyeevnpnvGimOSA+S2XwgpxuSyYENl0F+V0TGm
G4Horpdf/VHaJ7G02ohbxI9PEwQWvFYOiOavKJkESDWUe5YAgD9igbwyeC034egDt9fgM64prAmQ
cG8YIvBgtW48NBAuTqldR58aJ4lvHHuoXxzgqmE/JBj+TBSSxkZ5FJH2ABIsxrp5nDs9CmNkY5dd
yZeH4z598rSMdTEGEGCt9MFG1+LTQKLRAu7FpgKviHM5CastDl2+6pB6nyZOCDY7OiZlz/8AYszD
1TUWfZgtDTirheecNlYlnwhlmXHyKfnVjYUdRNGMzRjnOnf5ALGYmYuJY7hM1CNpBoNLtjofsrD1
/Oz1XfNqZYlzr/lLS7JoNSan2SGlZCMB4jwX7TLdephzH/Vmys/pernNjsxsG/bbuRWKA+XavAOm
sGqetDo5CclZIy5wvtVjbX7XFwy82oRuCKKAF50ROolDqyc4hclqRhqz5GdK9ukT6Fz5dRkRdB0X
IDrJViuT+d1taPMF5HJHxFvbhuw2lYPPNnC0GtUb4bzkD6eaE51FwpZr0wyynQ+lUk7Cd+dOWrS2
Y+kl80+FrFnJqciz2ghKrGe3mpXRxCW0hWutSy9RB4x1XhX4sn+vCSxDAq+XGXyLkTy+OjMeRYwQ
Q43S+AbbEhUuj157x2qxvNdm1nSBY1ZzDgbSHr4hBFlsrhmZZlrTcFoc3uRyr4+50W2IAjEeFrgQ
Z7/XWc1cR32bGq+96yMAHUNrNje9mpvPUxa1d0bvxafIweXT+wDwYHghsJTJKiTxeL7J8e6fWvAH
+l2neZI1vs5L+1CjlXunonav2RNHu2aIMJKhJXDpm/bWwEDY8l4WApeJxGnivSoKdSEcXNctr80r
C+Ah/lo3Tm8dQYIvqnP5qWsU2i7QYn1c859k0zT4MhvrzfYJShYNSrWGLNEQ6zzhYiA59riiMcQx
kQhz4lQIwbTK+WyU3XRLETJuVkD9I458ERRafQ+w6FoBZmcWiQMcc2sXjghpb1r6P/qQqGNWNh2H
zZ2TPqJEQ2XJurGGMk/AizEra0SbznZ070RkkPtTCvC4T8tlzeLGuE6s3sFO+6Oa5yJMeTav9Xjs
rqrYrcAqEuxBqU8J6DP+o4X66gMZP+RuhaO2VtZXBSK9hdbAkoYnY7Fku60cAw5iLy6nKRNP1Ns6
yvepfvPHdc5Uw7Wns3xoo9plWgbG+UJl9fzkTWN81qtk3LlTc+HUGLX9UUOTlMIe9cbllf5f+Tkv
CV/jncNJMrH6stCzwwnceRYJTrpcHnJNJ8M60jCMlAJMIIq7y8QYmpAKdbyFJavvLaKh74dWg+SB
PfM8SA4y2JGLFY6UORrTxH7AVH9FbOk8IrctLtLUfZwyvdzTLk2oAynlNuUadFanY3KdgmEJasM8
RMTqvSV6NO6Up+nYAI0l9NLBCrEmwwxoEqDuOa3CeJ6dS4oL8UT++76yp3rH48QCTNjwsgE64O99
uOvvKh/Mp6kRxo1f+guqhVI8NMmUBRM17M5m7bosI1k8Grbr3s2Kq2QrXDw7l7pw0/UdXpNpar4t
jJrMoIlJ824zboOUQOKUIMCqYVlr5mQjykwGU5N1yIPRNi/k3A2uQ0Ev4uyVUALwmqTd9HlbZBtb
aITtZdPdoptPPVLgHY/iDskWcE9mbBRk7nBTCjv6hBgugDSpdjlLIOxgr0/Pnt4t4Bgt71LOBO2B
s9kmNq7K3OrsU9nYNYb20TcYWhTLYZ5rkqexY1bUaFrOA+dUxyaeMiTAFpAY9LOrprKr2JYWWsZj
xAxNXftRnz2XpnD2tkEDntZazRtraWhpDKk23cIhaK9mmtkrbFWl+WbosvwIwEc/2y5W4MydLiLV
B8qT+TVo7/pSVqjJpagLhqNjDy5X9nDJMjgBMrswJs1/Juh5wz7ntaurVSxtL0FL9MLq5EgAtqre
eEae2h1q030zFudb1NXtCxVr8VJIDAiZlNonzMjazlJDvO3dobybHSqWYu4Mht5+vwTxhLSecmi6
QBGr0qNm1aMIlatL98LNDSS3lXDqkzbGqzZ5dusT7RuQk6aXYS8diOxduEft7KUss+qOdN7yzknp
I2/SmQU0S8b+ayGJWK9klhCZqi9QXzV+YYsK4Gh3WX0P0dAbnzsqHq5byiYHaV/BW0JzrEPReLxR
/Kn5zNuS3tlSGKgiIVJahzpKzQfqY3ameZmIY5xP8muZ45LCD08TQc5D+Z6Liq6CXProRZeZ8Zb/
qSmsBSpc2U7RC1wbNuEiSjU/aJZIftXsRisB8yqfCMTcru6LlnSxjUzIDSNRu1f1TvgjHQ28ydwe
iTmszNgKHX7iDCix/biOXmzD5mf8Ziq60M38fLXc6txGlTX3eagknxJtKXKpsEKl5bKJmTholopK
XqaL3bNv1CtlJMGIVTreUbzymxfNQ14sRtqPYSL8Wdtr81oC9ExIMb5NJbG0iQ58welKilZM0Vwl
beFVFxD8Hr2oThG4HQ/pCmCO7fLdHAaOOrQW7rJRWP7LXyfTVlo8bCzGkyBepY4yzTWWqd6wn6j3
lk88rtXiZwnoBXHq8TtU9zb6sWpfpBntHpQFMDGqfCIfxaALdDJbezJ2vb3Yl3PX1/f2iKKCS8i8
NRijlu+Xuzb9kK4hAB5ntsrVviTWLbmGhavelUNvdDOYuH6uHc1IHvJZmftqQKVPcoh7l7t+C/m5
8fQHBKdyJhFKYHAQw5p2byqdz0hVzqdOq4iL55CVpzH/q+0CN0nKs0vvP5kx+AvOotJ6/v+lMuXX
lN1LuuHD+lezVPJbigGk2PtDhzB88EmWRK6dkuNS6Dw/GygHUKcr+n/HEaedvuE+pKID39aAbnA6
migdsxXQwm1qQ44gRMPgZzXeX0E56GtKDezyMjAXPIGnRFlQH9YSkuAAE2wb2sBPRgbSvy1q/chM
ursYywF4dexN4E/z9HFZkvHTaMJE/bP1+D/hGL9h8xvMM5jC/rs1HL72r//rL/XqzWv57f/870v+
MHzJ5+9EqH/90N8iVKCAhKTC/EH+8Sdg828Jqv8HIgMkKObaYmUxoJ/7twTV/2P1QBk61H4HP6XO
mONvL6/zB1ZQIrVtBGtMJPmp/yAY46MACgko2idEDz54fmRbH5UihAkknUc3+6hIsU4CgIju3cgD
uyPbCYEMQouj0t+Id5oOTQvxZpPVnn9WteovOrdUewu8w14HeqL/ZvDKgO77DjQfjS8H7wt/ANhZ
Jivfd6Anac9EPXnOwaWRWJ/I/NVP3uKgOQD1Z+cbY6jvU0NoYpt2bNtiy99ojYLJMvlD9NWrKuNO
orBou20zu6X7tDRafDMn7dgHIpHG55JOFB0V+PhsvBXTzrCg5tFPJa1NqYHx6TXvYsyjJRR6XvVJ
aNBMzGnAAlbsPiU0TS9qFuxsDHy7aM8epdIcgvO2StLtKv/odYOxrSFMb/G+PrQe2+YBepJn3bLm
DZ/8mvpo7Fo4zX5BMb4Zxqx9K+dSP4uIqpZmaAcChyRRnYxm2CDGjuFSUhxhWxW0SNg+0SkcMIXQ
Qg1z+lPYXehIRrGGwWnpjm2cGfthsOQXUq86kj/tKXQyecm47tjAfXpwq5Qdvz/Ne1cOPZAZav1J
A76MTqvtmOZnzk3LxIZaPdlpNBbocA5GfdaE/1m3MrDyKZSvcMmL5NkE1eFudHRV18TIa3dAV/0p
cJMZA0CqpqvYXe5pshWnbkbswUC74m06OgRBebkmYEcB3KFpT+gDuxb6rbQlnbPu5c2ZuGuLt4xX
3tpqcdeZLUXLNVkA0vqUxR3cQ0NLT8vSbsUcmTu0MuPDrOskIydWdZicxt7Dkah2jdszXTM6Zwgk
LNDtUrnGBTHMa7vM1zbWotN91RverUs/BkYbO3ec9fYSMF63y9xCP8YGXpg1s+aYGHrB2KfSi+em
N+RD7dbZezsaLp2pQWvucUgsN1ZlTleYQ9yvsZs4O4GYcVu2fPvOpPyj/UcQGQYVqIuJEjuaChjk
G7zErzm3/cYyuynoudM2i4zHs+5CbMBZqy7tUQ7bQqT+XrQw7WFqVRtzBEKHEsc6J33JQE9fzE3c
pQm3NOlUuO9ULudgaYXzbPNLVgCctok8f6CfOBqvZpwl8I/wApsES1+31FGhN03dhWiEGkkxzJzP
0pyXLojcxDiYysm6ED3ZnARL79JqUrVJzqxrS+ltzLZ0CXLweUdtsGzPIVES8UItG2kP9iTXOocU
D/aJnXHpU5LbhDDqxUEBd1m9MkVyFdOkYlIDR9FCOotdRkFKlwri4WzadO69SHwpRzGC1CnG7mEZ
m+pq3dBw+pY2X5Meo51V+7DbvHR9uugviU1ciEjtFWlfQOvo8dy5vPftvZvXzoFN8ic/GZc3F0E8
5HkpDr7DS5psOh9zqwEEj5Vw/KyS2evYaTiAI8t4qYwwT7ucNC/4YzNAos59qRhjDKFN7wNaDDoz
dWOVDeYvYxnrDVREF66U6pPyaq7XGbQ/K3WoKamo9VhEmI1HXnFin+JQ+aaxeZKFGO8cvGCk6SFY
mDZzJYsT+0ywWKbHBIygvFrbdeCyVNh0i3PjsBxclglkms0QFTi4+qo9s0vs6WgXpnUdtWN7pbU9
QQmu1er0LrP6gRAFrQiNgXAuvebvHe5R5GX4BI9qscF5mUlym5pj/gkvWvVAbrgRxFTWYdmMSHSa
msWXfLH8SxZjhd2kIq0AHVqdg51zLrTnhkkgkUVt659Na/TSratD2QPQ1DndTuil/61b6GrOWOg+
x2D7AjUb6mz0qr2Yavh9mqMxahjq5EI3M/xWfZuIy8RX2Q7iRIf5t16yTWQ4yR1pq+ZTrcr0TB5y
aVzITsa3DHAbHFGU3UVguol8qWdylDaCnBd7363jqIiy/TVp/ZZqDZXadU8HHoAU5mgCSi2PjUw+
98lJm3otD9kGcziIhor+0+yffY22QutCXUOnxCFiX1+uBGvzDkMuJW1uTtt2tNsta8N0AJQRPVPe
GvyDm451noc8txhRYOCvis2wQACE3GZWRDm07pUR0+fZuLNJAawjSD7CziehWfXtcNl7jvPnZbvQ
vOSy1DuN6A+LL6kMdysT50tm6VihPEGYQTtZj6nRN4escd1bH6U9Ry2/mKSKcCPaZI1OGkmLEUs/
uuOrePaiL5Oko8N+kXR6bQpio9RCT6dV1jQiu5ltUL2i1hp+YJnMU8WDLpB1eeMNIzo9MM3BDOkl
mmyB+QciW+0lG/P2rqNTdUk2gijWrkX1mVm3+qKsQl5CLHbDrqyn/VqXvBUaLmjuUpsgVnwpLB2Z
q7wtFtrkipRIeH+8TrtLy8O8uLGtxLUCjHKuYKSpzSIcy863dvM6vAynZdAfnazvq23rtPmb6JEY
b2d/tdTHImaimEltxvFKwh4JQok7EmjhFbju8lRpAWCq7jPN0fyREo7LBUlPZOqkMYc4z7pzn0+R
vc+yEsyexRgS76hMrGuZjhgZmOabpyhnIkKJVb/MddTvejZdYd3rXC/oi7R66IlWL5bdlvzOVH01
cQyQ4Bhho3PZrF57rTSuJMsZT5Gc2a8v0P5os+lk9BYg1blBXDN/ZSv0WWqGE+Kcs0TAtqU5Zh4w
JXpRnraiFtjnB0MRjRXjLmAFUHr7G2AE8x2qg/R+KhQZHYy6IYx1TFp2g5Tn2F/7E7ZnXwN8Jeqx
5hG7SnEB2KEPiUTC60vBnNulgCcFpjOMstn9MmZT++b5baPoXWr+EYUg2E7EveCMy6z2t7Ox9ALJ
f7ccvAwb+sZHGHPVl/oiNg1JujBwtcXFzpll6qo1FqIyRtaRLOhoRdgB5Un3ZGaAR+6wppdiP/DS
J8enXmh9cg+Qm1wXzlFlHW8CQZ+2vQCRK6ZwAlgDL82lcUqUuuXdo/UVIWkb2L5FRuvMI+Bz2iT+
yjKsnSK77pI5n3CHuOXNGiH+2Jl+ezas0X1pIy/b1w4jnE0OnvYLe07t6JFFWe1b2cHV0+KShmFi
LLwykPcM+7RsjFszjZPy6DVAUOPBhWdc6SJlDxnrB1SOhR5UtdI2zNUcPZyGNrH6SwfSSO38z7bu
v2ctNLFt/Wpbt/9Wd/H3iCbjr5/5e1en/+EJHZfgX+GEBC/8P2uh/YeDzYeOjUtAAzY0/urvfR2S
nr/3cfofrGUCCyHOE7Yh5n+yjSMy+MNmiS0mAWo+3SJ2lPhFVu3QP2T4vkkWfVR7xYXlxZ/HPJk2
vaS95Lj6M5m6953SLqp1nO+VxjOdamM3uPOOFJdjv47+GdaYB2ss54NchQEVr72Dv4oFulknTXYV
EPTK797nCHNbvcoL6lVooK2SA5TC+ln7U4awChKsArlE46XpLtKqaTvE7jlbBQzjkoa515eX1ZhS
UqphnQS27VZqphnOqwgCrULQqvI0S5Nk2VUokaGY6FbphC0jO6zd0Q2MeRwezNQnSGEVWySr7EKg
vxhXIYbs4ydHlOSdriINd5Vr9KtwI1slHPoq5jAcyQx9FXgwodmKtHgcUH4MqwRkXsUgJaqQGuwA
Rhc1AlRBMpKu4pF8lZFYq6CkKVo6v6vIpFvlJkDE1/WP4XeBFqVfRSlilacA9xZrwNmryWBgVV8c
aQBiUE/Rn2SrwGUBSQ4K3YchifilRAXTo4ZheH6K1npk0NrporGQWkxubZz9VUbTsw9+wm6xKylf
F6Mvzzlmhqu0YKe5yRAq58zriuuORXLcmp5akaFt/gxxPL1Df02GmdR6VuCK6UYTUza1lhbds/e2
L0U+06rUSru7iHunpZnUpDddXYzPkU8XDP+h/ziVVl4BlR6Yx9eIGRLl48aHcXiAfeTdueNI+6qw
6A8XJs713vKaz26a0XjkpV08VnlFHlyBgEs3C3gG8IZp5BoFuqdYbzpw6aYXYs42OHm+ORjsNRkL
S7OpQJtGEZFzZF8eQeQwfGi9ihdDCs8EaEUNFIls+PpyRse2+7/snUdz3Nx6rf/LneMUwkYa3EkD
nQPJZpDICYqkJAAbaSOHX+8H8vG1fatcZc89OXUG+iSyG2G/71rrWeboyg/XZG0cMgqXW6yA0dtf
QgqA/mI7FWn1bGSVcbOcqTqLdbGHiiE/lIpY9PmGyyYyzRZjV0ht2nb4Rx5ne6ARDW5DueljMUEg
oIx64XBxAOuCadpmFg+b2oMKpVv524x74avpXeuoQWORQdx2fKpNxZ/hAP/IB6gF+I1Suqdxnr9g
ASC71fFXYoWf+1Av4/nRjLk07Z42vIPdDvzy9RzPd4ZQfsaiWnGzTo9wUNkOdFqGlK3ycv5Cg1xo
vaUKpYTqUMxQrAv1nnD/7VMHvyTJNoTMaEopKHWTLn9TRpneiK+z5ySBvzcoRPhtT8iEUV+ph78/
mSR06e2G3uCvz03TfYrX4ynbSxt0Y5R4T2JaHQ9aV/zJ1/17aZf9SysFbHaHSHyQrr/4X/0Ra273
CmeRP5ivHcv2wEMkJH05b3W/JQU2Cvnx90qTdse/tpBi6jcGM985BXRK1YpfPYzw+1GYY4l1Bd38
jS28+WMsV3taVwj3qbFjcayyaLobrOrDpkFsMnnHioMa+FL7XpTwXFeru0nD2C6HdPSrc5P0VuqV
8+AZznyuI8O8cyjz7mOtFduEKzLbADWNPnwT+8NoFwmugWjiLxo8/kV3hmmTQ959rhbCbAuT43Md
I7JVeedv/35bxViwqwLT6wVtFpVdwGTjBZXkk5tdYV+MuhXRhso+Dk+wppncYPQGbs4QyclacnT2
3j2cHIFZg0hv5XJry+Q21PNjr7UvQ40EM9jVRwmlIy6cOfC9q9n1yLXxYzLo2SbvkkMhmz/26J99
1kebDqGjNN371FqIQsm+c5a3uGk5N+qTd3HwbeEJoqOW4jBTzVXgmWs3Bu8xOjQs4rIGjQN3ltqv
rSGNGwwqM8wMLw4dV3EEdwm1pcV8S6lvHydJhXV1sko3eoS/Mj0YEwUPXhVjwhs9J9k7VUZ5oD+I
LSQ/tHLswge6RlTQeVmdhBogjTKeAiglv+tyqM51kqqzXPp2W5qFcbRM+5uag0Pp2U8YPvIgG3oL
uSGO3rXY/Nlq3vfckyBeSohF+ZB3hBxgymuFNXPkX1AHIYMMgXKc6pltmggob1x+FYPNFh5b5Won
36luei5lr06+m6Hvsii1YQTvq9QBW1330UaOc0ZU33hlNWBu0CKO2TQXR6go1mHkIRzqXq9YdFA4
oPs9KuOidhTKv9d6jxG0rPQLjD/31HDhY0rj1GcP0btuFHVAweCmN+Y/gGHvKvXc36mJtQHCif7h
4sUIjSx7YQUlP+dZs7bc68BdrBpSTV/iK8O/tDYmQckfloXngTXkh1guFlMuHMlgwTTgR8910f5K
5i6i6sCbb3hkR7L5MQ67oOxMto/lwuaSgaO8VIZzy3nmP3FZUdzuRMYjzTFiCwaopPS9hweblZkK
RasNUIxN9bu16RKk0fE4FxV4W6U++xxecg1NPZTG8FOPKIvUK972PhIR+b7+m8T9O2fevT7X0eto
KCLTVjYw3yHFU9ysXRthv0ZzqQcOtyGCWRn/hK7UMnNZYYcL/TJ66JwcEuiUce3h7iKdvWZzvZ4h
XH81qzrzaeyiEaOJGXkMtoN8lS4UWtGK4ncbufI3Noj8RB29u7avRrhuNZRmR4w7NmmnMS7g5iyd
fnMjWT1BxiI9ktScrKzV8K8a76YGNX6U+px/jDB1bk4HAsDmhLVpnBSOL3cRT/IuxRSUlHYdRNgo
/Y0zyfgy4IAzTq0ZGQwhLRsdpo1+58V1oXNLxG+dM2kPjtF4QWbhg+FLrPQgamJtO2Syv7h2I7hi
SkbCCrg6FMaFYc+e+upWQbU5Cezb2wiOEKisOnrzieDdsQ2kcru0dVluOr/Ubl3s2UdOCtne0Kt6
m05AzuBHVmKbNNOfkoLOB6OIu9exSccDIL76h8NGiZz2XIaofUiW7kgJolApWJ/lmBWcwjAHaSe9
4gGmDLM+VMSPAtV0kp3XHGFnNDx+rBx3u8i/3Db3Nm0TjfD6Nf3aRGVDBWDV7GuTDXDPVj7gzHCd
MFuTS9zHJvDq3FveZdOwLpLlgC95rJtgMTJjk8Ls3xVC74KqycR+qZbrlCa09VVAx8w+WmlR7fC4
ZJzxMljHvLkG72Gm4+i5li2FIlamvVudf2Nd1P4eXYrKamfudr5y4h2ztGJ4r5mXgbGFVH1xi5OV
Xq1p6CR29VC6E04wv59huY/2m6Wm/TROcdhay/PsWO5tSk1abj0mSYJvewflMMiNBp5/Ff+u2c5b
Ha88KOP5dkhlz5J6mk4pG8Ggl210pJ31ksY1ooFthzBD5XFeHJDxklAijjUtyYwtbp27T91DYZzd
nsaIFd+Q5IbaZ8Uo4yfLkXXILdyOMU7NUQy072pazCshrnVETF+PZ/TfMZ+nI2UQznKxOapAkoyL
zN7OrRzCyVNsgO0+m2S+4b3dV2HhpOyx25it6XeSeRjMNo4VVeaBt+EPJNInTfeHHRT+Vcnvx+cI
zOPWmJf2Fkt6QuRgiyt68c96sdLtopw7TGstkEvX3RPMqGHu2/KhdpX91U7VHEizXL6M1uiuI60t
u9QYfjeg4LejbQ5XbxisECS0OImJ6QdFtn1Evzcv6Oj1PeaosqVlglCY5n6gCEabmnrOz7GLZ0xu
jaDDOIpOhZZStSCRurK6LYNhSCdARV7Cq1LlxPRFutc9/8XXumljZ+K8WBy0UXt/uSYVDKIumptj
ZEFeie+ELlysVql/muPFKbfSWA/9Mcr4l44H5Jeb2fIyjmXLOb4VB8tJ8WxL/1mHlcAigbOMhgW6
y47LElH9uCxivghM1U+wlpYfeaPn1zYpvhlAWUhVZt2zO+lW6b2MqpDGnu+6KHjra3Xxy0X64pkV
dR3wtXTYNQabLo4vztZkTXeH5roEnIHuVirtB6py4xZgdm6ddAFs350X7rS+HN/Q5fpzrazysuSD
B0dg7vKHrKyRRBbPSr7YSuuAz2Q67WBg8SrQ/bXfmtEQqWvMfe+XF+s8OIbYNlhXx96PrnHV+2IV
5deCBsb6NrKExiPfXRl1+li+lKtL21792tHq3G55MMLaW47p6upWq7+7Wp3eaYzn21jd385fIzit
PVQ9S4DvuFcqLqGYQwmyJqbxcvWP48VYveQU3fy1lnN6Xp3m07/6zq3Vg474P/xJVl+6uzrUm9Wr
Tg/H72x1r7erjx2z1AXYfMGchcfdKfThMV5979bqgIfCyOl2dcXbqz++WZ3ycvXM84O9MvhFoUtJ
1U6TOOvzvyb7/xXz/ztoboM7l13Mfy3mH/M8LUll/Ccx/1//o39b+7io76Q3yeUzClIM+O9rH9/4
B3QHx1sD8v4/YVP/XPsI+NvwETASGw74YIAj/74Gcv6xIigIxvnI8D7E7//JHgiWy/+3ByLkCgwZ
KhGbKTKI/hpc+w97oNRJaVYz2uQ01YyyHEXgSdvrUlP93W9Clhah6HmSqKzGdrwG/niVDh7aMHNq
VR8aoyDp7q2r0+XvFjX/u1Ht1uUqx2P2rMbfnWu2rl/rv5tYrKhsZecoJzQ0mC1MvLHw6k0eoQJs
+r/73Ghd7aIns+Vt14Xv8nf3W65rYIp+rGY7rAijwBorkiNtxM5YeFr95a+L5L9TUef52A0XnT0z
PLmuDWaPZEZoxKMwL76JOt/6hXMdBVNuMfT3dl1eu3/32HSssNO21/W2Whfd07rybmKzuK8jfrl1
p0rD3elNsb0pbT2miEmqe24rBuIYkiCO5fkQw1k5maqBW5l4e97YDR7vKq2AmTIImwgDfJijmRnh
ZGNYRF0wf+Q+77/UavJnwySU5ifiI8ZdjLw3+yHPFuuxN2VzHCg2DRPDfEycpQ0JZLhbbeZNM9Fj
/2i5Wo6SPN5tnboZO8+x3qvJTb4x26q9gDEV8BjNzkZR4K51pvo+NPQtbPokja844MRtTEqLn61f
+os+bmuzqm6Raoo/cnB80LiCNaANVCJu3PZuOv63HfGKMCI8p3Bfa3Rb/gfH4Q+fNdsGz0cJctI+
DWPFiYA4yLNsWutuTf50tpQ7PhJFIWuQJV8SltOnXTljCH34TGvcHNpYITcO4RkOwYq1fTUVz3mT
FZTRAQ43rQxGLZ8IZMXsqclld9OmrA8AnLavPFojTufmdJsJBIWKrN/WsPlJNXy9oT5E8cviuRjZ
cm+lWcqyogQLfidDilLG2YJ0e5r1/lfOn2fnLvIndyjx77FE9O8ukacnD3F9szSRpBmT4NsNvmkX
SEXZQ4a7eL9ofXnXUbQwc/fdBWytOM+5uVGNBVuVy/5aQRt7p6KPCK3WdclJyMQIibjkNfPLIMI6
y8Y9nTqwiFHuHAhvJz1xrgPARxZhDspfXXkSTuxEJUqZDxmaC6LupJOC6SM2d87SvWmUNTAU3Anw
6rvIPYsBHx/ndkaPXj4mVvOgsdcx5sYP/VzcjVrPt6Wnvls0vyOyy9u8ghg4fXwUbpPv8K51c1Ck
5tkWFMMxZ5/z+ZcWc6atkArJeug/RI+TY5j96KDGQbuOVBBvo17FodTFOw/D9sFUxbTTKKyEYRfb
8BBb8SZICxCDc1s6BSFTaJyIHamdXEBGGyyb7zjO0UPdotnnbP7wqJ6WLkX96ZJN3bGNZTFVRrT7
sEHfcAJDaZ4kGMlRpbsMaSkQtJTgubHyJ+XZ8REsA7ksCpOOAHGQgSaUu7LLCEcq1eyXbHKuohlw
61rjsZlFlIWj0Y5Po+jemK61g1bP9m2EWwm/FiVfjDoDvyZyP6wNKqse52i0igt+wVuBLlnV2BYc
Z/FfJHP5Di5aRpokjR6RitMHDpefJdaJI2oecZnU+HTUYAM0a/Tuo234ldc25LBRuXmO85J2LNPm
ktZjZO9C5MS1kvxx5rG7Saa1PrgC7h645fyx9D6J8YjnMwfs7pLO0/zhzxP+8iLV62dMB8+lDmw1
psD4oWIbR6LSpzLmMbYjFiUKYvFeQWdHMrQR0RGxq6PKBhIeadlBkVKlf++k+0dVVCvGJo6jMfFy
8gge5F0C2zQeKacsqlVPAyxAp1Vv08OpUkfbGQsJL8/sih0Wq4lbvCS4OvVvST63hjjMQ9mdilJP
et4tWv2daZjyocJKYsJYPUyqexqvYo1dTd4h6+kmu0yicZ4mXtjPVhNxi2Qjl96xYQv+szXS5pQs
BXRVGFz2V8fVnwYGRCAqErXIRYV2lHuvCZ7S38OB9lSBQQQ/HGm7zpdlTBt0d5zJJz8keZ8/kxGy
3A0iibsHb86F6y9j8k6UvN0OpigOBnrdpwe5zqfYmaMj4kMnLjFOJEyuQpG7W0ZoZ4OihGq0hmHY
oChwGOfR/qfMhA7vUJjjtRva9nGezFonGDPTa7UwUTJy2QgQK+Wj/6FjHv+sGz19553Mvhl755U5
sXiIBtv/o09JT4Ayj6y7hoHghwZ49Vbo7pGEPw2yheX8skvfTpl4rbondDAwU5CFPdrVcERUL4KW
88McznmzNv9GfIrQYhLvrR9m+0JrXP5Lk7pk0ulNIuWOSsenqBbOG+8Rf6uoJN31tA9r9LK5KgLI
ZiTxsQGW+p2lqS94GMUsFLJyWJkenPaLOdEeU+m0MKisonknbpndrFzFMVdxJ9zA9IsFoanOfomu
zu6c2Z/zFqY0lU5ldKRLtmC/lXCzqqqrH5bawuPbjq03b0zSt8V2Nn39qvJkfLfHefwdeUn94Qky
AaUmfRADsR/DJqtn7dQYcngkoY3T12obhFp9bh9gI0NZsEjvHJDDVHNwtVF9+PFUesG8RP1RGZ2F
XpPKmlYzt5A/ai8VYuNVVneXArGFmINVs9xR+ZF7Djcwvgc1B7PAy8VP7m8tt9HfI7+LxLZMddyD
xqDBqce/dY98pe+xXbtBSZsoK35PsAGwEroYbWOg/DUz3cs8dvXJwKgYOkro4Tz0LcsjLjg3V8sK
JBLbWmd/RJyu2xID98UG4MKT0bcdjiLbv+TawBjiMiGFkyvVkdYTiNBFXjbvWSM7evzinjIRMCHV
z2xGbdl2uMqxUsl6+b0aAa6RTjGsZTpfIk78Vzcpi88qbqudlbBNDXnER2Dsh4zZnJA6T0R7mvVj
Cnni6i/C/RjsJmdFpFhom7GNWW22ZuvLHalw7iLDevPZbsAELqxJbOqG9WVZmdUBRzP/N8NG6B1I
Y8x3L4vqIZjMxPgc/IG8SWmrD4qzuifbZ2UVyMnU33tcVtE21seea0lv+w06kfHLr6l83UaFE6/a
vIx+MuWVr6zvnHZnlcl07tseD5vUNMI3DRTsgrzwUcbZow7l+Gddurd4HtA9i4HUhrZlu0jv69z5
T6Lz9RviQhzGPgX2oY1O90BqQYNmHrv7mrFdbexmEF/w70xoL5WK3ygScaE04WBDvNIsY8azkupE
cuL41nbmwjJ1iY6mzNEShN2Fi7JyLH16fzEo53X6pvidSLOHxtA7LngDsICg80sYSw4+tpjC8C9H
VNFuqHQ8RXyby7pnE/01MafsGHPMYjEc2UzUaROTOI4zIX8pdjElZGP+R2lJzqPFGq8ViIYfeTTl
L6mtJ3v8chrzQdRfGjXRUWEAfTxnTYEBTueMWIzxySMW2OJDrfuDl/o1JAczzn62KODNhkpnDDtJ
arNoVsp0thQWL+dMM9RpdIRx4TfMLyZOje9oSTuk0q47FKoedrGPkbPOYys0s+WHmqexDwzTaD5j
q3Yfrbqmt1ZPm+P/Tsn/nSnZNMSK+Pmvp+RrWpK/r1Zkyr+aLY6//u//+ed/9W9jsv8PAajPxasL
RZkpFWv7P13vvvsPxmcGXc/RrdX0zr/1b2Oy/w9KqlZXBDzdvyP0/xuThcXc7VsM3Za+mtXd/xF4
mXjSii/5D3gTnekdYzkbP3PFPOOw/89zspUAW+6I45wpIKySmguKA2s4sTY/pJ0xqW0mcEzyrBrI
Pk7cpdbWUZ31ewLIh011SblP+rmF2R4hS1IVLpcfZDaEeDN8NPCQrCplNmb8Wkys+NPYsX8MQnRX
Xov0II++Fu3SStprmaTmXmOWowhPzuTTqiuT7MBavDy7cloOxWQ/5U1nfWmjiOazTl7J41BsdpdB
+qJ8tbKody/tUi86vi5n5GEvCP78kstMZNdsWVGuCSBfqh1V5Axj6Beh1egWvD6rfyexMmIW6UkQ
wmFJSfJSfAgajzCO/RzjH0XlRfvLtiqP0lcj4c0Ao69cgiZlgDxixCL73FT1s4PtgZdLl+zNSf7K
a59ubzdFrNTrFDsFCuFemunLTJ/6o8M7Qx74I9Z1dmVUhPTrpIeutLpmg7ZjbTtD+5zgwW8oXSw4
sLeuFiylb21riGYMI0SGwwXVwd4uQmvvuLHt6+CTDgQe7BrHHi9wde4WP3pbCs99Vq4dvTTdbHpH
GAPW2nqt7Pyct0CPApeR7+fA62jLjOIGGdsaPgM2EHU/lScHE9m5Uy6fZV9QWGniY2YjPs/juetR
STB40f7kps5yr8tY8ByHcNUcMsPh0dvMxEi7kSrvcSlZP89DQsisRv2co+hA0675Uy3UemDx1pYX
n4oU+A8xAsNBaLqXv6UNaaDX2IMFoG97wkITL5+11Kndm72EkXBMYhsfayFzFK7PuF2aNUaVs9+2
afguWoFgrMQNSOGIbAC8w4Gdf0wH5sck+ruRQC7NqpGYgQ2SQuAIDBJnRQT3kCM2+aJZLDRtc9xC
hxuChi0/WXP3JZvssLDNY9w3V3v2UKnxsbopXeH1Ugc9HeViAg/gZgBznKx95c36NBEt2TT8M7sY
6jhLmvnd0Mdl57pptIuG+VnPZXukYSvZLk4tL3Wh4YazQURACjJPvlbisWuNFscQtueCdqgT6a5q
B0stPWv5vBz1mlvTdHLz1Z/Nj7LzRFDzGgan0mmB6OSwq0q36062hSkXa+ZXAx/i1KQ0gdaO20Ol
LHD1qHlfoY6Di+l3gphilml1mBZaGcS1RlAAOkJCz27yG//BT5emNg7Sldo4tY6hQzQZ0qvwxhC9
J76QvS3hxMwKfODyTJyV3TlCF1symxmqkcYjP708S3vG3kyhO/1JWEZ+q1zNoZdYfDjcbAfW/WGG
sI4SuXSHqq6P5Whj3snvmZdeFiPa+02vI4AsL6nT7Su9xW1JZqD102OJ9Bp6+ryNJZ9+TAsQzS2v
bV3vvXm6SlObsP72045htNsOlOJt4ki8renuzVgWbWgUYDsFaX2zHJ1Q5kn/nGoldlTDCHwOUAzr
Ng/BFErSmoCVxTRtEEEMVuumeCI+Xm4LalUDl8ZJri3VGiXfh7M326KF/OBzTmjyb1pA0k1t6v7J
4XF56oE0wQi25A0JSx569IOQu8J4QmN9GmS7Xcc6b6nK28SZ+RO5wwqyPmKu9TDxnjlciHtq1s6p
Ukj1fGHE1yflv7t18pNyn4H9x/SHpIRxiN2WOAiNIhv6ROaAeiH/1DMX0lQk/CcO/4R+F/CflHjf
I6d5GqHK7XhMgIiRGnY0QvHdD54rNAey0Bg2yurkjcPZENS0Ne1p77V3CKj9DYhbwpZs8q/NpN+X
RutCIYv3NoYBLv3+Aa86KCQOTBPu7NWrcG8dphAN5S/qdbmTVmbx41XiMxHpDTcXbweGoSkzAGLJ
7iUvM2dnYmx5HrPxqoAvBJPRyVdXk692zNqAOeCzXfyfTmwezd52uI57tSvyHJHZHHdsZY+VI/e+
yf7Lk7W4mUZc70ev+S7JYW3tZmkPeme+qIg48Ibjvoe1OyeOUo/6LTGse++rC005b05mQt/Jly2i
PsfcdiWL+B/4dNoALGuQrc9SpXmPXmvtqZ2d7uz4mCDUENcBj1HvI4ti42dOc3HIJpNbTcMaY7rD
1Z2H7VBnJ5ctA0n02jw3DrNSPSgQ1ZFfJUE25x7g/345JnSFdUqehjTK9l2up3jyNQ68g7bjZZYH
S+S7G28UfrGpRC++gatAne4qzbvNiy6ekoLD+eI29TUn1B3MgFq2Stog/ciVBkillynFJ1+O+ash
hgOqGjFVDBboO/7WbLpnKI83eNfF9zCVB9+bf+L6R7/l93Em2nsCYbvpeZgtcCFUtEOB9MwgxlRy
m2xBJzg7ZAXvJjHOdmrHO6wdqMd9bL2zSEdF0g2ceFoDdo7SI55MQ2GVj7E2tNmmaujU7XivMbyX
B+okZWgYhgJcpvqLSTFBkJqmOvgQrTaRpb0m2ri+nlmiVuumzWMLprvmm1bm5YMeq2EKxZwLAv3z
Ivs7OzHv6LfZcpoG61WQl/qimF5jnwIpjWYvd7TajZUbY7MRAgbtgfesuR06/7vQhkcjcdOgQ9+8
t3b5iGtLC+pMe2JN0D9kU/qjbSzCS5NTnerF+YHwmb9MaXYyNaPbGvx6oVnm9QePV3EYqbf/lAsy
+WhHDdQgzdzKCieTs7LlPE+RTM4Ev2w7vPtxjFdIZzcTD2P2pvxuRKJuvT9Ob8cg2/BI2ImVf1ae
Oz+7I+AGFlDv1P8SiPcK98118a5qkUOiwU3kSxmDU58YL/e4jQp2uxPpArHeRHxhks2Ple3YE/BA
9vnxcFXRDMWA1WRfM+V6d98vhx/UKmB665NbrhMLnwde2QznRhF4aQNqYmFe2yi9yc8t1YcHkCeC
M0IZX1FeASVQKaHZ7koq96u7V+B14nGb9E9abXkHKkPrH9riH6punl4gmbKeBjWRstPK0kvZdb/q
zPvm6ZyTlXP8sG+i/hVM49kpLX+vfAjhNmCMbaQcXhAwKsLOtIYgsU0djFglzVtpWfCTTLu+SNIW
mMva+VKI0T+MlQHyJam/6elZVwp5ajwqNRjPPCDbaWuRTEFc6cYk34OYa3eoSRkvr1Yr3wmaWufY
me1dzlnwTR8baw7wM3vTRgMn/1wgQX+Vuc0WAvka3gLl4gTn2EqSGNsuPZ+5uToDFxyxHICHk9tT
aJb2+pqtf8AaQRFLMFLQAdUHYH7ByQPqcApvg2yhUYzJuelHd5cVQ/zss/lvjCsHraAoh7fGX46O
Of6qIsfZ18pdwqJTOJspTD9GLCs2ywQBn5fknm/tZMvVykQDYphXKNuT6D8GvMyYydaOcwV4lmoy
sBJRzfsvqw6JKBV9eYqCBs/Avt2ZgkWxHE4UbG+jxrrJRFqvqXBYlCvm7TQpqjMOtAJAnP88L6Ti
hrq5Yy0Ve9346vOEA5OMIAsU0Su8JhSRtcNcE8Q6EsAxrd1svIEdX+PMaF81IOWS6w42TIsJzzSC
SitVkIoh9NYGeRp4bLQ4BzdXPWy8JUs+xrUlkAP+Tvf4iAtfvU5VWZHo8tl1pDDrAD9g7fKKkFGF
mFTHGn0Tu3AdiATSdCbu/oiM6MTWd172r5WC86Q5y1OHVZLjsj3vphEDYaM61BPwIZYigKZBp9uR
IzHfiPyx9c2L4hXTLFH5VTCaZrIt0mDvgrkxkImt4eqTVXXJiuW1qNW0q1rOdCmwiF9ZY4QGgLan
JeUqn3KH2BWcbGfyolfXyC910otbAxSDSrTyD4df1lBJuzUkHaSJhqI3ieFhSloofHlfvDZCprAn
+3hXi9LfCrZrHLo9OhA1mV+zmIfLPOL89tnS3Rwv+tLbJg59BIl9MmbTUz1jVvFbxwiAHXDqMSi8
pL/+Vk5zfzN1THVVPUJgaFAYWFreTOmfNMOjFN5B+3PXXTMq8HjBz/6rYt7IDe3d9JbPWDl712j7
C2Mu61IJVwzmSeRlA25/bZ8nfzSPHTGGeP2CfVAd6qx5rFPrXE4Jj8cEC2E/pPpOKcbbwWwsbEjD
3qxsYwPg5uxRXME5QT/pmfdqu4m1sdLlc3L776iPv4BZcv1U1lPfXV0IXtWwdLApyvgDFBn+LZEf
cfiSYrLcy+J7P2lBChvfr/bwInBlxJRrRBF+Io0WuQvZvSc5cjrTWokDrl9QhWj01G9ZVI0cz7TH
3qkHD/zHtPBKwE22MXkT1JAqVbKbPa89NlzBH3OT/LZWx7gVkdZMLBOmFc59mjISu3inL7Cotikc
0BuvLJxgU2XlHPCqxg3NpCmfxs7sDoOG4Y720WwvU+iHgTIbPQmqrFPvJrRRTGeDzZCj6tex9wi1
DrCtOFVnhOiSci+ofNipeYnPo947uwan9NwsMbqf/+B76Hdlqhl/7LTtz0uSOidlec3BzOfs1FfR
vLNJSbwIyhhDrzE/meHllVAZA36sk3+OWU62VXyxJlJwPTyCq6E7bIfBme4tVJVQDkxLgytWCYQE
R4NsFFlluR8oFgzjSWOoIjK+SUlRhOw2NDgl+gPOLC9wlLS2RM8jbIedc3Dz+csrerQQ0/1045xP
jEPttezz8kAl4JGF50Kua7gZRcWxoqUmt8j8D9zuKb5P1wolRDSy+nbJMQhgD7w1Dtw+baPcOzFI
Yi7XYkRVg8zTTWZQ4c/fYQHKj5wbjyjQMiDRPexWG8aWp/nMV2+X2zzDO5sgr8+ad6ddQOwZhdm4
WBOMwsz3OUkT5L/yquYtBApV3ebWP5dtiaqVSRGakWtvetRobWD8ALhUn9251TdOnKeHNhNG0BDI
32Rdq5+BFXWntrL+1Et/nX04NetsARrwRqCBLtQlLtbyx/NSZc6G5AdidZ6TAxnR0J0q7YDvedoZ
wzuh2oIG6aq4xo77BluBvsm/WNDVTtdOVFga+j4e2Xfknc0sYyfzrs9I0GgeUnSadr+XSj05VXed
FYbqZgbBGVtbtgzMWaCog0IrkJHwR5hRzrrGagM9mXgq23p0SKq8AW9Dxa01YWrlTg2IDONf7Due
kbbRhBwAvwZXfqWufQSs/Dh11XRM29kMGSHPPKLfQEeWRF6mLaMWVzKlmoR7WlheRqrfFqM395C3
WKMsvHRFZ8F3Me6z1Ij8rZZi4gt1DSeMQWcpf9RCY20yovPtiIi88Oy8m+Qe+I2Gbps5I5OXhzDZ
MA5S5InrjQICNgK4FdLxlCBtgY8qv7CF+U8y1vgiPXtP2jkJHaT5V88Qj0T90UGUYYZWq++61iZS
2jTSCTgoa6GDfxUznytfiij57Rn1rV3Mc+Y5n5Zh7lT+2RkwujrvT4ONgzE3nSndWmTQFsjEsgwM
qWRIBuCP6hp8flr2kdSs7GuBI6FVWpBhvmCp4rErWaQfh2XJLiBBOcUNFn3ISj42tApS3NA3zhQo
fEQPRT+YJ40zvdpMMXYDUF//wt6ZLMeNZF36Vdp6DxkcM8y6exFzBBmcSYnawChKwjzDATievj+P
zOxMqf5SVZr9mzarTWUplWREIAD36/ee851+g/C/4z9iJ29GFPOh2UBF6+eq2yQMdKYWtQ9Kz850
GQsx9AMqWcgdXZz4xJblMlURfssOrVp5bdRLt0dXUYToGkBIpUUb3QWsagNTcNG5JaVxC2RqpiIf
ngxIdf2uBI+hdp2RT93aFgmtNo8zgmL5sGS6y5xQtOCiuEYuMoIuluBtrqUfOF9gJvv5cB2JkDjG
3xPG/7sRNTj7NLml/1/6F79TXLDOJcP/+fGP/W9/jr/VGvjywx+2lx76vfzWqYdvvSz40d8ynfR/
+e/+5e+N838Fn3ECbIG/6MQfq6/pW/VDHx6Nm/6ZP/rwzgc/dNn6CRtAhE7X/I82fBB8oA2DFoIu
/UV2xl/90YYXH3xgNabp+y5db05T/68Nb/sfaDUCBUed8pvI7e+o1Ryte/trF57QNVvwLvAtMj/U
4T4/duEluql0SWZDo+3mDQzO4g14A8p1eTE2JxeTs9J+514aWJ/z2BLXnvZDLxdrtNAuaWhh41df
ivJ2wZTDNqPt1DEZnbQutct61n7rslqqz6Ub2UcclNYtsnUPfyFaqTMWtGBZ5xfrdh8WHlap4NEH
0/TQzXK8Nce3Uju+KfjylwHXw2t9MYQvY1EtSIOa+a2/WMbTi33csLWVfL7Yyu2LxbzRbnMKRxzV
dleywSo4npoLk+IR0b71qAjlWbsZbaZ80eJs3M4KiIjiOIq4yw4zuNpBZu9boujpD2nvu32xwTM6
xhLPSd2j/aWd8k3fNK+Yypcb2SvGAdpRH4f99B6UIy77IYV2haxAXaXaha+aLH6zEottJLOAU2Ay
YFTcrMGpm8hdcfEv7lzfubaqcSkGM/0OVU4+DZY0vwnscr4nymuhnhk2CkyA70+AH0m5W4+VBLXp
qP1kpf4d3ib4AhmkgbnnmGvPZXDnuaLBDJ8Nj7bCJ5BiIicKXtmHaGlEQYs5r07uQBpsphZ5xQYC
72DR6INx4XyzMmNNREhd4AjBhZPQGap4AbQhH0lxowspBf1oCO7iU6phC4PGLjQawFBVoXE9Leyt
Q4XErsa7sp7maLleYiE/FrlqWtAlZXc9RV17lQRQp0POf4DmlQY/QONIbkenKrZNG1bZpppC9lkh
6E4hLOsEUfFgJNqLlhtSoruP0xLrkZVN/ecsA5KnUWdts8pbO76rAprxB4ZW6UPS5PZHKy7T+3Bx
eTXb9LtHQQmww/ztXAlLMy8Sjb/gaIoAW2FysAbgGJPGZOAlB8cP4fHVqOLuZGucxtRNfrfzLpQN
YWviBmZbSBWZB4eDCq82PmWx7d3RTUS7RNIb1I6wX/J358LykAmundhcyk3ogvpoNfSD7zHHjtMn
d/6c9edew0H8CydEaGRIElXOxvBUXG64XUlHsoGLYIyHM2Jo5IioY+dMVLwkt7guG5z0PsI+FC48
5Z/mSmQOVUkchg6XZyYeErMV5w/+UVciHobVHI4q8x76OiSo97oyzZmBgIWjlRnZBBQqGgFnPtCp
s9UpIUzl0E7enQgyxCMOPAZ6FvFKOV0I44CnZ9vPsniNolARLRmhY/ClE/Z0J616Td/bfZTSRTSv
AGbQsVItLh3qGXrc8/XgYlpzQF2u+rrX8xOY/WE05lt42tW643l5iPoZHWqKi+15vgjHkAya2R2J
zAuKMqdBVvfoLD0W0oJtt3JptrbGYZLdi4OY5d7IA43711o1G9HaGFfeudY6tlIr2gqtbWtkqe7R
C1pHqZVvtdbABaov7mmcdA/F7wo5TNh2WGz9hi+SWNsVOM90JdrkpiT0WmqtHeguBoknAIP8Jtto
91Lr8kIEep5W6rlI9rIMOSlI5pUIqLXsi65PK/wSWiqEO6D6E1r/52slYIokMNTaQPzYIdnm6AVp
0kUHhgrkQSMmrLSqMNL6wlx97fqRKR3XMBrMq+wiRRRQvnZmnzzPF50igkWacigXkTBiYSI2JrUe
TK1ujJA5IsC69aYsuxsQQOJ/mVeWuvK1MrI068cxhcRVzv6wnrSEEgLwpYGIrlLC/D1AMsrXSssu
5W8KTLSYbSr6U2f3V3RQ6LoSaben9+VsRK/yFj6jj3ArzJNTF/tOysdrltcEAsY5nCdn5+ErsbiN
rjwtEDXjzuIEqkWjMNr3hlsZewfNyXpQ9XKjLjrTvhb0VNCI3LcKjIy9dERKx+lQ3OdapuqF3Ve/
TsxTnsbiainDdmv0U1ByCpiJuxor7KmQwVT85ONY2DBsJ8hRC2MXLZGNvVjdwNMneGIU3fOSx5Ku
oYPONkzv3c5oeSQQ3HboT9E0cuzpyqJ8HIsoune1RNfRYl0X+Bil8ngVogLa5FrSW8zRW6JFvpaW
+1pa+JtqCbCnxcAQFcv1YHunXguFZ8mtQzjZR1eLiAnvQCWSzYRKerxTK4cRgsjnITBCn2CiWe1s
Et53tOGK70xZq5tl2vZatjwNDgrmTouZWWOM62xIUTi3Sdk+4CcvNq0WQNtaCu1qUTRMkuTduSil
wxo6iZ/LB27C4ibkCHkHodZdeVpkzbCBo4MwdXaZQ5Mz646lFmUX5N9tDKmF2pP47I4dShVh5I+l
lnO7Wtg91E7LxESrvVkOtfKb0HMUBIQgqIsy3NUMZi0WN0Zk424/Keyp6Xz0BrbIOV+8o1FAhdlc
ir//7gr4nL53dV9/H36seS917J8F8f9HdbKFiMT+VZ18962qCJkZ36ofkR6//+DvxbLvfCC7NhCQ
U1mrAv7fn9Wy+cEFyC+ItkUC73La+7Natj7wr7zApMImdhqJyp/VcvjBFy5JZyyM0BV1If3HYeHu
Ny0K54x/Gghref/g7fAdh3JdmEh0hSBe6sdquSjtfikbUx1cbni1AcWXCrrJk31j6dj6LbM7ASqv
TLtyN0FxCNkeu+7oBLUw4ct1jPkTCALhugU67W4SvPZAZlgX6L29N+MQ3U4e/vdSCXPjpHKGk0yO
j1gh6eq1Q83ZLAzXtduxFwbUPEXT2kpwy2+7LFn2hrDql65X3UllbDEicMytbyzLc2RpGYEDy3Xb
cVbN9P7fPsZ5x2jMBLkV0I81/TdiArxqnYuaIUoNWQWMT8M2iNCYtJekOkAlTL8ZguTUCbjseeZn
PrmqzuQmNELnmiIIToLwe1OusMj0rOtubG1rY3LvwiAurkZK6du0ToYzJHljL6JsgTQc0ZyuhxHn
2BTlcP7ibFxDMovXMzIzZmyMuOk1I7IPG4QfY+Haz0HHZRYGA72VtFieKy+W24rj88FiFLPFrhuu
nNQRp2kJy7vBsL0d/vry3lyK+i6TQXfLuM/BIQpW8uT6VoP5ZInWOSQQhhgWPlXkuWeUi7G5Vb43
JSQ2N7QZMKd8FL4/XMva+dS78fAoerpX+6CLGGlYZEI2q1IGOXE90n6Zi5w4JGkHezjzCObHJYrO
DoeXjbJNpmN1tYDKY/31PWwHqNkj90QEhvm9NzAkOqV48Me7MiyqDY7Qdu/E5p0jZVrTErXsG2H0
8lWoJn7uUG7ejn3mrjHgsEEFw9otc0MDJsq9Xc24qIsuug4buNCuOTjn3LE+ppPjbfLazDfKkzoE
KI4elaRA9wy3PExmiSWcyivPs+whkhSS0uh9yBU6yBb+MA3DYMvIaVon0qw30QIDhJFeHR2yMHJ3
0ivz7+E0vYsoNHa146BwB3chHrjJY91Va4/9IpDdFEiKyM5jZ7MtZ0Mhdl9ztwEwCK9qgL6IvQnR
MZL+01IyBiHaytglloe8RgW8yz5x17FEQSygY5yKMTE+OaR2HBEk652pac4Kshnz6p5ui5GobQdZ
bl0QXHVjj/hRKm5b+C4eCT4NSLOVxP+nTRU6MZ7R5BYT2kxBO+BSj1OnjvewbVQsnoOII9iuD8Vk
M3ERi+PJTTYlcQKxwmOg0ZDGQjv50bJyd3p0e890CU1qicp6IZMgzramm6VXXmf69wM6oOTj7CwE
hIO9KexdhckWtQAzHF4f7gmza+tjaGMJWBVMWBABRaDZto6oDffTjDIzO04EfGIpAMHHp8nAd1Xa
Wt2NVGCpMz0OecqMlQQNRPYoF8wxe83zoUMRRZBP5eNycHtrrRp6hJsRhw8rm0zj+LVEda+HOSLl
+zHqkttzgtu3ndUi4mRFXjMfP5iUH28KsFzBti1tIC0HNQTOq6yraXj38xCR6ivXKJSoPuRQn1Jk
ZhSKVZQPiO4rL0Lpa9L8w1dG2zN6qnIJQMNsaVisraHjMM/4ed7+Z6f+d7SlmnTHrvrPtaVXQPXe
fvRf/vYjv+/RofPBDcg0AQvsOpCTBbvt78JStsUP3MgWylL6Sg4ywT/3aHbSP7Bb+C0xYjIgs2wP
nIsj/s6eTDvsxw6WCYiZw3iAyNW1A8u77Nl/8Vu2BJgWWTx7V6XF/HatiwHwSAI3Ajq43miGloRb
rAQTMwq7jm7qSgmXQ6JpcIZZBtsRj0XdmkZ56nvP7uatscydEx2CSAJGl/bo9owWiqW5yRPysf1d
2eERmm4GsOPoNpXlT84a2oY3xLSzkWtej07bv+fxdI8f3Wctswwf3rHn7woUtmrXt0x3rEU9GsGy
iOtlgKaybkNRIeFm88mWPcpqHSI2i4J0pR6k5Mrv+rQ/FCCM2zvYy/lj10bha18sNueHviWjsuvG
rEFB0CW0tlT4iT3PqXkJ5S3bGbxxusd/Rh69rSoAiXUa3OZt5TH196eNEdbT53RkFrJQXe9qqVyo
QQlIvYycF/rQdmIEWpsDrmApi2PGjPuz17vtJ6u3aVxRBoXvdRi8F7O6CcyOaDa64urI/0TnUXo2
KUKpeSDpUGyHzA7XMx0S/htyqO5lRiLI2lSKAOUJ4skKM4/WBMka/rETkaY8CRd9j7GUdxJTxcuc
lGjzEXbucceq+xAs7skIM90bS5FnIqw30kNSZOlX7gf3PssBD2zB4xq3SclWPbted+jrWdBgGqqn
ZPEhSRH+d1djlViPc5zUaycYrLPjjtZHo0aiirLQsm9rhzItbArmwahBj2MqlismQtgSUunIrbAq
SfbVyIDAiOadPdnLoXCyucaW2y6fDVU2uyAtjH0L6OmIWGV5p3HmH5NeNI+LqaIbfOf1dQ3zv9w7
C/HdqKi8UYC3GZ3BYirzxz/pQDhjcjZcqyHzOzWxPYDDGJEid6esAVVcnegyTAWJ3+g2s3CHU5Yj
nggmqqcJdgzCMGpG8/0/K+q/taICg6er/s9X1GM9/TQguPzAH+up+UG4vs/U4IfpQOh98BwKGc/y
IYZacOv/XEtt7WUXoDJQ8eszzZ/TAQekoafnDSzBgePrn/rpfPOr845j/8Q0ZG21keVwtnNCpPq2
zYL+Vy+7KodhrPyUFKK2nK8MpISMiq38Ybbd/CvKnOXIQ8RjQ7QJjrL8Yi6ztc3s4jiL/N64Q/6L
Dw3z0XiHnj96yRdaG1ettqwlQ5rFx/riKYsqel9rIj4wuFEzbrG8+C/KHaZ7CU2vZ6zK4eKEM6v4
OjLWuh5bGbwkc51h4bt46YaLr67SFruBrl2iTXejtt9lFyeed3HlVdqgx55UfKvw7MVEptxk4TwS
c9M6D9gO8fbJsYm+D9rwh9ztzNgOsy5W2Ox10cZAJ4rHj3OMSNtSPQIO28Y9SAYUnLxu9u8aDyLf
ZlZ2T5cjns/oFwVSDrhh3/3SMO7rKoND4o9lfDMaVnT0Ls7FGE8gYt/adq6tJMsz5A2LwDU3yeRt
IYj8UHhRv4VHlVDv24C47KAM9r2mD6yo+ItHJci0o1uKy1DW8SGdingPAyg4uawUe7OeG3uzlKWH
hismNAqMdeGvlMKNpIfskvovp8O7qZw6/MrRc6Z8DTrf5Kw6YpMOO7RTUd6eZJRrDLgguI0xKrif
dg6vOkrIC9+gWiE/Cm6IwSK/lPQv+TD6ZXuIVVIfyGzqmcBEnEzCtGQJdcidfmyLaTgJP8DNyMJ9
X4cFaDCjqYpb4Ue+SdDJwnHRUzV4GtcfPxUSEpYnnSEAAVD7OJkWhdg5iolIsCFhDeQnTdm2IJXj
tkq0PQuJKOgqr2k3zjQTKGQirTgNWWknKy+Z47tgaL6Ti6gkwtqlRWIIC+87ATu4AABWFhMY7WV4
rzparocILvhLJOfsONpVu11ClengQm98a0TIQGXqMKjhidshXuuQvNutvRN1yNBpTsV0uwx9nL20
JmC88X4h/hmYkFiwqe99ivwHiujkrrRCJYqvfLsWNQXpkSnXdnaqxOivzaVTNZhFzy+jm7hvw00p
UL4JZxhfJ3fy6D0LC6cCrwFVCp348uj0c7ydKptyZxBirA5RhQzVqNH64sv31iO5GCdstPmuL0k6
5XDQMYVHUhPn08qvMIw5oVNve7MpEVOLaIcvRq0Mf7DAUYVAWGK73BS5uLKGUJxrE3fBjLYMLM2h
mEz3emmQfyqz48BgVuoAGoHrLgmsKiFuI5OoENHguq1a88aAyOAR0irtNVbjcJcCGTpZZVduUwAU
iEvD6Voiid9MbZnvWxfz9Yq4xvbKo/g5WZksH5SoHLjntefuvawaHoywv18SHsycZAAAOM/CkCuv
CPKvQVc7G3LFEtK9sv7JkFZxU0wzUqMK+Xc6u+KREDhWraCkNx3ivF2ZjPEhhFkJnDksJ1iSh9Uo
8zvbqV5CpwM4TnzfyqjtQzbED55XJWAHRbZGBIIxMjXRJDF7Cw7d4pVIxj19tevpybQRUpg4+49+
7Sxbq/DGfWBl1oPXaJdpscDHdjr36LtOufVc/DWQsnt5dunRb9s5m69VCRjCxvX0yS8RGic584yZ
iEvUl4P/RBkvr5rJQ2Iexj1rCi1afMepGxnvJllCxEnk8XJr5oSNwnCj/gPP/w3JXHCgHHIOksLq
ehJGOG/jPp53kbXI9VDRHCBskjj3NG9v0EcAzuxKbUS03kyPeY6MoRjNEQF0hBAMuGA0AZHWUnJP
YBPj4gW4whpRD1fbsjMeVBrQ4XtK9DLX3B4pZ9J5mNcJI7HrFC//bdYH09fRdAGsVfnCEMYyt2bQ
VJvM8eWu64PyE5OY4C4ZYry/MV//pyxwd5YrjRs3n6tbMUq6LkVsPlFhF9975QyvdHecR7+dq3tU
/zEw7NbcFQ0uzXEZAo6kDlrugqnuFnRwwaKbpDgvHLs+BUlvv9k9t7Rtt9M1bnLsGKLpD7Phitu+
d0kfBg3PUzWpx1iUXkADT6QEG6LbNBlUXfduER3MxM3WeCnyTe0ELJlFfIssIzukFLB3Ro5eAxZa
4ON0t2Nk7QNjYujly8ksENWVjMtvUquInpMKp/yKaLX+MwUwaWeLMabX1pj3Bwh2LWgqMX8pB5mv
F7tZnuzRxrobZXgAYPHQjPHb/rmNJ+t6wR56jX0X9ljhmfSj3DZ5cD2JeDgeLcC4WQMmuIVWAXot
+di0TQ960Jvvkr5GMMDC1B7Y0ee3hBy5J2i3eIGkx8l9mux8TUt1AUMrMf90w/2Acy9jNmmLYfhk
tp5u7CvGN7n5ScE0rg717HfpR4c5CKzOofYkO1FuBtntUusau7JlueV81tJKG2fgq+a8fA2G0dtG
uWIE2KUswQlnO9Dn3RThmFNyT1PraaL1tE/JaoGLzEibr7LYyKoq7m09RXcrrC+x0WxakqLW/6mP
/636mI4+deM/r4+vawmu92cVzW8/9YeKJvhAVWYxesaeqstauv9/uFmdD6iwAtP1A0+gPvvLYMC2
P5iYnExmA5TR+BL/hD5Z/MIQDhSlNYACQlD+VhPC1n3/v3hZsW9Aj+BucrVex6eq+rFOTlU3SUYB
3dEFUY/OMzPEg5m0C9S7tNnVbRYMK7fxzS+94UdPfhJ2wDirCFlZCm2JCT4VtC+ua9Or9jAQxzXp
ERgbAqwlT0GD3sxPGqA2tTmEa8EA71ZUhvyWdWhxSL8rXhyLZbYpA0w2nI7Zip1k3kCXHYEis6nT
xu6m/VAaC941ykBZyfnmL1/Z77OS/4HB8q4GRNL/7//5UxeGK+BgeXXo/thcU1sfV/56UsgoGImk
apojGoz5jno13JNOEtLAG/Tn4n3/+vU0Tf3HK07zyTahwXLUYSDzk26JjqA5x3neHCejs7Uw74ve
gddpxDX49Sv9pJDSn8y3LcpQ2tChoGf14ydbWMIWcjwKjjqkPFnwq8iMcY09MOv0cbQKZ6+SLHr4
9Yv+Fx/PB3Nm0tSyuE1N/fd/aWqRMIc0gZyZo/QSRY6LngT3HNFc4g7dTq3+/qu5kNGgowWOBwrt
x1eLw2BKKyysR+ygbn6uOoKwZ4+jy60swqdfv9bF1/3TNxf6PK1op0Ckce798cXmPC6SMjfTY5vM
BeVeQmrXpm1LrakWHEVUMt/KTtKf6fPxAJuMwG1w2f3f/swg2vDtgiOjm8mi8uPbgNDmK5L7smOL
4JhIjV71gJ+j6Cn0dKf91x/6H+8h1xQMIol541xOh/THF+uIxLIHvHLgTJblvg66HvksTzBQjjw5
qj6ldPMraLn/4nX/8TZyTd9jaio8L/Q986d1KY8zYivRjmNXxaTH7Cx8mmw5kT+cyuzvvZbDrJLK
PhSIE1kFTd2V+Ost66TGJMYEw2tKchcqCOXn2kClrmKYvM+/vp76d/3lHrq8livQ4DmBbzqu+OnL
y8qBNCJSWo6LWiaxqSO/PBWpPf4+z/+nE9+f+h+/vQ5d6tBjkeF2tX78TNIr+s6r5/QYmVD/yS3B
Q7hyVEUlNtruY5KmTG1mFFYp3LImA99cxsn515/1p3tHvwfOjyx0kAuZSP9874xK5GnrDrwHnGRE
YWG71JaL+BzhWz/VcUBwlWerf7GeXy7hT5fYYgnyPBueImimn77OMfbAX0V+ekxAfH1EoF2ePNtR
NwwRk31nN7CtB6PGXD2pOfbX0STVeJy8av5Ke6XtmGaH5QnSOsoj3VuPgAWdoiUz7n99df6r9+ny
xdA7pjoAavHTo5W7eEkW3zAOpu17X5SSTrce2wLBIzTEyaNxnGHnRe/uA/Wrp/xsjpYi+QKc7FHm
tXMFuyY6Ira0b0LD6/2dNyZ1Bmom9Mf9r9/rP961gcnVZPYBpNL7h0mFGaKLh62UHsvQhN2bx8Gc
Q8zuh+2vX+enp547JjBZY1jcEOnxgPy0wqaGxUUx+pTGZL3ch6kOgq3y2tW4Bffx16/183J+eTHo
mRa7o4siWWd1/vWxV0Hv9s6csZyDdt7EQTRuOKAQe8ujwnmxidfNPKkrIWf/FSNEvCe8aPgXF1aY
rn4Sf7xdoZ2YONxcigLezk+fuegabE2tFR18OXXq6BcWi+kQMqAEkdAs94xDzC9uQsZ6mkps8qpJ
MqJo07zDD1ma7hWU5OgUSqnuOKZZErNdRqx9WwxgzSxMbOci6WlApq31sBR29H1EC/cSqGI503+E
Mhy2nadPk5hlkWxcjZ3JgssJ0HoAyew94vwzDwMylesE+hAZE01qPBn+tNyrOLLlqiBa7rZE9P9W
RMr8shAlfGZ4pSAazFX0nXhstzlVZcuZuqJDeUCL6/SIJRKJPc/vdI1QgzlbVa2FQR2w2DvFnP08
0aBsMfIDF1n3MOG+F1ghJ+yTiPu2fZAlZySoJURylhZGy+kXmbB4133sfkegiiO6KikbCV4yg3g9
pWEsdxATnf3kmBRDcLX7r4EvrW2Vtf5r0E6gdml7cL/x9Mf5Lq9DXh7dpAHcsWfthAjlvy4IBTdz
HsZnX/9sT6QV6mvXxiqVThhXfMYkT2FtqzP7TPHStmq6vVzeyJuGrVUl5n1jt0l+qhe/SI6RiD37
ZEH0w+wXlhLDVZI1W/+yWoEWvOqGhRUqIMf7M9Zz7kjiO4SJg0ksB5k2XDvlBiC/O9NMnqBaOB8l
+GYDWJZZ3WkGmO4z8Hsmsm7OkMYAh7d++qUzw6laRV2n4n24hMWyYiLqPiLqRaBSjYgPDYtrW9pW
+gU7rrUT9J3eMreFec5Dg2MpSkuSdSYi7dYDWpw7c2zn21Qx3dn4jkg/F97A0oRw7kXgkCy2tr4P
S01oxao2xWuVELm+WWZBAYPTa9lBXede8sthAWij8BFFHL3UaujH5b50DbjZmtiHlqenTZLxAQDp
ZBPKl54bbIvos3lLptjk9B1w90LQnu+6iC77QSacGNAMGk8ePUCt/3bUOTaK7JQHxTZcUGYzNJ1v
4bm3mF/J9Yynpd62pAYhhai7+5gp59EMuuqKmFSdTVGkG8/qzbOwq+WEvsQ7YJ6InuLB38IDQMLt
VflZ8WprSFm4cBZ/n6fAQFoCB+BgZfZrgCp91TglDW5F3zgHHm4a84JFHKKDYBK6C2e0kNhBi3zN
VbVeMAXfpnGlTpkId0lCg5YWe31iCkIjzEBsDIw9BDzOxyryoFsneV5gDYc3bel0kMF1XmG02mdk
4rfdDIuR0eK8GRWYEzYcIPZt+uxFHlS8vrGuCrT+JlHk62aopj20I6jli9Bda9NjkIjBMQ2Thz5R
X2CWvTXoa7YZmRjocehjWhgvjiBoPrVaiMmotCnWag7Y1WRjfS5t57TYgcaYpDeJp+UZjvc0jtEV
fJX408B4eZs4aj4lRckC7OgaqbTUjZfa9hm9b3sv0qI/GaObw1zxrnO/VYBlnBJaaEiGUGvF/Td6
1c1BCeRdaDXGCLhnbGcnUTu1WEVG7F9Lt+AN1YVjM1hU1vLsLo6NdbiI5HYYrfCKrnN7S6HkAA/x
WC9y3yyewbvEzxgcpkccX9QPdd8EMTaqRZ1zf7E1Jc7fOfkQfM3Q0UG79+Zj0oYlL0oVfe5i8wG9
0PTgT0pt7UXKrd5/6K/WDXCftGnLu35Abu7zpOG3IyrXWlk5xjqceYc4x85ODpLXrz3TT1mKKgys
TsSO4Mehf2gyjj6McxG9UebtiLon1Q40VLPuGqu87c3hxS+WdiOI1NWoHWixMTaRbDN4MNx2bmbR
2W36fFdluXtnyrnfwbWJPw5ZPF3Zct4MaTSdskni7sJJF362s7mPVi6YqHQN6Mo4VmGXnGgropW3
JrCIy1hyY2bUDhwRCuO+UJ2/LVX3qUJxvjNL2v8k6gTfB2emOe9VwnqyStf/OCN9W/amq9kZcmJK
UkvqsWpuD82yhDez0XoQfsmkteu6WRtD6x84QYeHcBYEnYMm6b41FpKeZsrUqR3ss09+wzmMOiC1
+Muu0VUhFYwrH716Ed4XUYtaK7Ijm8N/lji0KTrxZIDuXwts/Ce+VHT/LgM2NmHGPJUxOu/zYvb3
Pt6Q49xWBBHV+OQDj1uABr625MfufoK+vPPo7MH8Sx0iRPr6Lh56GyG9yI5R1lpnrmC6sSEDtmMk
9qPrcmOH1dmjfbCOytC6i9vCPWBVsa81h2LVNYv7GLmt2JTBVO8LkySYYumDN6kphiw0LTZe4nzX
wYD3fpVHbrBPxsrCFTMRAksWCQRBc7ZvpBnUtyaivi2D1BqeS29kxD6hlHIw9IzFvkBc9eqSn/HE
R4uvaA8HSOXQOx6Rh6lvA8fxa4aVEqGIAVPMbmBigCSo2NOhtXQ6g9C94cSuUyKQHESjqE+FUANP
19Ccp6wsmDi6w22AoO5gt32CwT4MAJYt3XEKKmNFpDicHGCw50yifXDisfyiEwG8bd6E7UeHweXO
8zKkem4JhbzxCV9GME8vKSu6F79vPpf86m3X1gSFhu5iERdKWsybSfgofg+jN44xRuWczRXNZEuO
Ckwd/EIiUsSO1ORuuzLd5qX1Phlhg1CiIcgJuBwwkDhWZ4J66y++qMbTMmfkmobsgcTOLHvlMh5y
gny4E+bYf8m6nDW7Ldg1WAS6PB7Wo+O3ufs8ELLj9++M0gNnZTo4578nBl6RIe2LhAd7qDgmDcb3
1kuq8wxn5CadXPkMXnn84nRp8BrLEBinNiUB0jSXwGXbY9Tsl2s6ItXB8Bx1snD8x9vSGz+qgTa+
mZctk0JNDMlanVE85WJNFUW0uaX8zVC0dDWsNmIaC0mDdzXMB6fKzLMzpQXzsok9A/MZeR6FlORz
sTglYAAy4uZEpCeiHTaqzeBY8HRSrOqPgZ1ZxB+4FgPecGYbEXSHuC/J3yTabDGe0iI0d2Fe872x
KextsxlOzZLK94azkc5BLTaVUXIVuiD9HFn6VqajZJ4Tv7Eq1FHdfAAVGL0o17LfDKsxvluenK6j
AGODW6F7FeTW7GdnDp+JKxtJbHG7z1HjpJSTphYzp88UxgQ2QGhhotQ+eDbBJRo0urC84mfmpipf
TBdqCwwYVK1zvsp8EHbouiB8gXvpKsYKzNzK1UxxsvF9QCKiAogWcMam2090TzinX/LCSkCgcE4G
rz7UbJXxgdGxhd50+gaHONxzloc51lnhjjQsWHKldwJ05a4FcS2r0tUpPmG8ZqJjkNTC7Wxms7hS
LqbiRTBs5xcntQz2lmrzVVkqMClDOj+2npWsLRnEZ4JtvhuNacM/wdXtQdU7pTR2tz3drFPaqeIQ
mrQHrHlk8Nx0ct8kg/klH5i9ccZn16EQgppGjA9ssHZXTgOj3WHOrnMx73OSx2AjJPOaQzXUl2lG
D25iUHZm7+B2bbI2SzALPWSiQgYMzygF72bRk8ZcQBcMhv7b0BlwkvAU74WXakth+LlTRrnrUHdC
0aN3sMTmETccUQLGW+o5uzpKUFvK8AbTFQEr7etULrcyj05MXZ6bLjqz5NIwYlaEYHX5nrXxiwgh
tlvVvqGaBvFevIVmihwrp0npD+EX4Zr9GhCeloUL97kuUhjwtfVlDgWFFZFgkNUscjW6YYPWGoV0
Q9a4PzE29N7LEYaJVdLVxq3CiSCepPy42Mv7PKZHL5PEy/sF5nsVqvijidoJzkEX5CengxeolGIA
nNp7sWzHNv00jzNc4SH5v+ydx3LcStat3+XOEQGXMIM7KYsqepEiKU0QlETBu0TCPv3/gX3+G1Kx
gozT4zvojmhziIJL5N57rW9diuar7vXdQ+M1/jZuk3vXiuLAHQixlE3fPWum9LaQI8BLUMNcdp0E
szoSyYN+TodWl7jPTouoNikax9u0MaiupHFojw7pUk4QFjLuK+akWyCoGaAgJBKXULI1uYuL8QsG
Bf8Xg3sgyFqd09Ahz6f19L3Zm4N1obyibWEPx/14m5ty+Xtmk5EmRtN5oHFhhOoQMfH0CdrOarmi
q2mnaqUTMrEzWuRqoDjEELhW55IaxdQ32bRAguDy+DRNnXag5MyAD8nODL95URb+bkMIWCuOyohB
oGqQbEUopDZksVAWRTz23YYAP7zu0TLTQH8RfiMORtuGWkONAXcIq9g8Xjd84x69JpyuNFtQJSeu
tlVT4+jXqSZIOFL+RNnRuSxLQ5ta69JYqhNUw/1rOpvDTepMMGeNbN5BycmOcTaE36JCo8kdYb/4
YrRCMYSUVCJkLesgTQZHXKm4X0peX1UTRKS6JQGjZ+uQaw70H8OSB/b2/GkU9BouBwr0jSDgZ+ca
LvUVluPvTg6PL5Fs/1Z2XN+Cv8Dx0JcHOODpeuaTfzCzlg9pa4VHKxY0BZBZXnmdS49gmdS8Ha+v
bW07kRF/CB2LmU0GKlh37eL57f/iQ4T6ojuU/ZWb+nsXqlgA9Ld+aQtSPNajNOkSeNZwA5QSbybF
JrOeuXTu/YyLifJSrPRYNbu3RnGdj4xRRmhvXUbfOC+SWgc7QYqn5vMTCxg2R2dW5d4pRPsE2YIT
SFL+IuvIfNfSeLkVSW48F53OXS8znd88jPIgRTneZiP73VmL9WDOOkK56mlS61HnvGxCSB5qwITX
TR/XJKdhKdmzVaO277rclZs+C4dslcx0RWheshhAPCFJG1FtZfeC+L1QLwqef33WLv0qqnGXaMle
z1I6it584UvZIl/JfUVLBhEvoOJornYqGwb7Mm8IdhPGIID8zUzIZkHzCojL8e2505Jy3vUpd8Ca
8SASyDHfxapFw9CP2vL7YiRcGjHRNEUos+5QnXNNcpCAyPDmO+7VeF25PZeNJuXaNur5yiyNcl8t
rbi2w5XhEjZwg/6HlF0CjHaOzROg7CX60++XP5inzn1k+hqJIj2RqTkOW+XW3mYsSfstdP4RsDDy
4JbL/1oprpbhLAlZIHumq54/RHSd9MWmGTT9OTaEnW4ylcERbHnuY43tteHSZ8WhR8FvoBT7PRs2
TaWUp8ma+aMkVFQvtBJLiMyl2X9VJoJW7AjhsY/D6iWM9ZHAhJhXR4t5hW2rYzZJ3t4xrI3qJXNb
dfCbUbNWU9vnOkPyPDS+UBxwhiUOrA5RVQTu0COlfO+XiXlJ3SKfFJlkyarQ8wWHw2WCdmOSXKcw
Zy8vrNlm8a8Cg9QL8DUOPXZtf8zVFB4ULVciNDytfZmhkEc6HTnV8M/5MskuWHx/dKKFcGYklB6q
/gkqzkcpFqJy62V41BV3R6mQl33kDQy7CToosWV7JcGSLNlhVxYt8Ku6ILNRDtASYTPNxkUOrOCm
tJzwKHKLX66ofMSmZDnc69jI2hVjUW8jlqdgQDt+KWpBSwHZe7/OPEVNOBDBfHTcWf8R6WmNuMXT
yIGIa97pSgoyCalOQQawPuIjKfcYPrUH8sDC3y55ZGBB1PIMSn3iyRN1eEwis4DtiMky0FxyYIEj
U/aRwNm/wveyxJoCY3xuq2T8PvYeU6iWDbmklVpH25htBV9GoPDAovryOh5U95Dog/er7u3wd1KN
/rEXZD2sCMoZbuxkaHaTcCfkiSi5Dr3fhN9SRwhoqPiTCbiqaHBv8joh/PWtJfz/TZCfwUJ8/HR/
dM8XHMk/mJGFd/J//8/VS1K+/onsZq6z/BP/iBwcjBGWI2zHMpcQK+EzP/hH5OAasEL4fvgCkgH7
Vjr+/4sKIQ5LeDT6XRS6HsFoSC3+MVpA7EYVgVGDMbLPQAD5w78QA58OFZgmUDDzd5hF+eiST+ZB
kw/dRE2LgiDcTv5WTFeIcf64Gmc0BO8PgchDCI/tIz8ZJcXfowRGSMvm0J8DcuZA5HgrbSpXnsMl
/X/ikv/iKMuv+GO0jrpwHEXMUdzye6t9r8ZXJT6RDHx2IifjSTDMNqU7h+jmO1e/m4BuzT8+PgtD
fxMe/Dny8DyDcT1DHpMnwzBORSdtroEPgTwYYJ2SPyvGv8OWBcHcsq+dAxHCT8FmweqZg1wEttTt
xtYatygZjf009sM+qaV8NOPZMkj7aNONVO4dOTg9xtR+HC59clKpDqS+sRToP4PYm/tEN9l9uUQz
whGnleambnrROj3t9YpmgUfyp+e1kFOMPujAAqL/i4keYj6NgcyNr7DkwQprumrlEEtNQdGxHdBz
9wKSocN8CNUpZrQpvtIbzWH9zqf1DC94G2sCUEGEExU0BUE5pFJ0lx3ZJV/JKMg3cR0D8XWbn45Z
uMwayYYlvKzfkFyPmcJsL+3MVF/HcrLvBmw9e42e1bayZMo2Zwln7gx712YeTiHIVFceFf42tYCf
j9RxXywXG6XNB+ESZtS0rWbPnOh3tsZVCDQnqGgOrKOqi+/CtB9++gosRD9bHbVeiKbU7VOOl8yv
A06357hGybHB0zl/ZTgpLCgNxquUo5avGaOp31pjE8JGgqd69M3Ei5FhKPuu73X+0HKBUXFcVZTp
0LsJFkeIJ5xNUYeK6Bj6HMiVCZsMUbGh4G6BK4AOcWHSp9p1GtmvqoXROExqQdOPX+3ZfPVRxX8b
TaScdqclzypD3axPNH5XMm6MfTnYr8uO2F/FQzMHaaOT9ctwj3DNkCSsTufvFSO/I4UqdSx80T4m
GvgxsJXuReF1MV/kIdxaQhr7rh0W+aeZHqLS6je+hOo/ML/cV6Y50xQi8XrtE0O79QgvYSOee9FR
0LQPKKY4gDk766ZJ1Z5guyxIRdrfZ9Xc3SukjNSafsuDAcfhLo9AD+l5mB0Za4NQ0Kpu2zM5vvF8
LicpAYTbF/RyNyZr57Ua/DQ9pIxpYIthzAGylRC7BpDV+GKDF2U4l+j3KWDdcQWgQ9wARUv3cRTp
e8OW4Q94dRZCfVMLr83Bp8ecxYy0VrZRkqNEo+9miqW5AaDmrHE22EcSbprLRluKm2LuD45fO7eh
Zmn7to6tW5dA38vBFo9h0bA/cuOW/C7R60xfaEAcGqmwO8N0Hdc4z8IfigkknuihUitL67R9xTjo
t51m3m/aW2rdQqq4kLhLfsS+bmyjrrGh45CgtNVaBbkVvxbXI0T7uzHmkbyAlivZ9mO+jSNmlQZ0
mYBEZPOSVBT7gdph3oYThlQOJoy955ZyLwZ7ePbMsP9ehiK+04tGD3pEqQ4BhyPbejfpadTS5fxp
ZAjvm6IrrglaGl4kwcbQCiP/ZjRm64EigJlS21Jijo0hLgYzmm6tnsIwqqV3S75K+TLFYriT0zTe
jtDkr8e2cS6BiE5XSOHFRUbs6d5oBCnik3Lua1LANgpxCAgaOnVroZscoMHrEEMeJ7FGzjrRp+Bq
MtKlHUdsmP+DZgwxX9sQ3ItVnFcxcV59+kvMThuQGdRuM61o9zwaDC9BFIBdqtu9qkii3rR10hI7
GNvbTrebi3xwQAjFVRM/zOz4olVE6PlSa8cA3H0sgYwU5yO/NnowjWo+TtnUXDA7mNa5CEFpp06p
Q/4oUv/gsWPYVaj1mQhG/kG0PjUStQSK10jbyzhLEPM7Fs8EXULKXF9XW+gs8vCfqhKI6LQLEVJv
3bAL5dbUQeqS/MR1GKsZWgtV0m2Zy+YHwl7FMtZnd6Tj0vBO9WmtWAW+J4k/b6vedQMAHf0rHsJ5
Bx9UXLzVTEOVwHIkvYviNquMH8qFA7HK2bv/bn0m5FMLRgXREAXvUmKZpSNwoVAboRoBuzgLd6mC
UTS2Hn3t3svYjvIMv0GtvI1tRMtkZjkksz86K3RhgJdOJnt3K18aa7Agn9xRQeQT+CVWtrQ0EKIU
BG/lvAnd/QtdYba+dlw99klR7JXflXsq8nCbzIa+wFFQsze0MfVx2exX3YvnW+rgAanIVlGXio0X
ZnqQDhlgxEn21z5NZ6pVELfYyf3kysnGniJtwSEzLRsDsgsmc+XRjDhI2DURPc++OOKboRZwKwAk
S498Jmyj5gfrozMHfkKrwBhb/fltUpvYS2fmTc4paq/cu4ND8QK9mMMiXQ6P40zisCEpaCu30R5I
f0PSpY3ces/CUVq5tEG63Ip/vVWE2VKtFtIRFyF+FIqUFhljQyg0b7/m7dmNQu+utexxAFK9L8uG
PkTjaFthS58ZCJ2F6K1/tHzssLy3Ky2llzI4dHssg9Kp8hnHEGYx3lrk+r0YRUPgYc0DDiAuO5J8
kawRcWEDsPXylcDq7sDct30A3D8/8iBFt06sRTcq7XwC/xjjODbi0UTWJVgFy3lWbEixxidmSKpp
SRz0W+Vnhtp4q1QGRFjT+9e+DLWvpKaEdHBUamw8zfnnPmVqDH9POj92tK1hp9u1cU0/RHuIUIrf
AuBhspCbWDfFmHwru9a786ueLEW9E09WN9lPvdTsp1TU0zVfKmcHi1HbTEmibegt0EMkq/NqjjT5
hXCqcmtK3LWQ5sbrt6uuBJP5qvW8G3OBKpVlxYevTS+EZIbaVFhNy24e1hUP4m6E9HMBw7Tcln6q
DsWkrG0N9ot2kU5EaOj607Gjjr4JSbY6MPJn7PL2LM+egcpHs4kDoN64mMHcXLttGW4ZY0QwcaCU
kUZSZjd6kxYHUu+cZz8M+70KkdYBP+JjCDGA2z8jWM5astmNhgZYNPgWEIiJml7MxtKWQPKQTeM1
i8J0MOuwvHHlPG+SSoDUYeI9PZLSKUhwnTFhzQj8abplxJ9hlIIE56Y3wI60XWfR/LK7gh7iMI+3
BrR3INv1SI54y6cbSC+OqKaiNTHOhZtt8EKH4OQNktz4NvUHXzKmhCPbMgBTeWmsS7esHjqUaLuO
BYc9EAOhC8M2FbHSKKll5/SoomngTAM5Vw0akh1yX20ClFdqD62uU2F7Rc+O2cZnmPd0AfWo5dVU
Atbs/KbN9PqGjn/d04UwyvxRp9W6LWo6U5afGD/exBB2wYAbHob+A2gVDZQxqSzA6YtmiKnxNkEd
ypQLvY/MXPfoDDZ0BzVJbFsmrRJr6hHKFL7Tj6CMUPKsSkIH73TCOGJoLzm9o5D/8EBKQgTcnM7O
Zac0/EX8X29TCwgjJL0mDFogbvtEt+ZD6oXOfmiS/XJGN24MxZfmB1CYOTHJrU+Ke3PMiLj3GFnO
daztlagI/7EEwS1TOYENN8vmHrcIYrks0S6YmN129eSuIC/F6yHVXr0Gr7hhl89WxygsJ1rwktPI
NrlesXKKqJU7z5PDtqINsw9D5kZk/akLxD8SeViju1t2iDGDKoFlM55uTXoR66x1ip9uqf2k53cz
Yi/fmeNQLPu25uDFQKdA0DwMVUz8kUfoAavVngvRrxGklpuIOT5zMO9ZK1G94zQH9pq0pHl7w2JP
tRg46J5ixi5q6I5uzfmWNWkPQGQcMgVrRoR1eFWXcbTOQL5tnSRH2VlZfYfXPI2/R10vggxbPumo
3dhvRxJQ7mt08SD4IwRR4Jjjizh16tuyzOpnLSIjgq86ISNazTCud1GIGchkNrlXZ4eun+ajmfhE
9RDqEmhxJhgMRo19a3tyvk0jR97XWKy2KABc5n+jLDbO7DhbrDHhOiSmZ58DRtyRyEFJrufJMUqN
iQa7IrZZzsWFgRORvm4ufLkZqogolZ0HiTa7aMsfbO+NbyMBJ1eG3yl9LU1R3fVNCmvArLrhNpyn
6qAmusxwU9qd8pBEmEVBZF3mawxnpOQubsZQ/LBjGzx6j4vyxibv5K4UJMF3WCK+OZL91Wo0YvN6
8nz1Lctj95iBO3wKJ1cPVw2e30d9+UI6RgHNN/biYCzL7iJOPPsqLlr1VCpLBJiphiMO4/5i0Kbs
p7JTpAaxwc2t4IXc9m5d/Cpa/Kq9Y9gvDFMqk1ekdo8GTvlLqWinO/gFaHb2JQzppMWuP2nK/mqV
brFlvm/QxwYUfl1p02vWu96zWbklQ/2ZUOYon3eItdJ12hfTij3ezCglLpjYdhDiNs4kWcnSPA3S
uicY2nF1bi9f2+NEVYGM1JoBGHhEe9fzpk2KBy1nLlUqQrxY5Vc0brxN6TO3yoz6SVqpRYYgfV2m
xm7TgZbySRPyneKhyorqUs25eZCSCS77+QJ9hMXMtPY60orbQSsCyiVHe51UjmJkwDZodI73qDQA
mdSd3p4qhjQsLQm/0g1Vl3wU81u2iunLaFjV17TJmue6q0d3X2uCIVUSNkm276sF1wZi0aSYUuWd
bRlDCYGIHmUmHbNfdVCtjr3ZvUaDxwyP9s7l6HvlhcXO9mdZ65CdMYJvHC27nisA6KvW0vK9QnKE
iTAlIKAnFRf5ZK2umeJH1ymboVVqE0W19TzRIPhx0KdJTJG8/78wH+Ih5ZvmrzrXxFUYqvkIZK67
zTBTbGzMBY+jbC0+XMAmjLII79raqn5YWv3dTtvhO6qo+xnsrb1z6btuNFqu+7SZWdlrzSLGZcmi
heav1ujDJJnfOQkHITGVDpyj3dz3ZPHyxAeaV9n7GKgHOdQQN1eZ7GA5AKgLgDVGP2hBE6PJSrgS
lhYxdB7dB0odvicoFL+HBRjDOvKfbHBKFzow7D1/xUQ036h7uFW/3NyTN32lJlwtYU9GOOIXrtuU
Xvnk4u576XLFMDzuwcUTYqv5XBQrdJ/cPrYfkr6SDFUTXlgJcp0QqR6lIFHjgtxTZcXmLTXIIwty
djPWs3NskJitFLiybZ2X4UvlZ/M6pzFOIjP5T8DgGeQTy4QeSbK7HcF+rKN+KL+UcxuxwyU9pijU
QXlTcRcmmnPrNnq0cVLHvDbi3vptRFhgq3SotxKo0DHEmX1DKld8mYtM3Ns10iaUjDPm+29pCb4j
ztp9wXK77WurBtAy6ndh2DlYilEVVyqr9lNv5feKFXdFoEG99f1e38u8e4g6UIujqztHK6qmvRrk
99gv3SAlK2zNmGIkVdfVgsLy+0u2cu5xsBFttFGTsf+tyt8dAWUkSaj6h4X491vrqQ4VQITS9Eel
p6l+YdRdeAGlLN3QLRl42FrzoTO1kWAEQPj+dZITar+uSJEaV5asarFrynGmNIsl4/VJ5g9l4RP9
KiZ/HyeLmp8W1gMyyNdxRGSow/tgHm3Joz4PP11B1UAQQrFmU0WR1KAomA3GZ0XiG4sNP9AQphx5
/wXeX+exQFFDth3+f3aF+YZ2x8/WTJjkwhZB5sD3dRqGgGyfF5cSZCTeWUidTIXcoXNGm0jrPOOn
7efDhV0RAOg0Fo2UDCt9FBpBT1zi79ixxC3cHPOuHf3fzWhrjxGv3lfTdGW8EW3VMB+TsOJaEH9Q
kUW11/2x25pJU27A40DaRJT8iVFh6aX+3QXFwOcKBzefb3jmqY/HGXOz7DVPBoNN/67XaMYldcUz
2eypx4tPlObvOrvecjTfQMSPC9E5Nbm4oxjZJ7mSWKeIIS066VVSuOM2j+p883GH99yhsJsBQhSm
wFd3omjXW6em/WhwYrEXPYypzScj7Y0rXQEF+PhQpxYTUIs427Dt4anzOeJJv9rIhD7lFocqCcS4
zHKVBQ4xEuuQh3fVRGOxxxQ8/dsmOQc1DWI76cMJ/BsnBxVJCBgJ/nAwkVi/MtGirRxJy46a1P7k
/E5tPMv58UIzwnCxC9rOyaXMWPznutZkQM4VwRJ5qKUsbl56yEw6mnBKm9t6Mugg5nN81eXj+Mnx
l8HF6TNqWjDgcaIuM5qTwcYU2XWsZ1EbeIVGA77kBJ1m+PrxTVxO4vQglsmDufjadMYCf881RoPP
hfJNGShF69YdYnYRkWuF17mpz8E8gVroO4z8lWST/PGhzz0/0NjIn/IZ3hjLTOvPkYov7NGITEsu
TZIJDZrAVp4ujWBX00Ejo7UhjCcmdPjjw5579S1bZ2/OnYWVw+jrz8Nare9UbsJh3SbNj0bRfwU+
MAeRw1Pruzy/Hx/u3AuJURhvDcwdeKInFziSjW6gB+JwrRIPjdnsKf5HMpRd/ZNV5p2pZnlgLR/r
JxU4C41+ekHn+Z976czd8LN9ezansPsFFYE0LiDu+CXQuzjerL/EZDgHaqAV//HpnntoyRhwoGZa
eFDfvTSupWa8ABJdfmTfCdDnV3XEEvvxUc5dVG7hMr7SGXyeumttPCkdpEsW1GUVIBWLUYQ/jXBN
0vqT+3fuhGyEA4CW6MpjUvz7ccnGruwnsquCYWiAdQ7Vd8ervn98Op8d42RRS4QyHT7UMkBETUIC
wR5e8Znjbbn5py86zx9AWx5F4b57OPzUGyRgxKBm73oVdbp5NIHared+SJ5jjRUGiZK+wBX6TW2h
9sPA99mK9v7VszAlM0Lh/fNpXZysaLaokQ9WPngfA+CIqpSzBt7QkHWfovyp/XLzb68rxyMmw2cf
hRf79N0jHFb3Jkw/QVGObFCc6Q54uPvJVuL9s2gxQwfSTWuXhOyFJPDneuJHhoL/nTfkT0PqbuuK
jL26v3RTZhkfn86ZI3ESnnBtx8DX5J48Jn6bJPM0eVXA0oZqSWsvSJJ4qGX6+PFxztwmw7VNHcPc
sjt6S//4Y9bt1EVm+dKtgjnRtzJ/0Txwnlm5CK6OHx/JfP+NJT34j0OdfGPpUTmLcwOrUO/TuC/t
aEVUxX9SA7Bk9eX8dYJisyf3JJSbBojTRgdi+A3cM6rB2VTE5bkMCFraaIW0aIAXNoIv4aX1UVkE
lBDBNF+FOXWg3ZQWYlGmRdRVapubxFgc3T4fr4eqo4M94dtd02ZLV4OTzJ+cKHjK09ePLzhzPZ0X
wMC7crI2A+XRLL/suKZtrJ78otSvjd77MjlO8lLMS3ZunjM/zVEi4XXfuSRaMLN2Dg6+oEQwmTUa
ojHN7msRUhgp8oDLqvhSD97VHNJYKqqs2baIxFdEwbnYy1ILHSZUlpXswTVpqdatR7uyA2bbw0Yp
PHocJ93QwnMvMxstQ5r5xNKyXm/8iNw6Nxo3REqQRu1FpkbdOLf6D3cRdn38BJx51kz8/Cg4+Gax
5V82CX88a2HREw0OoypA59de9pC6D9z1MYhSiUiebJUh+PiA7zc8Fjm/YEZx8EDwON3w4Eno+6Eu
qsD3lI2Dtyq2DWkXl45Vq33oReoypvX6YONavPj4yGdeX3ZzuuPgesVrevr6ymjqtbhzStyD0/Tc
w6353jDvecConr5+fKgzJ4nAg9WIXgf/Ot06Mhel3py6Mih6yVQEQwd5YQscCquJPDhtlnjrlgE7
mEyTpv3HBz9znuyr4P9BdeUin1rPXcDktJ3KMmjDKtk3Q/kQLV5vLyXY/t8eyV4WKQMDL+WVOMWH
0ANqI4yjeYDl6GmaymFjeiOEsdyy/vVjynYDwRTCKKqPd37xuq2qLuo7QjeNbgCnTuPVSm+GQTg7
Gk+//v1pEQXM/saGwEDE0t/vRJTkdWnnDaclCivAzltWzBCZ6bS5lX1GtHj/Ato6vEY+XIZgoH36
+WrQhsROV3Bmmv0QW9oT9rRf6Wg9IAj8ZA+yvMt/b0E4FGWpw6mx5r+5sf941+HnJVOpIcTAlri1
6JX6lSBHJSd1cF7cPMQ3fvKAnD8i/B9kbMtLd/p5sWvXw5CcBY3RHzO/fqkm48GSWYPa18lJ5jEv
//2tY+O9oIWBWjDt/fvWCWgruG/dLNC67kiyQWDbGTBC/ZPDvN8w2rrAsQ7YCMCEedpQ6D19BNFt
Z+RamoshvLQPBFxr249P5v0qwlEMoKGszBDYTk36OGRGiH9GFkiLjhadHjSl3W+3dO7SRjFQJ37L
mqpPVknz/ZeSo7JwoG8XkBlO0Qzw33AAxDQTfIGPfchJB16XdYbM3GdKP5cMsVuSG/FJVzY5KCQD
1oy9dHevxiY65MyRd2ARH+ZJNF8Q4kIXqGs2B8u2oFlMCMjinK++CeQBR6D45NefvTELX5VhIJ6h
0xuDJCHOmWzkAd3pcptOfnrURvqcH9+Y9yssl2jhV/skW4AYOlkgCrvhMxJVeVAqlxSEqg/0zHjw
XPXZruXMCysIdUFVCXiCGvbkaXZzq6ybkoVorC2ELGF8GB193H18NudWIHjetOEAcdPsWK7pH8vC
DLZoJGwwQzyEo6V3+UxhAERT3+Y/0Ov/+100NSMyUT4ZCyPptELF++70CK4yasfw13LtZOLcFTJ8
+viszr08wModF0kuhcHpYzy2wFHnipcnT4R3m00GI7ZQ/GLYUu1kJLyfQw5hh25h+8mn6tyahyLW
Zl9Np+xd0UPrVI8tu8+CKDJvVKnhoIh2dfpYp/M9y/UnRzv3wFP2mDzsVJbvmmTAEJCQYl0O6qjO
9oUj3LvBxJX58cV8x2uBf6RzEV2Tz5GFzPlkXfU7cyQVpMkCrxv0xyTWqx3UVfRoqdXnzObc4Wtq
eNW6IxLkppnKjDBg19rHHppO8k4cBstwCI0Gjzn+DPQYXZd+Vt0aZ6+8S4XNmwnL7HTjI8NWF0NR
8LUZbcYEqnkxlA/J2yLJOHG9Jyiw9doFs3mZl2SlZ0PfHkK/+h6j6JidxX1JvvaBLpK/ciatJsyZ
8/j4Qp5515hpswV1iVJZ9od/v2u5y29IRrbbQzn/qmdD7fQaMWWYo1+ZXj4+1pnLYbxpjMXSqGXX
/fexTOgTOkx0tvah8Uun4bAphP5C3k8ZuITwYdJy1Cc7jDMvHcFPBrZTqi1O8uQx6WU+jTKqOL1U
PMdJBI0D1Q5zDDmvLNyZXxs5NBvUGH3w788V5htRQ+xsDOt0pbQhnibSa6uAWu0ajx85ijK/oxsP
xDqLHidi3j7Z2py7k2zZaAOYBtXvKRCNdwUTqN1UgaZHzZo4QVQJpaXuBqAHQeFQSH98hme+OZwg
e6gl+ZPN4smlLUJpx0nFpR37iMmFLYeN3lTNxkIR+98cysf97jlsGMF1/f3g1GS0qaKkRDP8qrwV
eYNb01XORdIZxifL17ln1OKFWnwIS6f/5BntkcSVM52BoC26B6ger0I0D8Du5SqJmjsPU/u/Lo5Y
wDBdmIDIGJ+cvoDGyKzNbOcymE0CxHV3+CI7uanpA3xyoDMLMy11XcA3Yhti+sv9/OOrWs+49fSQ
EjCPxFM0jntvbh4+eSQs/sbJhv6vY5w8E74Gdty2OQaCfoPopKQ+gqgRX8zOASKTDy1XUccaNcga
2lgafa0G6SIWYlZLmlJG869DDVkmTHptcKyaZRgAG3BDJ5aSR1DC8Z3pQy4vJxxaYa2X+6JFnEV1
O62RwYaHWHgMKfQRs6Kx0IygPhtfCG9CbFUa8DSqopV7vSf1ggJqjG7SXGd3WC3m8Cwhzml04z2p
GdMhxzB63VtxcdUTgBN4mf+QVFm75gpnu4JeEUGyCAUDxImkTAxzvQ27WCAWzobLyrYSKEdpt/v4
8p57NvmKuwbPibVQSv++g6BPoOY6PJvIhF+aUb14cX1jW9rOIvA+1Ibqv3jt2HOz2aN9z0Do5Hgk
lJfEm05loJp46TldD2Z2GFT5yeb1fctvIZ4y2GJvQpvOPzkMwJGYvBQfrrie3dV1ItEMej+b7CtD
6CsEKetOmN8jWX5SMp2mEpCv/EZadR2uKMX16YbMr8Fg1YOgJ1JN83MMXHzlSVu7w+ii51s0M9Q4
jSjgEWR9s8lLRIJALVjIG7M/CFT+Ih20g6V32s5QdrkOEYbywNV75p1MsP30hzB6CvURKSBImmjj
K4NQ4t6dN5ER3psZPn5vFpDFVWpnuAqx56X8HtAP9SueD+OWmAICQkcseDi6+O+LWazjVqVbF3bB
Y2OJz27FuTXdAUAL5ZY2g7WE8vy5RiR6K4oyA/EOQGxiurSaBn2fGar/5Mk6txb9cZzTjVFf99D7
wV4Fnsj1dUm/YV3E8fbj1+XcB9GB1sdcgXkbVNK/T0ZvzLpqwDYFDJ289bRYFnXzqcpIpYvb6RPT
2dmD0a+kZiGW6N2215EsRmXOu6LFTkElOu+h/exQgKKlVsknl+/cQuDQ9udrgWXv3eY3nybLSVFR
BTKVdwDRiKwMp6cql68qQbMQO59cSePcc7HMvClgkRC4p3Oaua1zri/7tHTMoYnMpnH0ZjkcTHrx
m8rS4sCuGxzftW99SchbC6YIU0MEBPjKi7xs51f29NXFEoQ9I4xAVn18p8/+PBZE2kj0b/3ThZHc
51bLYrY5Q1O/Wn70GJv9fW6hI/kvjkO+PUYXRBvvNgdtr01xjR4voBKt6eaol3LShk3VyU8+pOe2
rQvalhbL8m/uyXtoDT4ODrSXgcIzErdIXIfyTlbimHrGDTFTD0Xuf9KoOPcA/3HI0w1rOts5Gj29
CLRh3Edd9erbOeJ25yir/pOawzr3/C4gbnrR4LbpJf39ZqrBIzl5dAuWGXP6ruL6N0xAgiRyw1vT
vo3WCx9gXbAib5Nm8RpoxqLMlIj+QBs9EYcUP4UNVKvOxLGAqw2fUazkPWEl4H9L0rlJLvJ2ozt4
j55g1QRo1SKY0tpxM2dLa7Myf+uDiZ0FHsJY69/TqrtGilNvFVu+xOuHVTFZyZZsZvO+RnTNx94U
nzxN566Cvzh1aXHw3J4OYPO8JvQRf0Iw1/NhVrOxUrr9hHn8gp4pWTLT8MkBz93ixZmFUMal2Xp6
2evUiKaGzVCQNDAH+rqT9e6NTmBFwHVW7aJJ//iFedNOnGwIUcyYnCCvC2XmyZ2OtClnSpoXgVPM
/joeOufejo1+XVqTuIirPH+EhwaHwEY5+WYX8Ih3fCy6GTgVkr69NoDW++QynLnubDYWCzRweMqJ
k5LXd8h8VKaVB6Aj7W0sJ+eqjNk2TmnVPqXAowN0kT8+uRBnmpioEuj6LKu2+672jUYx1wSbs3TM
IVJWK7J3CFKtXRvKdg9z2VrxpKCcFGAQIxmTZ91mOC/sz1DE1pm1cvGFI8eAmc2gzfz73dORRjiF
Sgp8yykYlTdfQ2KBvkBbXYoLrox7UClqZCxWUMpymsiGRqD0Cp5IfztYg76bphDcxBtfXs36M9vi
ch8PPFI4pgiBGX2xR5L/SlTZiiW739pOGm/RCtsbqZUqiJ3G3Y5x52686MKsMus+I130htcWExrB
2vNT7HX+MdfdbzpQsE8K83PnzwQMD7q7TOhPG0e029K8VRbn/z/sncty3EbWrV/lxJnDgcQdgzMp
1IXFKt6KFCVqgqBFCXcgcc/E058PlLt/S/ZvRc+7O8Jtt0VWoQrI3Ln3Wt8qC/UIphQtqqeyj5kw
0v0/f+l/91IIr9Ea4EZn2/ipAGHoBI983ZaAkKZb2Qarm0/J4jpMy+TjP7/W+/f285O2dn9tTq9s
gz8f/2vDK8e5yjgcTMB4NgMDY8xeiyMOsWwmGKulOAmyUO8HZc23lmUkD9ZAhDCJ3PIga3Au72/o
v/iGX+Ab1jEnK8q/UQJ/wTd8/NoP/+c565LspxDrP37yD4yD7//G0BTeOmdcClgGO//GOATWb4jk
1ubqu0rOs7jx/sVxMH/z1kkhyI8Q5Db90X9zHGz/N0ARHvoX7x3j4IX/CceBcpOF4ocbjog4tCCg
IYg24F2uu82f+gmJduayRhN97Ct/PDVB7dpAX+SqQamcbekAqd4AUxUXMqY3ukpKYrMUumhTzFdF
2hn5Dj22v++GsHukv2RsQrsMn7NgKA9paCQbOxvD5tQo2IIjKxZhOEXqHuEG+t1+zMd4iVzDmT28
yG7pbpwCC/sU6gIOS6Wu2ti5roOCrFiwut0mqYIE5lwfxpvJxfUSevknYoWfRV/G3saJe/1hGaYl
4pL0PpsMQiSdfHxALyHgl9UZNte6nwHTGeUULUZMKrBuM9hci5DbzgTxLRvjIYtl3m9Tlc/rgAw/
3wx4AliC+XHpuumU26Z+ivEU73XXp/eYT70WGcV65WVd9Dur8rJtxvQa1qc7YbZgxPuI5pEAIpss
tbznX/tmK06hyD40gLg3CUDLmwBXHxTBITJaEpQT4jNIRs6c4bGQuX8fN8J+4GSKQBXMlCP2DbIW
IrwDY9mGI22QwJ+cnSUnQYsZPRvvudja/UAWaUN+JpmjiEeU/ZG5mbwSWXr2HW0dxJjeJcEyDVtL
QxTeYhiwIgcfN2aFZHHOAz0TCoraGwBvLMMmroYrjnvDB6fXeb6RWGZ3xmR1kZNru9p0fe3yfbjj
GSjC1ZCbL1lukVHBteCrGZ7jGnwaJMsPOJydKNRm/Rm3iL4WKUz2SgeoxhGMortyCRBOkguMNbve
Tn5TQhep2luo2BUfdVmlPn7YxrtLxt67R88bkwntTy8xXpgH3QKadBOPMKxFfqVASPSm1gtRQG2W
3GNG7K8JQN2AsIfLGAgFK6FABCw8Qs1rI34Q9vAp6Zs6ApZQHFOvi5PTPJjl9KDCpGlfO6Chn825
Hb8B9RQPHlFLpzxp2f08uE2Gi2Ta7bGjR8PExHODJKW7gW/7eVbOeGtIilVrNr86dfXZn+emjyq3
bo+Mw4B+Z7Z5R6ElVsmTDqCzpePTYowNZqO4RIIflyPE5nGk4HZGN9/HXkNyVlnP82eS/Bpzi98r
k7veaFf+ASXQZuFb3rkQK3ZZ3U/mAxD/MirM1DzLNvTtSAkdP0zSup9d8bL04YvZUUsgr9l1vlnJ
q9DLJHuLj/nlMPXcMWZieR/ZmDhSyK+mNcYadGOJmYPd7Motpym4S0uHwW1I8kqeetZVwppz4TcQ
LWX36W3fZqfAC+ejwo3TczOTTRONST9bN33YL8khiOn0w1yQL1WGT+7SDbgMOxO6uTHi7hrRTHRt
IW+wfUD0mDwFcSk8aMdOj0WxTO2DtViEgY+xqPArjzo/EXGdF4SGECW4UWbj3vQA8Xe+3aRYdGKx
w2s0b/AvG1shveCj01XapY1zIhTSWGfJ6QGqdbKJPcvYu7GeNvD6533tkGubEOr+Sbm23lZ5O5+C
DFZxjbdfxutcMOjpB4FBdB/Spip20iumjTenVRRMhRPlbdVe54W9cPAcJX2GlfkL8+Fmnlxo3iOu
8Ke2NN2jOwTdDXZu43lOtulYnkbU49uq5DRPH7YBVWjY1X6N+9XqkxWDimyAqUEKjxfaX70EPW02
N9D2OEi7oGU7vMatZW7d0bX9Y+FNAStV1z6gDbSfOOulkedBL0tdQRSvlos+xEbc+FFYFsXLkhP1
53AkOzHRyzcsEJ+BY1MQweEDBOKHHTlrnsCuO92WS6K/jeky8W99f5+6CeZKP5PjgZP+F9J8263n
p2GxSQEVbxvLHI8xkM2oATNzzsrxMxuLt8eTQuDv0pLbVcaNsWwGOc9eVFXZ8MWq2W12PtliZwh1
4X5KxGPCSeXKNirzlJno67o6yA+lbwBxWLor6NLmhnlPsKv9lcAGePgKl7YJ58QXURySv4IZF1U+
GVMnb5hB6DddsO+laZ1H6BknmG7ZTlnlJfYWHfl94h9mCb8RaV72DQEYLBtNDUkCG2vvLCasN9Bf
j20I4mOTJ0W7NZV934kmMhoF4gFItr5JMXbeZqYKoqKUEJqXIty6ViaIY2xjqOTtSeFg2ZkLgH23
6RRURjnvco6eAIOJlFxGJz12S/g7vsrqmLjdWwubfzcW8+9Vhb3RFFrsCHH/0IguPQZdn1yNc2lv
qzi4RUN2GfravrUr6K8BntaH2clAhBr9baLzy2j2xsOc5veKz/U6Vq7F01jeJv57KlCBgUlliWsC
P+29vbv03dbhQIZHbBqHCHer/uAUGBo5Ms7OpcXz5V0v+aBHQKJm0uwAPJEsaWUK6Ppg2hrkqTOv
qfL4IhZzl8ahXB6rzAyNT3O/ZtFnvh9gM3eJqDe/x9WrQpSls/Phi+sr6WaPrk+4znaZFkqZnvTO
26lAl4xxStgbEpvQH5pQdb/qRihcO+PS3lkNWsitZJz40QZo87EiE+DaBx1wGkFRH1raQ0CGsfbQ
otPFdA3NcWbpLyFRqCkdrjRcw52oWDHJ6PJedQ4DHC4XTkgzHO2Na/nVJVjG7Loyie/iVLuDrzXv
NQ7Ht9aC1tIPs3vf66Ddz0Er9nY35DQ6apbXArNzt4Gyr/apmSTPRGXKrU/mzaaTRU/RAf39KusW
h6SNxR0Jjh0JmWV3wxffONI+dXKs0t1gdRJYg0UKV7DiqE1srOxtmwBMDKAXf+SUgSP3GlBQnWwZ
n03j0SQm70REo3E0cAVS+MUA7DekcIV3wiXhHP8dMan7wgWj2gTh0m1TewTtlLTmS+/mqcBXZuYP
+N3aSx7mjI04tKOiFpws+4xY7I7kYpR3qZqw36sJHrCGqL/xOz18LFF/bwkOE+cqDyoXUIvSnxY7
c/Ze7x7IDh7JhVxIDsRGtspjC4jVPebsqyQz1vBNDHU7hMIVEbRMqNYKqKWfRDPriKXS/BjHKbhk
SZMzSkab3qbUTj1xu+B+zrph+MTivcAq6r1TE4rfHR/eh4auVm34RqHfl4WJLwH6dLoDvUcKWMd4
IxoGj1ACx0uru7rF9xZ5RQr93sUs4eK3DudqOM+wQ49eGpC5UCMKfyD6YSx2vVtDF669bhfypZHo
0AOsKgkHeVNxkH4Oqbk/WNrzT7GT1h4k6Mk/w82ovW2ciCS8qZgYRpb2Pw2V3X8kehkbdeI6+9JY
kshSrok3Uy9d1AOPebGlM81RH8iOiZzPOlBa4Q2Wff0VdlESDWCPXllPs+tsNsROt473aSJBUkdF
V/nx3mizFKCOuSBFHrAPaXzZl1E09s71yMBoyHraYewOD+Cpx52rpum0+NN8q0kjv5D70W3yelZR
7hLzCDM4fdXtrEi7bxpnLzLcAwDnZbdjPjNEFXlLq6233Rle6u0tuoRvMC7VWfbZchu0i3yUs/CB
JfoEuzaD6J/C2iw/JcIsE2CveXjdkKlynfmleW3KuEWC7bYns028B3sZ5mg2oZxbi8kLLK6xQX0j
d7omsqJDLrpz3RibqT8QPFGUVb2fPeke8tKoj8qkFpcYJJ8adKkQQjpaXS0JxbR9NjnkktuczvOJ
RWLa8gDysPiTRcHCymcXxEmmRithoecema6kdYAY0C0htj3PeufkJ5lRo5SViaciHMovaeFBjQXL
C9QNkdi3CdLQmwcYOYhkGaqbybIU+RWd03xvfvz3/P+r87/LWPEfz/+vfUoILsfGPzMc7e8/9sfh
HzXFb8x4EXthuLCxbdLD/IPhiJ7kNx8MqYXK70/n/vA3c5V9huhpsZO6Nm/hX/xG9zek9AIREt5M
h67ff5RR+eOp3wlW7dr3rgMTU/TIPzVPF/AgJIyMCOSmsgIKn6lxzX/g0WNM2f/CBrX+sv9pMby/
GKLZtTUe0uvAsvNTi8FVTumnkOuA8csXcsWtJ41l/7mATuxtaMTIlwTB0Ws45d3Vn76T++8v8ucg
yr996dWcEazWNT7UH186MwqhhkY4D0uoeOmwMwDH6BmPrj96SIYDBaa4NzvLXqMM4Cr988uvv/7H
K2fIZonVZoYUhaCvH1/essmXCfPSfigro4DtakxDG5nDuMjrrFlfTlVB8IuB+E9C2/Xj5kW5VZj/
Cu+vQkFgS/GYyNB6cFkon9hj7CM9iYWVDznXsxzc4OxkKwB3JNajP6RQwt+Q+sGGMTw+h9ZD3S/9
JFdXvdEl8W6h/fjK+Kdvo9idTHEicUqLbbYQ77PppVjzEhG+2b8QuvzY3/9+Gcx9XQR3iJVxlv34
2QVzQEKKn1oPiEm4V8YSV0cJtGJPvoV4KjMUyqpw+7d//sZ+VDH88aohjwcFPi/8sw/ZM0w/V24n
HnIxiafaWHA6+HX6jWSA9kGLRV3cd2YUkHewL+mYHf759f/6YPoIsZB/ezjp/irWAE5YF9RCNBYM
T13gJ8oXHQLtTqZW/GJ+J34cZrxfK9oAnqx1fOJjKPnxEwa7Aj/DHMUDe7W6GBJZ4n6CeEishm33
b6pwnNfJ9NanE3h3JP2Zh+Ud95XDbvrF1/13F46kidWS3Zqi46dFwoLNGLZUmA/j0PKQOH5cNmdr
qMBRZzXgqH/+mP/uIfHXycn7fzF//NTUFzI3M8OerIeux3tWa5BQkZOo5jT6ZnOqutw52gCtT22b
cZdD6BS3hBEo2BS5MGbyOZbmZMBnuiStq5JdgcvkjMAk3IlhzcBOSQ7gt8I437gBJkVmBeZYft+b
/9c8yvfe7E/Li7/iXk1w31ie/jLsLZN4DHQoQGLkZrunpdpdvd83ChzoS9eR1VYGM+ue5gMk3ibc
JdlSZhE6e4J/dEWRmBWo2g/LTGzdVsQmAW6dqS7//GH/zSroAxNA6ku8qoON4sf7zFDWOCGwEg8u
0YzZ5v1jpsCTL8KMBT2O7ld39rqD/rDurvM5hEEIdkmXCAgh/fEVqyGxcpN0oIcZ2svJHSr3FdDv
+hebs8Bo2uq+s73eI3MtxkJlTnlKdOWsw8dsLDLmXbUe3mzIb/e5yQpgGjwEGRObs7PeE+8fUc+u
4RFfkIbnnhblSaMePQNEd46WzwUtdAJ+MdrnCn6+LK6E79nmzmUQ+xcpzIJ8zW8znTw03CVRKCno
t7lv5HetXerhqp5SyvocxiwNXdcA5ZFNVZzuwzTJ8k252ltIDaOhZ+XWtCMsyt9PwOrWUV4/gk5j
rgykLIbmuoUZFiJjTGfjgzSqBFKW3zQQ0BPAm1iygZFuTcvkyQCiM3LyTT1sjTk4Hwdu1gPyyvQU
9FV+Zirc3OLj9ttt0HTmuJFWaXwSnBDuRKPLL2bRiy1hItTMHE84O4EiTt+022jvGt5Uvc0G9u9r
gh4rznh2Lu9bk2ZapNIQKaLT9LSx/HRFffi+IZ/HusznLewb/zF8Zw23tFzIkyEMcgK0kiAXDqEC
dJE3WMHvRO91AZmGPaaURS2DtWnHERil1erMOALWc85WQnzARhIGiaomfNTzJMbId6akezBmWzib
3B1qN2p7C8tKBSpV3vtJVXaRCp0U0lg+h8+0cdl2C+4RX4/ruayBmM1EkdR5SoNw52M05t3BdXnt
Q4cygc6HuKUEZCGeJLtAn2GH5/RJiNE2tmsjCvq4dEBp5aV/Dgq/GNmZRSoCGS31SNML4g2IlxvP
btqzoZjK7OHgVikJvJni/JtkKS2RcPgS1IXXbBIrNdcMvY5WFQScznK6fRdCOmsb+TKb5vJJ9EF2
bU2B2q4ykN/10JAAkbX9gdF8vLcWu/lchb37CQmRu2k9mb5xo6ivyRjnw2ZJk3q7MvJklMbgI7tE
uttK+FPEjVWZtK/iWqlgow0ofEEzvDktlCjlZol8MkhiLE4T3qCCQVBdwsfxp7gBz4kfRzf+tvKJ
KkR0pwmF9wjjdcPY4n+FNVuujDiEGkTsZdrQ0LeCQoRg2NLJs3m7BY7JrW51FXB2W4ufxVWXpij4
pGkKNiczwR7Bam84r20w+/aOrFZo1RUaiw/KQK5KItnApoCIa4wmP2RdCRvWCqIFmZilARA+esEt
vyMUvnwJO8yZEeHhfKlZ3hiRaXbBdg5nbq866fnqi4klG2Tzw0iDa4gW7TmvMdF2xK6Y1KtDCZs1
r2b3FQRT+DxbVv/WL6lz9MB6nQ2HdYjEkXBXAWTsNy1PaECP1ObX69blzXHiaE6UdfHzSMd3W+iq
ORV1YT21prv+ISzB52GYWJ9ZzmJ6rQ6ZnVshBv6fZFFcE+H14tYy19yLxS+aYh8wuXvtLHZqEods
/kSXivx2rFuWmBDxwjlpq/Ac+o260BNmU88MVtT3NZIaLjjHLpuon7fdVdwEPT3L9aMMmW499f3I
376/W+YdSb6xIWHfN5SdFkyxTN+377VIUXpOd1dXRYcpZhK348I3MjlUhtqaxdMklnAHFUlfxozj
ho1b/CmPLbbnQcl5q9fqUVt89qLSXBSPJK9UpFP/BsVSXfL17yaiktBP5FSfZjG5r0HJLoopon+T
Jbstfdb2JS8qql+V9fryXigsRUuqJNhu79VS1Pc5MrOXDskOjeMgf2NUD+0sQ11ybFrDvDVTHmmv
ic3bviuLhniUhe/OWt9t3bRsPH1D4zrmHZm5SRHeNPTboNTJlxhzeYZs2jK6XYyY4NXrFyIlJiIw
mmPbd7zziZ+ZsJIhkwY1DY80ei9wxrVUKWjEvn0//Nhr6UOzJK+2JZxtQv2MoiW/SXqjczO7Ojin
0MZfU1iy5YFthzcoLahRsH5r+J6yEvHvpcE4BQH2+ghhicrVflLdWgax8wzbbn4InLl/K8Oe70jG
AcUd/whmgQ24dlzWtmY9qhRplR2EFhQGIEKOiEzm27pnUMHlNCd7MrwLXXY6ykZa8m6nMVsRHuy4
w3p70kUTt2aSszMVILu7XT5Bp3XwKI83ck5QOFbgj6nSvJq7ltlEABue/5yt2OUGHgDo8VecEs8k
TPlP4LPB1w6tmR2wonKPlGnpvqbVzGeqZMX1vy8CRWmri2bEhpOyyMIzIHbs7iFPmPTWlyfXK4jo
O1OODUK+5MAKTwwTO0BaFGJtbPOtwuEMtoTFrZ/DTAlKzkr8bKQr4Von3muH4eZUEA1UAdBaDG+b
uDzxXdfzTt7vREfloj/NGUuAK0Dy7mh5s/g4SZv096GKrfkYAKWNN3nrsDRZTQw+oxOM6odFhUA7
FpjWizdQFFkBY8SNBcr6Efi6+2pjFn2yjIAzQJhzDHFUIJ5mu+NDti0cKhvWeUaqOgvli5dIHvRW
zOr+/QrZiaiRV5PApiM/8fB+4F1mQ74sCEGf4GpaTxlLt7kBdS6eRrrdTyRo8bUwDVD3C3738nvF
+L5tahp1MxE7hn20g5RrX1wZnmsrMDb5aFXbDiL65f1T6+Skwm0+g+fcduvbST2ugi6x8ypHpibI
lRNwtGRgXsxF20Sg2Iu9H6HpBBvyj1mOsoKHy3JQ5yM07pglIBrFhV4XsbqkGUlPu3ny2yuduWW1
c6GsuRfVzTVBjbMDNA/ktvvK/IO7hj8dPtfK5Nhajs6xaBti2cIwmMvraiKBaleOqdU+ootFJg+t
ng96WTcXvAfr2qcw3h2aRLDIU4ok65HcGTivpBX3xPsH8H0tWg/uU26xLqwLa5f47Djv926cwJ7Y
qIF+r/Iz/TviuPjh/f50GOEechoBh6luneLGH4M1k8YcuyvHZdCRJroL/rghqrkKvkmSkqao6qbu
CuZAuCu1dF8TTKZP73cFUWI8FIUVi1vPqXmQ21rc5u7abWBYAdHVQ39fbwa3ZiVizmVEfmvRhOhc
spyAp3FBBvIniUyNvNzOmfl3mkIIZKmwxK1wuARuOeAKqdfMW1EmPFl+3LLDrNaEfSO5aca8YbW3
M3GHX2F54KTOTW0awhqjYWbRfl8ByZQtIHLGPh82gpB1+x5yPiXbn3ls1g2IwMLE1nMkiddkUp2g
hdi3BrGUu3pc320+Djxmdqt53URqdam009G75qj2HCpN4ecmXPeosXXDY3AGA4FkpwSmJwhkj5MA
zXw1jFOd3ok+Nxsyxypx2zHVIu0OO+vCzt9wt5siXrqnwR0pQhKjCJ/NWWaHWqr1ehkj3Tuj5T+O
garuLNv9khqxERVh3jOPb02GKazsc5Hk3xK7h6hstTEaRY7U0dTYPMCK7TEntBCvWUY85EDLM6RC
0d5zkWOqdzP8pZvGnRdFTkZug60OGIEnLTkD5IJUx0zK/IYsQwFKtXGrIyd7dVULCYKIeA8CNxu7
+RaqknrBszD0oEHiDmNAPTC4Vv1gXrfr4n+NoJFGJKZwaqrRaTjBlHV5NBqLLgwNr5Hw9Xg2HpPc
4ushE5O/MlTlQ7JdwNF0AGeilMA5EePButSiRNiiGFaXNg3UhYxQKjzVYkJpZ56Z9aBcwOM8zfbK
twxTcqSJf+LtoUui2WQ11AdOPPNOsX3w++KUdXtx8Q59bagx2V1CGe7ydQ8XRh4/x0HMHfR+MEzM
pJbXhIJJlryBNa3xlB+f6KfBCkub8AyBxDkyNBa3yEnDZ1jx/Zu16GDr2YVz5AzG91p7Fvtnh/nw
aqwSVqvFy6yniVeO3tfNMC9YHHHa2Yxnap6Jcq03ZRwG54pYz2obIwV6QnMi4ezCeW0G1r2u5RHC
lUKRGhvFtdG4ey9ZV+ZladiBONuloCnS7KszeWZ/gurEEzcYpkX2dxueje8VRkuPxGBnrgrIdUef
OCz/yIFNDTBo4A0H49gdmqEf96VjWQFnlcF9NYm6fiLBhpadG7Iq0efhI/Fzg20jji1OEpXHxuJN
2ntK6Vhvl9a3j9JVPA9Lsi4H7yUz47dvXgK6ji5ZZe4TcnCDnacHa88rp09pN6oPKiVtMXV09kGO
ScEU1g9ZnTntLHs2xNHf+F5lWpF2pHHfGV6jIsrpOtjZna2urMQ1vozSdt+QOSxfybqYvhHb2lNu
z0hAqKsssJ+9eRYUZYeS5sonh7fbbcc4JmG2beu83bWNaq9dWzHS99FRJLmXfUQOkDyiBZ4Qu1Sl
3ha9ax5wj+rb0JbxB2g9xZem1fwmYlEJn8+MOkStVBucWEszmUXkDyaBml04eS/v3Zn/Tnh+MeEB
vBjQc/7fFZ43r50uX2sayF/rIRv08e3//d8/fuhf4k73N8jLK/qHzhadGZPO178yusLfmOKw1ANf
WUkOdKj+0HbaIYpQ7D6otldzlvWnjC60nbhFMNBhp3d8/A72f6Tt/KFbBAdphSAw+QCiAyjtL3TS
2iRyiUM/Y8NEuMsmnpz6DLFHf6iEAoKfuL8Kulp7pv/Tjnx/QXpTAZ4E3vlfmQEDSI/BWDx9pRSG
JtOYSG/w5l91yH/s0L+/CsjllU7KiAyz7U+9vQEWy9S6qbpCHJMdZou+fNF0EwcqJremMZcb0WNi
dtrcuPRMej786R74m4mSG/7YNl/fAEZ0dLv0+yz+4Wej4zhq8gzpnV81pVcqEu7TZc98i7AbUFhn
ZaUdZz+o0wdI1+TUS2LQ15jxDC9Mzyn8kaR2wVpCnjK2yJTFLRHoooJlLhCEFPxZ+P4UJTaj+/WU
QfwLWTE9KYZAlfU3vKPFxc6DYrsAnL9KHZcIRN9ryVR320/kxSDXmirqDpkIjae1Rb3OjM1frsyW
uQkTSXnbkVH9RJiVuh9s0sBmr5evVPeZiYJi0t/Sniua6nJ6LsdaH/pc1edYEEpF9gKahrmx6nMa
mwAOMsYTIjH5wVlx7ukJZORo5cWXcPKrYTv1krJmHTNUEQN5fjZGXm8frGTiMk2/J52MAIIn3bD7
+apJ71zY2xhvQzCC5ARAUPez7qEpJ7pEE8b4KB98Eo892G8LCyxW02pt92XddTFa7QOBqvE10DV1
YDcpjy0guR16zuk5Jyn5uc0X75Fvx9otOAh3tUWFOXqq/aKbmefBx8+SzbX+AJq0eRnp+8pNi6L+
ylsD1PyZ5El7qDncCSO7attUf5tJQPhgdvyINrv+oweC+xwrNndSGTjKkCL/MR/m+qwadv2qwq6y
5fzk5BsOhOjRvHExgcyinuwl+/pcT9YOYV5xkV4Kz1wkoJitpkMoxz8mBQjIiOpnSa5Ihwcn7ozt
F9XzOAfGoA9eNpbHJuDL1T61ixpzDpK9DcJ3Z3p9eZR9gJtgcYutjwTwYIi4uLCtUJQFaXtL396N
yjCZviJrQfNGlAruaNNk0RDN50y10zNAi+UmbCd+lZ3qg0Q7thGKKw45zN3GxfqwG617ZyTmRIeY
a0EPy7kyRO84AYyvNlNaT19FkemDziznLnH4JmLwgBunlggoyXem+SBHPteCfFi/DN1IQdfOt4Mi
4xV4fhxfPDNuv4AXWm7qOdUfLM4Kh5qAiS3U3mJvFPXwZuYcRjISL7fpSusXBp9tn/A95uP6Ua+3
aFkTOqw7rn6BZJ+Q3s034XDAPDiC+79bW3Fl4sfXZV+8zMzJr9Osq5BKfyMZm0NnZlReigWyso5p
7342IVAgvIzH58Ti3kRrVGQHi9yLreOUn53Yn74Oji9vZe5yU66ZpSrli0JyOuzj1pF3Eg3XXYgE
7G7UTERqtKovo+s1n4kl4G71CUDqrLj5bMMKR39uuI8q0AFprjnBqMifmtckIOMlymyNIKwLi+37
xQUpD0Hf9MZFaVkPW5Xlyw0+/P6jxGh50ahlgg12+zISgyBHiH5K5M1mdjU0FmpIFavsQA5O9wXb
qMnXVBWjDzs+aD+JjIFSjmYSMrhlt7eDR3SP9ZH5hCi8l6mp5+FL1o3OS4bKt0iuJnupUakNi1Hv
mNbPqP/Qc7rXc2KPzoXUHfJXVqmgIPYparyRaYxwFWDIdvH23IfoCwewC2iLFHUcIuDbsQkt2jXI
e+hU3Q+rSLExy4vhjrdOJas96QDuw0KqMZpUZd92bvLIYOOWRHObWQYPUWIt6bGyig+96yCOLCHI
jI7+PQuQLDnT+FakVnU06uSLXsWV6QLxoxajPDfVNO9Kl0IOC+zwRiHYMlXrT2qVasKTFddqlW8K
lGxR6bsJmCrEnc4q8zRCOemoIyjGy4Nro5DtNivbekFGFLdHyGpwaA1FYL2ZuJsqK3CdV2X5LZHL
EHDMqf3D2DvMfZz6gkIpw2lghKecocMN/ZWZTAIeWEJ9xCnTkIgR+iXHZZW1WmJC4LpKXatV9CoH
O9g1s2FF0g54LOs1xI6pQWStotnZzcKrMRGPHNPCPfbZ/izeVbYWn/2X/l17i+APHW71rslNygEJ
rUT57In5c71Kd8feKqN6lfOSGiTwwYe05N1V7qvR/drNPB44GrPnsYEHe7JCEAhboDvz2msvaDjE
RgxFv4fLh6QY+SHBwIH6HLgTCE+7UKdarfD4VY0Mhx5hsqc8fQiziSB4f1Uuh6uG2Z8cmwrRbh+o
zoI9gnl6iDjJET5rFhGK9UJaPfMoEpucVSU9r3ppRMjW0VKAxew05anqdyQft4iAuQP1INxr6XXq
wzLbedSt6VRgRq7mcktbsrkWnbe8ylWxTcjL8iRz2RC41IdXanHDY4VW/j5b5d4T0sXropJO5Fkl
PP9VFl7OCRpAx3Ye/FU0vna6x03SkXVjyoCuwwRFg97yZl615hyh80++lxCEtCrRnVWTPoaTsW/J
qQOFWj2UwmAvJ/7zmGW2sjewMbeJkYTP5CiKQ5lxxzMcQgo8qXgXzrFz0+DtpkczG5dqUMGtaBd9
rYOOEBNmKiTZtR6KWZqJtwCm/XOoIBtjs5m7ZFNCBgTDlhY3sl/EUcLToJuJceJULrH9Mua+dja+
OwNg5RDVn1KdFHRDRW5+lWRFlFsH8pzarn3q49K2YSQrozuMonRf5nLMMqy+WX52hqT/Utm5Z96I
3mFsuRHMK90X0h5MmPhFT0hKU8MZMxQHYT91p98b+qzRUM5rXSDbB0IVyq0HhLTZkcCWnQy1klkR
QeQ+t1+FgNqeunPY9o0TdQprOFJaNyOCJoj7KKe3caetOLta0lr+bknCq6NO6mL9bkhmXkukPLfZ
hyBnEUjZ12dGYy6LsxzegiyeJTQMTJJ7Bp5sOPBd9TeckuSBayO+MBxcn4GCMsGPESnS3F3zoNOs
itpUuncLAWMXo5GMkabMTvfMqAsOlshHoooiL906npK/K4muaIfKviXWid0Zh1B7/b34ajPaKMQB
MbUgojVgOpxyfaJa/cJK4xGhDPUeVdFSlq0FI9Flk1Ns89Qqj6AZ6nNJtteVY/bztqI7vRm6nMYk
TRjSlFK3Z3On2W1c6iQcnzMsN3dJRaVRu568TZb3dxG2n2xjDa6L23ZdlJdKfxtyapIsZK55DNtW
3LMM1m+29PA5GgnhFz1l4rWXrP2iquPtrKlih1QY43OakTq+EXTj6sjELHNIKk+fGONz/eM0b5OE
vbyh2HqBJFqhd1jLX/jwL/6gyqPVcwlYd2lJVEp/CzQdEdwS/5+981qO3Ejb9K3sDUABb06B8sVi
0TWb5AmCze6GTyDhkVe/Dyhpf5n9pZjziZg5GI1IVsFk5vfaeivyLIDSn+gsXJwY3AM4saQWIJD3
/zxE/EV68+sMYWDrY14ieYkV6M8ChdYMijpZqfdEM+UpxqS/Hoc9EUnoMDoX1+O9Jf3NyI1568Bg
N2ISXOyhd/5toDH+rCr49bOsnwStFY3zf+t7GADoKorE+4OdcfKPXDU4Vw+CfJv0tAsuNgfCNODK
9kD5sNsE6+Y4aA5Uwb4lseDBFJY8dda4nMXUyBcodPtK7+f8ZeLE/W+Sl79GE63D15q2T6oT4qy/
9UTgzy28UbO6g4ZbKhwRQD8uDS+abuTpVRt46tiKeMCMkSeeOkhypdmnTsD89XvecG72qFu8/PPd
/Bw5/zz4Wg6aOxI8fAZ3+6/RgwnFMGaQ0egA4SohfAPohM4f5A1Ex7hv2yHdsDSrLdAeGw+aHfmS
NwyvXrq+pmT6PeSTLU+EZlMSDRH1vclK796HS9kGPVW7sdbWMpS982/5e7jl/zazA8j6gBdoFHGC
rp7XP9o/nUGzmnIBN51RV0QL7pwcbUKwYDCcWZ0ysneD1PJ+juYyHjLfSnbg6O/EcH+lfdEiTojj
koZfaTPgyLuMiAdexxX2zZRVnJGNWW8maZ4zZQGNGM+0lPnH2DWKjW5ntHjOvNAVSwkiZ+p0dYyA
23auOK+WEMccINVOzNZyJqFs2rSShN56XWFMe9AekGC4j5rjLT8xhepUhgjb1kIgbkYa2+XcO9Xl
cRhYwFIEAwzS+Bxhwwr+JWWvT0hL4+jqC+CsPmMvuhck87KmUKSEg4UDfVBhnLf1jKgDq2i25hw3
twXavZt8kJxBDSAHWjPH50RpmFaobyjfWmso0K2UqN1vZDwlXKQsS9iSun7Gk1ikegS4GJc0dFn5
QCkd1c1aZ2/4QsJ8rpFIhZ20KIPzXFUmx4IjzSZW6z+IOdDHGx1LgRvFGZGeI8mHvnnGItzRD7Ua
S+2JM32rp7nYYG7gGyM9rbczizAttzNHeW82KN9eOOQzTusHpm+WWN/uvuqUy0W0iDlR52j0H1Z4
bi5zuxrVUrv5tuRDsWszEPRh5HSlFxNPpOoZKHAiDM99Vr55LfOjmsHI4bSsbNMu2chQybUL1rKq
ExLSkci+VHuguQvInI3jvrDGbB+T2Cki3+nLI7rU+h26rH63F4OzoVmaZshrW+wsDHB3TKL+zSJ1
WNuJod8tRfdVVMwyM31lRx2V0Fu/znYiDcqVGUMJZasSZwklD8POUEl1pGuTqUV4FtaIzLuvrHZ4
1o3B3KKTrd+dDnqSioXl3BhMz5tWKHYAxMPdVzMHUJKybG57L6NsK7ZZTfpY+BvL75mMYtumMql2
FO9Ipw+0luNu/HRIyI9aIDz2K4VUlukwdDJbHUhKkifZSFA5k8iUcA7WLTSFT945CwaYsjLlC2G3
/o0BFfxGHXRwk6CYO2WLJ27chAtHqsyyF7rpRFi2x2fCbhjvpyXb+ysCRBZNc1sV4ENexphM7Iz6
6fOWqm3mKygBt7obZ6/5hvSXcVt3kqshbAoLpxSDk80vFdp6cF4/9YwOxKAXFPlXVEOO3izWVB6N
9VWd1/VdLwoIWcCSN0fOlMq3WBrCXKd4fhgzkJF1eM1mnQE+nW15r4uWO1PnHEU+9+JGJFAvYD0L
Pk2fR5VDL7gO4rwQYJVvV3rLWSVU+M4j6NrnY2jOQDA83vRLz4O2XOwExMPqFnn/ifgIi8eHtoES
uQ3ICaWp5ZFq0OxQ4mtDEIkwZYhdIrhWeEBLNC4DwbteBODIpV+BPJXRk1w0AEJTmv5sfbVcFK+b
iKDiOYxMa0G7n4Be6c1cPMjGnquQA3DAnMKRbKjh/OVAh2gqem5xMuklbky+ERoyaKtE8QoSmwUE
F7uQy0mhO1EzrJRwziNIVbExbQWN4BFdSw5dsZQkc+DRW4CvsftKqgeIIBWtEjuUDVDm9JP8oAzK
3HZ6v3wRlBuGsdlCnq3gCp0FLGtM9DHWa5AaOmt0nKkUdkdCZfymygTskYolDqNZtv/Ebz43ybkA
uxU1EiNN136gA1uPy57G7SsrDkuyI0Lv10czA7rEUlQeRY2bUDdKcdPUZrEhhNy/8ftOvuD5Ugej
W6kcAlrFzYQy6TraTFpRovcs7hpyJiRI9duccNhpdfimyWOdraeUS5g6sv3QaYqnuK0YDBoRKqAc
l+N5n/NOr8+zbNdlmGj67lx2JYhkkHmceYuWH2cTXc7oN42ndEW9OZesuwAD2hscbMU6MXTfBxnX
76kRJ1dvaICN2vX5QUBG3yQ4ZOnydeIV/fo83vpwytBPoniophEUyWabdD0DedG6Nxg9EPCAffvq
seSDOwGijppjX71Ec9gqJlg6GXAMkUh3nqZ2GaOgosnarTkJ24zD0adWoXFpoM0GbiQlS+VxKXVx
o6xB3Dgmh9hqvQcpx8PXrptIAGoVfHgFS7417WR8XiaOyU0BPqfXpfmkVZDxMevYC/3DzSsh6fEJ
/AKX+goJjj2gpU+J7ykR6bTJZ46fHatJg2OBtMXEn3lC6pnDSc+wU/Fi0xxogYLWJS/Foo/1W2lq
ANQTmLGVxYwKPQdni1qrjQm4vGWz5+H5XGZnj6sBcrSc29pOvjLVL6jPzGqdJ7oZFAoe7q4FtPnS
wC0eNDUBWYzdyMXUWd5Q75FHEVjsWu7YMONZPGuaHj/ME3iZWc5VdkRNJE9TUwIirkslImFz2xZW
cSWWoOBWZlQLJahdLBmwP6RAJryTLeg0sdvLhXBu48mS3vDDE/G8h4cvQ8EBz4oy1JloT+rmG4XA
HDlkp8ojIgiGmCZLr9S4v42jw1VTHvoU01/VuGPBNehLnWlonOQLp5LcDod5obMU/jng3IKe7Xai
dtwIJ8lxAvMzJ8hlXJA2ccMXn4T0wgRS//yfny/mUuVsMRrujQ9nYk/F82ofhernu9nUll2V5tm+
nmpe6IxTZeKt+j7SZJKr3XiEaEFjq0uDIeTFmrxlR6L1z8FWtbtNOwbYT6DY65o3Gy/gw7SeApZZ
MpI1phr2AAl84+noobM9DL79qtok3aiViekBVLYDalyUwPXgn/q4/y3J8r9U5b9QlQiJ16ntf6cq
H6m2Tf/P5r2o+/c/0pW//eBvdGXg/oIKn0qWX81o7mr4+N2Optu/0IUHp+UEJA8T0fz/+Erb+eWz
aMG3rLUsay3K+t2SZv6CicRcjVUEMyK1d/8TupJyuj/PIvCUROToOq45ApB0fCB/nkUC7Kx9HEvt
jPZ5vPcdu0Lo1DrHqlTF1mvIj9fVaD4wJo17v8aeC1gfHH2D4JCkqKenhX3gbHV0ZBqy9w9Fpo8O
SeK5oFPHyMEGRbot+uQhaawD8p+Rcxu2cNsWz9NQ3E0odADAEj/SCjMNKW9BGtDZbOoVwRGgcjpE
gV2aj71giGsa04uUleAvJu4blxXdqp3X25uFBfu7rg3h4ltf8jr/aSGIC714uF+CpX/Ia9fZy8mx
RcgIUD0AyQ+nuvHlefHSsQ9nWdGya6lsk8NS3CyT6x0rzgHbPFf9yW7BZNFWWNT61AoRIJfztnUp
dEA+t8SbcUaVGHrMcmlIvMpChm6rc0qx46hxpHOjt/6hLM2HRqeS0+oD41IVxpllrmLRJ9iBJBpz
W6QFcLz0412vN1XEAwNiJjChy6SYwmxCKUJ5dsTNqs4KxeTOczTvVGEspoA8rsIBrmM3m8ksAM8w
xUVOtzpkSvUI8iM305I+Bwh5v0yV4x5JVB9fhUFHc9rJYKMvVh3fNu1i6tuyhnUJIqmhCEEDHlvq
UbQW+/82m2pf+0DYYnhok8pBU7vB7fI2JB2kU5Hu1DYOcBsjEUoz9E3SEv5tkAS6tsVeT/0ZW66c
9pXZoZzxnHnvVUKIMDNs7zpXon/QUFv0CBo1jLsws4AbYZ9kzg3eZR3ocqaGWyvUKjwfCSVGCWYX
t9qSWY220ap5TtS+blrSgi51XmYIVVkRIf6dkF/UeSCcIxOnOHmx6N32laOZ89CqZsqKMKBKmfRl
hEN1m0/3MRq1vZC17yVXC4xwnHa0vRNZsLdV0/YPzA2Ywr9M+tDpjxrqGT8BJ86ZniMzqYbZ3OnY
vuaMD+ACYc+XKRNLI3eyi8UQGYQ4fa39Zr7Hfq0IbcvRq+9MsouwI2sURZGYSHmUNnRdsMVxrj1T
Sr4WCSuP8use+/GlMBAgkPYivzsqkUSZSDN+EGWK2J+VRDZhjr/7OXZEUd1q+WIaUdUs+lWNkzvi
TfemGEVWWoPX9EKc8FalBzJtiKBTnpVEkz8sj22cesjytHb+WmQlaSGORMAvU9vclEmVXGFi5dWF
Sdj2IA+Rmxpi2vMB9IvSO2dbkUbAFFyqAyU1zZ3btQJ1HqNK6EmDCFN7QZ7N2G/g+8hzoqd9Nz76
jYfJy+mIAMLiPjsbQzN6RWyE8LjlZE/i+7D6BZQpBTvVu/5hGD1xJ/0m2XvSpo58dK5BPiZPcdnM
Z44ixE5KLVH/1e78qrX5lw3RxNYFZPq/b4iXrOvW/5Az/cf98Lef+20/9P1fKE1gbzXpSSIf2+VX
/rYfBsYvv/qv/yjc+Z+dz9J/IXbSM9DVUMZBjpf/n+x8rv9nhxwQrOPgkMb36bLJ0gHzFzg48zLp
FLRtHKsclt1LmJkZiBA9qgrExemZInq5qkZMo+egbDA42Mj80WHUdk3oGYySRKG6Ugt14TITBsbC
vF6sZgc8JZD+y6q4boqWzIYuzwZ1jjM0c1vRNSZzXw+174EJ8SlhBJaUMO/bT7oesgAjhqSgcNem
VtBRxW65D3Jtc21zTsf+hLL6k6D+VAVAusUnvBOM565gzONjgrTRLte8WwFhKWiVOAiDOR6R8Odk
laW2JpoDIuJkaB/RuQ7ayZ/TycANRKTu9zGxEhKAAk8zn/UxTrJtNSQzOjj8p85rqgdLTUT3FGA3
q3ur8K1wqmQz3UnTI2/US/wpuVWBlvq7uliM5IEGU3cHdVDxjmaYj/yd2Y29TnwYwpyjYa//ZgJo
4L3MbdEIZCS6G6K5ZWJwl5Rk+9joPFwxk68sP4LrNij1CisXOaMbSpF8q9SSXEdvqbc18zJeGm9h
ETQS6b+oYe61rUCKvgXKh8t1FY0VE4Fu+shBPpfjrefnekc+V2IdStcy7tHG1JspjscXSiewspb7
qq1WAswv936wa9qR7JaxdOW5raadtCX2uLQweWAaD5JmQG+tLQEJXyRDfSkap3gh0qWgmUukkUWc
dtRnhfNDE3P+gEyTcmcWxo0ItGCXgpdQ4h5Yr3BZRQgMUpO804pjFgiOITHVQYZRPmDBKO7HmbU7
9DS64MQkkZZM7okAteMcLE/ADBRYaEHQfXNWbKAC79vMzI7HgvzSrT5xhvD0skMCY1dRqrLySz0C
Skh8W3s8KcGHC/9KXBvNh3d4P+Q7Ph8HbQK7yG2w+CoNSenRTiBq/BRHHh1DL6DyhHLg2TLLp1xr
zFcXJJ0UFLv4yEzXeHZ9Xip7suwd/BeK26Iil0uiZW6t6UdM5PC7IlNoGzSUpaNaSfr3VnXbXCHG
JRLLDotmOo926lzLoit31qjIvnOTuD60iV0ciYtxUT17xiu+V5hUT5BcZU79Ec0uCIm9BBH65u6p
G2o29cmpD4VVWWfkLPNtSVL8ocIgR4A+Qmjw1vxFijR/5Y6W+3kerPNAhNthEAIwmqznjybp3TiK
EfufstZSd9Lpx5uqhzpCRY81I25872HJe04pmmaxrCCbulBbbN0HSnch1HklDuXcxlrY+Fl2EvBt
18Ef6Gxsrezr3OmMyKjg9UtTjNmFIBT5NBTD9EhILD7DIhFbDenXK8ng+XM7uv2ZRnQyZOfByymu
95S5wx1a3Tl6EB9Ji572ZM0mGz0P/F0rR+enM7Zyj9l1+TrnYCxJoB1F0VTAwfGFCRkwe0iRzwcO
jhaRHM2gOS+OTht5YIUNHp/vg5jM0Cpos9KpwwiF09TY1jp4l0x4O7yNhEXPrvwGSzSccY9kCJNJ
IXKFPd3ntQOjTe3EoW4HAhaXaXkZ6kx9ODETCBckvs51M3xV3mJEoz1hIuz6flNXcw7tb+f7xs5J
f6yGuvhC40G557bztmhr1L9XNN+hPPu9gmXsqLzUrS0RtTaAZNvfoTYTJpFSyyryGlMQOcf8qUwi
M0EJY6YHfak3ARwWCON4SePqDhtCcEtQVfKCuBTLthPIHeSINpKalOkXNyv0S9AXwa1WV+Y9PtqB
jQKn901dG+U+KOdrKQci4wxe1BOmOnujgHarKJ76+ZgVRnJqariDxHeziIshLgPH58CzWGpEKTC7
O/nJlLbx6C4VUUfk0RG4JN3lI80nMuUmzW8xO5AvdOiWTn4rXNKBCd47sZcEhC/W5lsOcHQsO6fc
SzpFnow27x4Sr/duzZ4sJQ3oDHB/KeSXTgzB7ex46jJ2jfbe1IPOjmZMDyWGiGS1/Xo3pB4u32EL
KPYmcMo5COFMJy2pxn3cGXR+9K11gkIQOwBx+Tw5Tnc3O4xI0G1qb2Vzes/Ohl8pGOpvfi+8n0tW
9GWIAQonSJB8n4o5X3Eruqj6hm4Rfzgvc+dsPEMno7Pmc0aB1mmMn0U+hXpXju9N5RtlNJqTBXSo
tPy0VsY909XSb2uPlCEyzAmpcty8+ClsQ+5IQZdf/US47tauk+qblSQ+p/05vgxG7J9HX2gwN6o9
poF/oPIOHBKgjP2kxP5z29t6cCUaq+MQvvTbgZYiivC0/hL32MOoonBup9JjDhrF8JUAWHxdDbHr
UYf+Dw2lNQ33TdL5N0oLlh+6NZRDGAwZ23XANT6XU689panjvsqMcrG5oJUvREqWoyeceoq3lIqp
1ND9GpCT9DjqAihApVJ7U/jlYoR57Ph7jylmfSamjGyqQJOoFajEmmvPfy90Ra9CZr3bQ1dftEQ4
jz7JmqGhz9bN1Ac2y+Bi3hF0rkewzHgQne4kS8vYk/kVjYvIVi2leRn8Pj8mZm1hPhX1XZ2Y1heP
PNXt7GnlTsra2WtuLijdwq+Fz4yhocjoS62t5oiZrLtHomV/ANiWPTNIozbDNAaPhpM3OxK8mJ/S
FhNMnKd2VGmNfVfEEujOxFt2XyYoshDw1tGkWzd+3E7c9srWL1I3Lj2SjFOAy3xrZJr8kQ6Z2UO+
TcGBLCvvgGm/ibqSSC0y3rq7RpUNXXKNPCC5MA8zYq8ImE6LpkkFah+DRn/lLGA+zVaQL1hgYWT9
ShteK8TEu7hoXhxZelstD+4tE5qL76f3nDsmwvVNlrwkzPs8BRNttaMrTJImSXkn/c3TpPrImpZY
VQLZppM5zBsH78uZKh6w2cTudlVeOHcxZ9OdkbFZD2Di+W7yWy/fWFSK5uT52sOtBQe+6WT7TAJ1
dR2n0W7wVej2nv1O7EZ7QBnTg01qmeEdTGDjq2fAkkDxZK8c0NwuQsvIAWSJD0OTx1ECm2KGnoFG
8+iUiRHxZJd3YJpjGhEqmDshMR0cXwklpb+wmB7clgiBSVnT0dUXce2BXXlPLLfl4Qi87xx8061t
F+a+QP13oY+Dw/TMSRUvmqlPjyNpYV/0oi6/2CZnQDvplB05aFWuTdEHZ1Wsfc2JEx/RyQ1VmOik
ADPUs4OF/hgfs2Fs1WZOrPyU93g6w2w0soEjZlAfKmkm3Q+ryr2O4bXoF3z6+JmRCo9A7zPc5gn/
kyTwpbMutt1iCZGtscEmQxJbIudTKia1puImL8r1z7ntPiUufPhgZrcicwy+pX2qCs94QwFPOONC
b4KMXcSSXuW+GCBmx4Um0XCcUmuzpj5tG0u9tylaR0+79xtm4ABUfUPECRCWhDmpeyZonaD3qEAi
PTMinLPSwKVI0xO3BZfk4pPf2wXDxio53GhlBpeTWQSr2q+os9AUjT1gUlGUm6LwWxRdJRemmgKY
TdB+kMYmrD1bnJJU4nUa/F2a4JhGVn9NF9t8tlpRFpE/E/Sgu6LdGRgqyGueVRQXg7VR9dKTbVjt
PR9rk8py63UBAttjymsgr/19EDsAOS6hbY0rigtS6eJdo34DrCd+qrC4HhotXk6O2emXtCqzzZhM
dqT8lm2O1C88bZ6/W7peRQ2+a7xCwxQ2dZ/cCq1kZ8cYd3V0vhzFPiAVfcWcABoTuQ3c7R+m1v+P
2+Bv2pw1/cjCaWAjs/p7RUwa20uZDX52zEmG4wiHk+zUKp9V2kFq8GjrQn40nKUEWzYcwz//cebb
5k+yFv44TgccKr5jgcmuU+sfosFVJlp3UU12NGZk6CpvoVqyMr36RVA8/POf+pt1xGGe8fnvOv2C
hP3lT2Uyy90Z5/enNEBseUcWWJclqX/889/5W74+uQNU69kBQz9+A/evUp2iXjBpFl5yHAix2qV+
uwYofErCsx4OsUDXPJLVg6vert4JIGCinhRMHh2p63Ad4xTc/vNH+vst9kxq6tZCsLUmZo16/+NV
HvSesgymDJThQl0+1WxWPjFB2yUw6UZP0vZjHkbus4EF4fNv/5dQ+Tf8yGKe/8Nt+lu6/+2P8f37
n6gU6Ir1R36DjgwDvgQLEp4v0qopy+OB/Z1KWeVhv+f4m+T5rRo/18S9Th4bZqbfyBML75jufBq0
bOxgNPH+JxASkNWfX1banL31z/AoWdS0/O0NIl5vHkXbWBcv7jzoX9s5LpahtUgtSyTPJKfLzdzU
J95zaYS1IUkAUvRaTfS67AezkzcoHgfzxUlVcVt7ZZue5TxadmQ2EgB0aO3l2Rrt8QVIut30yQIr
3yzmHAWjT1R90xM6xJIrxv0wLcbDgBLrVYzxeFVtEM8QyWIawkK1IPaSo9Iuq+zi4CGiJuu7GEFj
m6XfuwEfMWzSfC4wqNVroPoCHWwvC0HQ6Qycc+DNVsMGm7n+DUMHSs1yKYrvkpMM0ZvOWDHRVvM1
RgcAXYO3Qd9gBwD0yAHtvWO9tLbaKWOYmz3YOf+v1TmNubL1C9iJI5djogkn31TVMoNF8QHrsx0r
7Dq1RN13b/pNfR/YefKg8oJK2pKdIffKfjOl6NAgjOpxn0+td6hoA5BRbtd4DbIZbrb1h0JsNBzg
fUMEqPmlb5reUw0Aj1738hAbTjbsq9hMLG/PCl8kO6/NdKWTolsRUR3ht51vYQEqGux60Pij3Rk1
gbxNIpHt5LB7QpBz7pdaOX/tmtLurAcSkiETWNzZdZ0sHufbQo52ENNJA7fCppa01a4BDyEVywLa
SyJHS/P4GhuLtiNpx+gm6JveYu1D0eL1ZM5qI3QbuJhXH9ADG/HZbNMy3ki7G9cHB85ecT4DaaBA
gfNO5SIKOPU9Gef6LWLlvLfasO26cYJxKPDVdsZLwuJqqld4ikW035Gz9FWF51ipMv5VePvfBe/f
FjxAMTaWfwbMKTj7K1q+/tDvaDnZpAQj/soOr7D471C58wuiYbqh2Lb/Z+GjwMSAyNWpMV8truvv
+X3hc1n4bBNE1MDyt3LK/8nCx2Tzl4UvYMtkAXYgsogNdP6qYG0hauUgk/SkILgIZi6RjvehTdDP
EjauPb7qSeXdao5TP2TNIm4VFUeh9CsdvUcw5FvDy/THvC/Usm3NubimTJRF6GoC24nX7ucgs069
GIywIgBJbhx/BmaukWyjAywmb0ciWnoey6m+0ROinsLaLG8asOI7jzybfaUH6T72Ym9vk0Tek9xO
W0XH2W2vsrQ9Frxzl6EDl1CqS7XIGhYqSasJaSd+yOmN14ciD059SWShbN/nmtkfsDDED3Qi2rCx
1LwdB/0b1Qf1u1eU/kUVVswwPPs98w4RY9NakUBkiXud4hl60HADuhpXTeyR8gf7ULSm9jExyfz0
miy4Wrnwj7C47Y9kNmOJkrIx7rK0GVbFT/tgd/ZEaYGnW+HCMRiXam7+ILsCVtQhJwKiy5KMuYl7
m+giOXeN0j6AFFuGaxRht5qS4rhk8mUEaUb0bLr7IvXHL2nT949B0KOjw/XafsMzl7y0GqcxWkPt
JQTAzYdQiUCFgy+OyGm8LDT1DGiEPAEvMk2jfZfLPA2gvNNXjrVELRMG941oOSpLVNbvDCCnD0UI
402mt1dSsZ1T0fbNqY2VOuO/pMzM8bqdh7fS3LRutqTgaoPZcj+T4iXIiJMLuUoDv40COngDqyTz
z4ujtq5cvugc5GFnxAPRAI6GA0RP9zONHU+1sNOvRZ8xjECDWHRxYgfdYtbNjQ1ZezrhMqZVIPTi
2TvK1h4ugx2oDhWhbhE5bhA6kipOg2WywA1MnUiZ1CymVyeYJzpIzIH5arYE1bdlR80oSYZ3mevM
oS0X7yZpa7VBlzqEZutXl6bXyOSjjxfQrJoQwQHbekvIyJ88x2C11PAADH6T82Sj4mkcd89BgH+r
oVCQervEo43FTjZITkk4rJzgPomXFJpW22L7Qba2jBu3dW6haccPdLbFEV+sjKZcI11/7Ab8lSKd
z0r1Ln0eQS++BHUev+CmTLRTLE2ZbwOit7/LSe+GMMUn+DCi/4q341IYrz3clIiQfQ5Ewgr51i7k
OASkf78XrYUae1z6ZXV8l/4BxfaE59pn/M7Mhdz5ygJ4jXv0coQVGRYnGZ3zjZ7a3zDJ0BgL9bMk
kdeCrTeJ8N9y3PmXwpkXHRqD0mA1FjXFDLmHvsFOS2odwM5qXIaieneSNPgCy/ZNI5hl4zatdTEG
d/nhIGMAVzGMWmzJBxEveTJ0RlS2mJi5WaJ97T16TQn2y5ujHxN5Umkj4EIPWXizGuI2Td/eQ/YE
YMYUKm1b3SGlhZFl65eNiip60kM1Iosh5iPbkAA3bNXUY3aoDe/k6N0qUElzn+sAUk3JCCtaa8Hc
4UPU9yNq2AcTWeK+zvRi3mgBESFb22v1V7IMA5Q3LKajqRNTT9hGlgPmNeWaTiJvC5vgMWBCq38g
a8TmwnpVDjmfS3QjRm9NLGYxXR4oQMj/0KbmDUaM4B5bA46SepDEaHuX7mp3rfZRO16FstXIR8C+
RWNxUYh2a6CsNqTHdNxpGJTf3GmZfkjiz1+J6TcuFmhVtSU/zF8QuC5rFVRsScCDIC42CBmrjZtO
cPmmNpmRoTePSdE1G+bW6dy6hK9XZUH3iPBONqfOzUiyIClBXQkOkMXHHBHQtjZsuZ/16glkctgT
KBCHq4CUhoA2o+taKxYRBf3obqU+q+/KIgpnOxpYHGtrgNeq09FE4OfnV1KfynE426V0KR23W7J7
viotoYR1AQEp9Bcf2RJB+GkLDdvjnlm6/BrP8DFmkLtXI59izqtl+0CSvP7AFJDcsSwiWUEYeAS3
eEZKJB4kyuOHwehik3ou8mgmNMIYrjhzhgIC6rSa7p79NVUm7OhifPCzRtzpw1zdEdsNEo1fayUD
bVQyVRfVI8b53GkTlm12u2iulux2MINhJ31PAvx1VXWbBzof1y2oTSaYkgtTIvqYchjz0Gg790Ya
fHyFevbiOCKm6l318aPtt+4xz4rpKRk0XxIhFKc/LKUtV6ElQ7XvNVnfwH3EtwF2t0fFM34kT1P/
aDKpjtPSOnuMtsjMY6neQCLnOlJSU4fEoPErp+0I5X0/bCX1EEi9HNajITPU2eyVd0wzwOdqyu9k
OTAWSdO6xnXZ2SyyBUpHFR9rNzcv5CUlNdpoG6+zP9R3ifKImeB6PrX1bNyg24UGtDVvj1NLuxYY
3y1CBifnvgxU+j3ukQxnszZpYSvnhr+DJvu0QCDdm0U77YMlCI6EiHbPbVyjwjec8cD75FJSNRCw
ajXE1XCL0K2GalkoMMtR5EaDFcj7ydIrGOXcwvONNgGnX4a4WJb2dSiq+EJw0Xzs2BiJfjDJzAv8
D73Ogg+js8waLQvpEGQEpHRXxQWucK3ZCyvV0K6OLDU8fimbtF1aToRB26M9LS/u8PxPb8hwp03R
G+6rWWf+1VwEb166LprU25oZ2cGTo7Zta5r1o1iCl8wUJJSNKblpZ9nJwYiIjDJTuK4peM20uHh0
jKCTd26LguNgeYFEi+26BV7G3JD6jekiud0TjyR0iecWhTOppgFXviYk6bGVyWYm92jZWanr7RqC
vKNUCDjQPJnulWHW+bknyZ4GqF5LX5zGcrJ30+UVjwjX0J1tOyFZddFDIXlyL4Yxg1USroZYcDjx
yJptcfJGARj7LmP1yrEX2VGhiY98nM3noB+8J0MmzYlc6CcpvGWL44vQK9k1kTeMVbSGXbqlemUB
/Imf7j3v3VdvmIZv5GNygkDOSK2bM7x6gZYfCCEv70iq2E52pd1wc0wipHD7iKKXPy21tsf1jaR5
ZJKWn6EFz8pDC/h5bzlTsUQDznQZNm2QJE++O7TbSpnqPoUxyBD8T06lhf+Fiz6jff5tejIBef5p
err98a0lofXPgNGvP/S79tb5BTEuFhK0PqRT2+vv+x0wWrW3/5e9M1tuHMm27K/0DyAMDsdo1tYP
JDiKokTNiheYYsI8OWZ8fS8wI29lxO2b2fVe9ZBlOUhUiARwfJ+917achdYjLQ9b3L9OUZKjEllH
1+aE5Vw1oj9PUeDw/8///oUU3vz293+tRaDP/LdTEws/HLboV4zqS3fxIsj+RdvNZKdxl436k6TR
t484NnABE9OXcHOm4tQ7sTmxhY+X+3N0vVWTOR6erOX+3Sx38ix3uakX/Pi3arnTs3ayT+P19t8u
TwLj+lAwoERuyZl0b+byzFDXx0e/PEm81o3P4FElS4blQVMtz5yKluy1NVny3C5PpGB5Num9m/PI
04v7dnlyedeHGBDs9EVNwwD+YXnIjcvzjuU+dFs90gA5u6X3kEVu/qCMFsMHz0qyczw1l+enTfBq
SamoBzY2wZaVGg+qgIgeSOf2mFbeDHhEAsizxbgxIxAIYNLr7KmLk/HDcfJ6D/0rYA892+N9XVfN
PRbp6BXnbjet9TKpfBn2xtaLHPGICTJ6sEY72fS6iU6m6bh6FVnwk1s3z6gwLUl2Gj8UGX3JVl1W
81PRdimB1vFLOoIRWkmqd/bILvGpjguOpkVlNZ/jYh5gGPAePmdpkp/doY+2WhvNR5Wjfa8iuon9
rHeddVKQAmEfq8VLV2Wy17LwbkiTZEvRASnjyKL+iaDtXh/K4TRG9BeSIIrPkchtImX5MD1OyxM3
ZQ5et0wqdy7p+P1k1MWtU+vDyWzwGSO1yw+8YeUx8UT7CCU6G9c5mzkwO1WLBBUZ7gHkQXc7c4/f
1sLRfAisxUUD8/kIvrl9l56R/QDHqz8ZQF19Ox2Lu5xA4lnClqBhrH3jd8U0ikzu3VOulL9JFfdb
tmmFX7DEw1WVzjvCbNpGk2rkENE0d6x0y1OC/Lb2iBvWq4QPDvt9DElflwimWrNq47aszZImxZGu
q42JS/yylCWiAXh1u5kCittyvezpnaDygWH8ozd696ZYUjCmtKqzqQR1fYWerzUiEuuoCYFCCc0b
Nz1e3FM1m+Y+Cyt3r8P6/J4UYXKvV6zn4jSc71I2zbhkrUD76qIX5KsgbAShtQG0FKWeWFaK2Ha4
f0XRMU5ZAZGGT3yQhNZbLHL9VYGaOtleSlWa2XS3EOc4+pVV3V/IQ83vZBZxnmpXEypE7ScSLNad
i/tNLVbVfjGtxot9FQsKxu+rp5XgGv5WsVhdrbLukHkXA6x99cI2Q4EvFl5rcAAKGxyMxTZLyRIO
WmrL2CQGV2ctq+X8hdtIdT8txttiseBysrE28WLLda4OXbxNPDIX2y6ryPoOFHh4pxZTr73Ye7Or
05drGyXz6v8dFyswUwKuYHoctc28WIUtO8iP3czDfZVfvcQ9BKJ+C05Iv0sCCZKSPs7Fecw2+8UR
gKmh/5UBWdm6hlFVxOz757z8ll1dzNTTjrfy6m3GFofPOVksz2G/uJ+TqxM6W0zRcEXxR89Xr/R4
9U2jn44XtGTxqq6+6rAyFCbr7A/LtfjpwCYrsBiyVV+F2LPD4WrWHq/Obehei407dPKqfWgXoWeP
2szVfpwro9GgctJ/Ola+2Rvp8KiSMXS/EmUOomIdOZk+WM95nwzUcbuVpYFB6ro2+QYHqhIpPkGh
FA8upMH/qKj/MAcscRqWO/+zivp4zeGsP1SZxcUv08DPL/05DTguZU4CCRRy4OI7/pea6spPEG4s
fdlSksL5xX78aQnFWK4hpU0G12GR+KekypqJEhfLoSyHCA17qX9nOLCuBLtfFr8U2VmQDfmerGSZ
938dDvCqpAXs0XI/9g5ZVC9K5bAuChrdIq6hLQ4Ss1tzH3MviKOQS4y4IMNmj6Xf88wlvik7opdB
LF/tJpruS9soHvvGDj6zvBkxu8ihAqg2W3u0EvK0Sy7oJga672MlAsg5jAR5/JYFAiB9DgiYa2CL
n1NRkrjIqELhmq8zQJswFzhXTtMg1mlnRxj9+qT40eQLvtrxJnObkq6/A0o/3qes0pfKzV7b6LUm
kf04x3A3sAp2TDIyokOP0QFP9WTfGpriHtEagTx0kN2PwwyX3BtjvdiMWY2gnPND+XUetN95FTQB
ZRYebLsOTvnKBeyA9djOpo3HIHMYA0r91qndluxmtMHax5AYnI2cYZnGvOF7K7DGexv3GtrsHAff
ZtvCzJ2KoXlFPQXfxNameTV56L8Wg54+cK8HUzsSOBy6oHgir1fetY0Cv8G9N7R8aMA60nTkALvI
8kwEjBJ1qdPDULmXMeXnoqGBX2QiAsQsnbgmWmEyOriNZwKxoeveU70zlFS4Kl34gYdM4Xvo21sH
sxnrROdAyKi6S0Xt3VvYJaJTwtC7b/j9bXvY9DQqx/VujqLhFHWesR2jHpshzrLyUYjavWiAoc80
CEETh4C6zwWEljzAZhWUqXmgrEEeNRBFByyk5V2KxUZ7nM18opM1EUcT+WINqKEz6QA1rGbPaq7l
zyzkFg20/sJWqX5XXWm8VjqlwGtvri17bYWg/oWW87BpI0rO3GHyLmNFYBg7gPdoqDi8jHImpuSN
VIStrR5uRTA2DZgpzTL8NtKGD3eGW0RfiXeqKumEuGD08IgXqSCv7pA8hzbBbRy2bqeBk19y0gO9
n/DORrfAWcOY2SJXpxaNDkPVPbAsttJTJEfvHpoQ1aTwo+znQkzmbdQgJaL4Z6ZGVhtw/GytbaFm
iSV6wkgL+C0ZKKPQ+EWo/QSW2H2vadleaa1HPCuqbBnw/mj0YMKK6uphAzcFZzvcb6OjbEFp7bG1
q04/ZDVdJ69G1Xjt0eJ/ChnC0N/YN2iUnahmDZDyFkR2fxP3bfMa1fkZ4214yrocaSGxNGLnK0Pm
pakdw1x3Ct/hQfhsST3exvOioc/tvAkUoCQdB/2qlWTh6xnZKm6NGNExKm+bJKrxf5ON60QEEa1C
hnYSAzZdymfoBZxkaO+5vLUniCPBrlQkqxYLXF6tsXhUPho4Yl46giZpjSb8BijNyPYTNfXdqu+M
zp/acbzRXD05YCS1/MkrHsqZuqakQezrRbP23HI8DnHSbRx2kBsTnZiO5HE3aKZGsIk7TRYwKgbz
DvJ9suALCSiwvD030/jYzk3oO+GwY29kvfCwpRK769hW0AB0N7j6g5Co/vjDeNsaj92piYW1zwI2
spUdboMCS2ZiFTd6UTXfk8k506sZvGNFGfZ08WWPhU2pdtJTFU6agrxS1vT3ogskiWzA1AN8h51p
z+e4dqddZmJOjVAyt2haUCg0vkrQHUulqSorrJnzO8RzHE2Zc0eA7LYdUpKBRtSvU1mqXR1gtkro
QLtVKhju4EYiDzXlF4+77a6IhbuJgynYlrTT4lu0EAqFUe/nsozXVH+j3eaxuJmyBUfmhJ9LKg18
0hTxOnWmwufQV64yHKGvQ1IPe51WoWcm8JYPxqDtQjX+6JRNuUSUTJtWDeKpF0bwWaYWu/cxgEJg
J2YO38s19EMH/D3dy9y0boo6pljVU6xIqnBprutS8+gGEBpGTXMuHeyMXUx/iY+DipAyoVI+Ffbs
0EZaMzf2Kf6xjVvHS5iuDl682uKStfJgw7M3Ijzi1l+KkraT1YyB4K1ysnwrcPvRHAVVLm9ab1fO
ffVescV/9VSokULrinUJceOM7EWpRg1cJ5e5e5H8C0h9o3bXLONoWOf6GjNGt8VsaFO7E4iRZHib
iqM1JuHJS3MX7meB5p+1MXwKIuikXWo7nn2c6GxtWrPEbSyobgb4sprzCBu2VhH0d4DL7pzKgfGt
QkgmpGtIVHTaS1vpzSufOGKYcTdUNzorPTtIygvtR/pZJhgU3HZxRGV8DMxhq49GQ0l8ZO4NA7to
j3f4oAIn+S4bM//ekUZBaEdBWPdtMFg8B+3pWKBlkE+ldcYH0CCeS8bZB1q+3W/M8OGm8rA+1oHx
WfO6HzENm29s63B/TzgcGtN6Jryv3XJNpWvWYv2qF9zn5qkOnkNl7kaZfA7s7qtr1NZuLgnsAu3r
1zKe3kjMewTtS8N3HHaBKPyrXurUiYzpRgmj+h7C4aSjSit9w5XJvjcIi66RFE1aLwJxn1GHvEmb
Ib0Uwj5DwS9O+ay6Tc7RclpBrI1baCDI95uGKm+qsduA2hO4EUkEv9ZnlGK+gHpEjF/22d6hIc5f
GGL1CqMkqoJFK0+E7XPdmpzp4dzITVQEaJNp+qQZdunLodY/R4YT75FZne9KqIeuFz8CvLk462vc
5s477Sa6T8QDZBE+1qM3BfOp0jv4erJ+L0Ms1bPXHTkIB9w7q2pDqQP7kLCX+2Sc8oPsK05rUG0S
WzzHw5SeMj7zK06YYotm7+2MpI3WlZ7sAP9Vx7IdH805aqDnAOTMetAmUTJ/a5k/14CDy8fABSQd
Q0EADJIDJsS+0W/glhKdLZp8O3ZlvlKa+zUIjTdU0+Bdry15hyZFE7NrXdgV8bmyvuZGLg4xEA62
iHF1AygKxHxtfHfygWSL+Na4aR35HT/SWhTNsHergDWGWZl04UbJqgcbs2NicR4ESzw/yoZkSzph
vDMKJ7hHZj8q3vQyU7s40s/R1ODsdSo+osINMUaNrHtFIs6ySp7HtLIfgjHqdqRxLUxJRlE+dBFJ
qYSqbYd1j2WHlJzxSD9pdWP7jT2/tOAWlmGzFsVd6bQhJCbvxqjKHxy497VB8ibS9LtgaO6WRFgW
tZADG2eVVPlnlaEDzM34NDTdfSXau1YrbpnWIEXb1MtnLc6pidIwZsBuqR7kMrdcli2+JWMLm61j
WqcCit7JzmvOgjZN6pRUN6yn8vmeXvv0jwq6/xz8/uHgh3vPFn938LvDD1H+0gT880v+yy8IewEV
TeD1dK61v/+Sfw3zE6ZUFzQQkCb9qgz/aR+0P+FUWDB3rJt1TDScE38e+UzxiQJ04POIwxzUaAv9
d4580vgtgYoizbGTHkxytdJy9d+p6mnTzenQefF9Alwl8dZSLGYaRXvenRdUpnkx7RqkeQmERm2D
gLpfazX0sU3GtC+H8VzLxWPm0F26algkUggeMTpjRLPcXkt1UDoqR+Mt0n04F/pw39JN8i3Xq4He
DtDFsbtWIqInxaBHnLG8jIzU7XelZ4abHEILeIFC/JDgaUrup7X7RTOokRjJux+d1KwpuAoRbVsn
e7DcIdiFFBz7EqML+7m4xNohbSYymmZynuNZpYCgSFN7dnTti4tp0c8ZZFcwHJyzHZFRiuc5OZFr
iA9Ob3WfhwRGmIlmR5NgYUcPit0rcO1ynO77bg480ChDrjay4k+8cikhc8FMZ5Xv6REmgwCATn/1
8g/2l3jo2+emt6PkbBmj5pNgdu5ipWPlmcgkMUfZC+jdiZhAaaz0WKvqbTwhI7ctp7Cgmt6Cibi8
pnt4JqcxCB8dUwbeqinpfF9P/PiH2A6im3kYxzcsL8La2eaoH0LgSRs4vFCiQSXmYuu0dhSunFhW
r5MaFXbLOmnWrtPnR60p9HKlWW7VcTCbXQzfg9OtOI7wkSAGyRLZGaNm9smGNgoUmzO9t91U2/f8
SQydM0OfjxwZOZCzVaM5b2nKzLUk+uGozNxEYZzum9jstkMobd+q487vysi51HgOoCxHaegbdAxe
UAHUcSrJE+h5LS6a5cHF6nP7GJjkmVdKWfa3pUfFH7lozo4hZsw0fxQdhpNH62FdaNXJJKwx3ep/
FCMaqTm4Fe10dHURzUlycio5SefqHp5WVB5mplxzORRPYbGK3Jg7apc35omdKYnYFbFY18VxyWLF
pF6G396la0Leq1n0zmPO7DX4Do2L1Uum6IZCQKWgcrp2VULmI84gx9FpfGjZhLUSWMneyeYU+i2v
MUisqXNMnVXmTiwDex4eDbj8sTw3mhuf+qVS0w6K4QNU7VK2ufRuQvXOpwOVDpRyNqTBGf8gdUf7
KcmMcg8bMBOUmcEtXuNhBzZKNsfZFmEc38cjXcbrqO55fpaotVzZgevQDFRNMV1tSdnRe0SHTH+a
Wd7UcKk5S5eQJ6Rf9Xm/7HSXapLkWlNiXytLVN7lzu0458OZjJ++w2XfgWCXITsR9uU9xaTEbmE+
xCQUy6zHXrp0plhCp/UkX6pUDM4auxZnGMdqvXnAO5DQ3tRpX7VrQ0tzbWtxAXpY57aUzbxta0B/
27CbyrcRQ5u5cpcamBnMU7kzg0oVO/4h/TaeBtF+z51oejTJOJeHn3WEoFDsXaZHdKM56MUHCbXj
B4e+Z6sDEscjtpkf+9Toq/2QRqJk9J2owKw0AWWG6MgcJMYF9BfXY2BSnbdJQu5mFtimVTrVyW4e
pXtMAK4xgw3aOJ5GQfmQI5sCUEal0GZBC28yEQbaOua9KqmRmhPwGqa8aGjY/VZ2EcxiLzFuSpuy
LenSmLPR4mpB/ka0ObBbiH1dZpxH29QMky+qdpKPhOnnmaK+/n1J76qNKk2Ta80c4eoms9zkwtba
gwpDc80eMGk2NjsLdcN/YHYroVUcK6H+VBNVpS6nCjQXNBAwUGAzK32VTJnZUzBgR+z4bKA4lq1C
uSr6qt9rtZLlJmBrxEavhA0KWLqoOnflsux5EvRpveD7fTX5CLecLJdWMq/Qjb1Nw+ZlOS34YRtM
fmtE9cHBCqZvwFrB69egV63LcRgfCpA8Z/iIHY2pinqN20GV5S0ig53s3LqUb3U7voUs9ake4KQk
fBEHmbvue71tVl2fjN0tfvCln1c0D9AWEqiGPL/CC50ogWIyNrNpnjiwkUtlM2ZqQRgca1yP7tl0
U7H9j5D+/7VQl7r3t9075+/D/9p/5BXyofr+C8Hjj6/8U0e/2oxZLhLAWIajnxt1x/hkAeSFa+u6
FNJce3n+HKnYw5OVAGThLPt4SzLW/TlSGZ9sD1mdBIWzyOz/XvvO74kmkjx8I9vl4MdPwW7/Vw3d
pL4d6gNu+LSwoC1wxlwZdvjylyHz/xEP44/4S0Lr+iIe5gQLXzT/t2z5/7LFb8teq+gRBMyXctDk
0TL7kdM7a4Lx7ebvXwp/wn97KZNfi2OZzKKW/O2lypzVXhLKmZ1AzLWbxemNYchgJUqIU1kYtwi5
SoOjbZlgMAFg/P3L/7dfJ4xsaJH4moTgTfs9IGZkhN4GG7UJ+tyTkTuvLinev3+J30Zg+sJ5CZYh
joclwiX59usvUylt6igkr/eWGJ5GS740HgD5zsDTrc/1979/Mbl0Tf36C3UhqYJoN5nfwbPqfBD/
+t7JsCYi7DXNHhIFlL40FxVUUC1HKmCrmfXmMwV0NXbTsG71lSXLJF/VeMywhzNLK+bPIOaAGrIt
xuSZHroB6xilfr1Xs8nOOKayuEyKlVGLaljlmCoV7gwgR7n8YiTDjsVmSw7dRThTrW68TI1XLbiQ
LvfxO8lzVHceLQip9Dt9Gl84fKpTbIcDLCbsCjyAKJB8sgnnvkKlZSrPFQCFEEy+1cLFtJeJujcZ
+ruQ4GRHy8SKvWeAd7hjLsLJumV2ng9sZm+7RONRl+c/TOb3Mja/2rN7afFVrwfTzY+VPn4OgS/w
Eom90Sy+J0UAs59Wc71LawtcQSF8q0mG7yryeHBAAq8mW/Njr1Qb04BQjbXBPo8jng6yxsGRiM2L
QwXOMYlQderGoWCu779LW/OexqKJ/UkkCdpfHT61NmW4nYsfw+uReUu8q+MQ9CBis2CT6GN0WzSL
LsKMSqHTcGNBmEk3Awr7tOx4Qw+KStKN25geuqfaoZUwcuGXGG7soNwkiX5TVCIQcK6Vsp/NwtFe
o7Sn1LgUfB93HI2nUqT9Tabibq9LzvZIuW3Ou0rqAG0IxBiNExCMqb/BYMdHJK9xOJbltE6GQuCc
7oxtH2f6i1nSGQD3bFxrUWx0712s1xgX9EmctNkJn+KonjdFXIpVQIrdj2p7Ab/EwjvM7MNOSIzq
Us2Fus9Vcwroan4n/t0+mZ1M9wuj7VaM0t7nBZ8FnHXxtmuLcVfk8j1KlTWt0rgLt4lDyZ7ZxN5F
x9G/gz2ubplMy/uOTjwDg/gtzJcKrYsaja1CJ34Hl4dhA9YINpnRgnvsmd0NUXUUpzniwIFlPwgA
2GPudgSQiBDKRBrh5LRex545Mg+W2NtwoarhmYJcDDg9ZapmDoycHHC6iqOekuQO76AWDGJnSDyV
GIbZH+QIoVbVAOYrdQof6WQp7/KJ5wafaANrDJOBfpFBPX00pO0p/tWwTYWJdtOGtrFjrRNxMsJ/
gPBMIwXcAMev9ZpXg55Xcr2AY1mXUMW3QRVNx1Fzg3c3bQtm/tDbhUEw3IxJArVwGcVtGEY7PCkU
IaQ5zmCTsQsTNhYbmg1X0s6G42xE4rQ4I7dBYntgRMsEAw7YZduJPoiEvHqChEvYtvoDw7++N1hx
ObyvmpuFj+kyPGON4tqO5yO6MoiFIFWr2dRaPwBx69euWKoBklutqatLQrLBL+r5Wxy6jYtTH2Kg
G4T9IcDFu6F85DJO3bbFSbtPaA1dldj0dzNYUFgOdv2shObgcm0Gza9qVW47+A0fTY+MWLK72jTj
tq5C+WTR7bsuRAp2qHD65r7TKomXU3cPcT7IHbh4RP4rgS3qeIcss5rPQZa24GA4KD+Xws1O3JBm
8sseMT3DelclsQCq3bTVgOGegtKAnIgenWA77yIeAGR8dMJD4UJ5znJRnJvcPWS98ZzmQGhQ6Mkf
kNc3lavhcSfJE6SaexsG6feA/AdW5GbjdIb50elw05NO9ncVvjdvZWVce9wS7Lt4wq/j2SCp7dyg
rdTFZ1IO8/DGdEvDMDVT3ElgPCD+2VxAqwXO9MPD7/Mq0IefCGmYFzknNsl7Vs4iy9mRl1YmCWpE
7cYGiMB1Yo/fyC9iTq4XciVH/hRcw4sVWZjOPXAeuJ4y8H/M+wQUuXtktFzvutkxT8Dbh5pT4Nzj
vXK1PZFle13XzldHSEb6pYDUrwMrObiJ6zxlzSh2hRXnJKcoJnL6Kd5zwl464LxoD36qvCnHjhU3
kYY7OxbpPtLCkCYfqHwx26op4tffR+Oz4M7lg1pzWeFN2ZOkpWZt6QJajdamBoc2e2MPef7asgL7
PCKfnG3Kdl6bQvplGg8xYqpS505U7TbNEz55ZCpAfGYK2i8fMh6ePwqKVygfUdQDhEFz4Pk4HPoE
ud6rAZLYNy0l8AYFTFnT/TFX/Ec0/QfRVEp9mcn/Z7fM0/ei+N403xmd/tWw+fOrfg74rvhkWyTj
rwAEvtnPAd/TcdMy8tqGK1BA+et/eWal/YmCEOZthissNtdJ8eeAL81PtDYuaqrnWv928tB0fotc
m65B/8hCLBAS/ZWExa8TnANFS4sGqzhoODRFtetZmyf9JtAGiFQtdDmKrOiAGU6twfWcN/Xki2bk
UmUVta9z+paoJGsodLcccW4YB5/Y6qQbG6MJDTY2c8WgOK2H9vgGVJT89gTH8MMLC3EwKp2xxLPw
QkShuSFfCAerag+9bMKdxVbNx/Nar2n5i9bErbrdRE8SnhhplqvZG5utxSp/nRVuCr0U+cSsavej
UE1+6KCXAuaxt13jOL4O8HvdJzEFASpw98UUZ09GhJVy2QViXUVoLt8i0dU7okTzkXv4suE2bPsL
clIVrca8yuBjoTXclmpqn9OkpSIzmfWHblCGX1Bz0nfCu4WnUvtuzs0ho4Nm5bH6288Y6v00ZkEV
JLraKXCp+yEGSkKI6VJWpXNQBXwnmyzOamZVdlc4HgDzFILNmN7zPGVjEwD8FtPgbjIUt1XHtPio
dFlshtrU1zrOTPIcY3PomlmjZWXGXwJZkNq/otpwokIhQzDxl3Lu29qOnGhTuxpzLT7kJxGzfzKE
RcYuyK2dWYl8a9TEJ/S5mS9VbzS3DmmHVdoZT/aYj18nLEqbZkgQdp20ucwpSyxMgNnW7kriV9U4
PZhx4nzp2PnQnv2ZsEezExWryq4PGSgML3jp6WHYYry06ZSy0+kWw0lyG1qo2hkexGhNx1W+cfOs
92N8WHtWmmpb2xgtJh0GumtZxoL4Bac3Ke8LuJPhBzOqt50xJbv4G/Jiw3WD1j8NTXaakuo56kTy
jAg5fWi2IPRZELK91UoGUnfphS5R8CMqnCiDqJgEVrYRMODikzkGul3cSdGXt9kgnqNRq8AfSbPe
E6lJL2NZE65Hkr4zcuXdmHXMCpjEOmpMjE3H2XdaF09b1aS4yzzouukafOJwRNHZJoWBuDOPSm5p
J3HXBpvFxa5h5Pupg0dUzB4ZCxxqerHODE4zcoCB4yc16UVWt/FqNOb8XtOsvWexrYiIEt4q2/go
s9oJTrXMxuimEtmrTc7rIYcfFWiu0A5N3JmBsctatuQOD8Kh8L7O5lTHGzKQ892MSeu+6Qw3/+oV
krWsWRC9ctvu2SKduYT/I5bJWeo8mUFDzFHRYkAIzDsOpWNQnxU0TMAVyu5DNWp5Mqzh7Yb7yoQ4
/Gxkg0lCD+QMIrBfkLx3jpw63EZjcZEYOmhgm9973tNbENi06KkN5xT9fY5qKlP1SgvPZEE5M4Ne
MWq1aaxJXIrR64JvSVBjuF8oZ9zhwNaamrnR2ezyybVSzM455BtPmSJl0Mpw1emtl3xxgOdoe2pH
KHe1yoyoE4c6CE89JIcQC3CE7Ddw2HsB9mN9pGAx+KRwzggPImr1Hpr+MN7D2je/4dBq0x1OKyRW
SJnYh3othpJEHWXgbQor5SVpwlnWB+ToniR7nRwLVgYDVSdIt+Pexyu2KUoyY12DLMpgkchVD6YS
MJk7GaW9nro6ku1Nmg2W7pdIJqvQGZ1wo0eFfccwMW6tJSit6xkFgzRGsgK3RTA9ZUsKG7h2o66k
Jx0YqzfsFgDqbeGZNfU8Htf9aAW+dY12Gx3ghk4Y0Y5p1d2VSwa8IAw+X2PhSlgl9vrl1FZVzrYc
WgLkGRXVi3S6BMu7JWPeJraxUCd21pI/51rF708RbLxRYSm1Lbgs/dHJ6GiyDcr21uAjtSWqXpwd
ltQPbu/YdHFiUbSu8XdDejcTHfGrbCFKpaMZ7lqFtwJ4W5dR5NDM09d6qr/wjFJnHKmgVp1Fi+7x
KBKvrvXHcBbBFoyf+2zBxLpQsRTwcCgoVAmd5q5sXQ2K86Qf+0IPvs6Gbd1TYOo3lBMeuHUGezLz
+lvqiNhnDHbfe8GwtWoDoyIhXY83DoDIW9My3BWgK7oHhinBAiFxwNQlBUIY6VmIm6ux1ecEy0HE
ijGBSbJJMD7co4snGzhhuyYrqufZKdvDZPfdTtDcs4MEYrGsErgF54blwwBN/A4uEGgPNRoubSDc
4j12oT4eVKJsvP7j6Jn0MQjsm6ERRPcI4PQ3zEsmIPHCnc0fYAsHjUpEMZgRt8bZfJOyhnDXW171
0btGewuQXHzHdFZurRalPeVov7fpdHqllpAOKa8M/YpT6DaJcWeoAoxfqg/1S8d1eIsXSt1bhONO
Ll71NZ6L5IR9Jd5Bc+/PKQeZNSVT9j6b+8+1a8anyYyi1wBP2zkIhMc3aWwmgaW0p3M5kZa51M8N
VKV2HXPl31sJxcieYasPdyma4/TrS3w/F9VYS39N7tqHHK8Ka7dovhEA5r8MTUi+bMz1Tcoh+BDp
4WvABhQXBtalDKMPTNGJEjCSje5KF9rbWAT6xlRhdWvFsX4jtWbB46qQMzhnfd/ESZQsCc1nzeha
12d3hsXSdMaNpw3oVf1ow3sHCrfGdzWRaA8N5JncXYLOevoHbFf/g70LZr8HxBnE1ocxYoAYTawp
QOES7gRKpQghBdTbyHmUKnFDHnlhHofRU2NT9ne5Dq3/me//Yb7nOhT/KOIfv6vm+/TXAf/nl/2p
4MtPng5Bmyi3lD/Tb3+q+BYqPoKFAyvkp/nhTxFffJIknR3XWORaZ/G7/yniS/cTH2HCdPyb6/z/
b2GVUP5/U2k9jPDgvQXTveHQwvGbKMzjEgmrs9Te48kk1xQQEAkKS5XeRPD7bkYdf/JjaDVgr/U4
6g59XLSXqKKwdZdSuJmuFVYqur1SD+Zi0Ena/8BXG9UYsnEPzPgCklPfLQjNVejVSAhEh8+UfcPq
A88RPI1GYb1xrP/IYDaEfKunnvP3Y0v9w6VR3hPkhoRLEcF/VVLqgz9bEFdT6KO33bDAtzmoi4fG
BpDZVq3+5qWE9bhsY+OhKIb0iHEcOmnuAsSt+ELqJrSNaTnjOR/Lxgd7Lx6C2dA2eaN5PxpDYSSv
Sgl2r8cddwh70EQrE9vUh+xFC36g8dazSQ3r9ReVznCIlRN94f2P15rW8NWD6NXBgsfo7tDjPZxV
eXeY08RcOxJ67KqxBgAcBhmeZMUtN/de+2Suw3WRufiSc0jldtXj0DYolMrJ3u+hAKhDr3W8ugBH
vioSOJNN3HrrISaMT3zJw++BFYKjwNCwwOCGwFRoVKH23nUS7mibgBuyOylOym08fTdYInuZ0syh
fzPsxJvKF5E8HXW+W4bL8s6tMu3HHA3eepR1cOQmHX3TEEPOFVmf3fXna5afik/24gbmrwcja3kz
iqXVy7FJ5G911RU7HOM9BW7MbXHJLxmcQcvGk97jldPGBrIUIIlo1bV0rJ2YraNoH2QinXmkgLfd
RpZDeaGcFzkxgVG1KpjMj7NZHnplooK1SY8UEofGW6WBMdtipXT1HR+Vpcgp57PgVukx6ZrG59Vj
gI6NFUOAsKzHkofIi9Jk9hhVanqrq6g5Ma57T8ncA2uUhrLJP9TyCBwhvKHDPHpN6FpeQayzblhJ
xWsXyi0p6xZ1nkwFy/+ZXJ41G02xAwUNQ9uq24GEHWb8ManISxfDtPu/7J3Jct1ItmV/pX4AaYCj
nwK4PXnZ6lLUBEaJIfR94w58fS0w4pVlhmVlvZq/QYSFKUTyEo378XP2Xtuz0CAylDd/S8ckMjfu
q6oJDIT526ESbMDeZ7aNE6Rs+F4+ee57B3MJjAcLNBnG97lv3Jyg0mJ4jgmxJIVSFqFJiyhC3xrf
V06VqRBogncwCD/Z92Vq3kq6+4fKQyuNKTz1S5CcWeUdSLYYXsbG+k424XRX2fob+K2FiMy5w3iZ
T6u27uaivK8SshDDAdTgnmy9OLRc0YawGIFbxvQoAuiN/QMkq+YRSV/1NGgmVdayQMTOLOM8EdIY
IKJG5eQ6FkdeZ6RKsNYz5GCO5oWQJqWLbX5ThsMQqFqApMa9w4sK6yawhoIXQ9QZDxUKlX09zmon
mnFLk43zNZzkoB261hzuAQiAovDI5MTAZz+OdiKw6M/si7pLYiG7Y8lx1NN8WoD+JsiRSne/z4Bn
7mPDIAS9z3N6OEggFm792vpg/B3TkVRYDRKSJTcdhEV8zcfaIfBFZ9AT/0JWbPfS+Tr1qpyNdDel
s5khTqzXb7CYdUx8XXqdGQKcV71tbiCml4PoXJ1IAsjOI/KzlsiWelmp++aScB2R1sR2TbWNypaF
wgimUurR7DjLRcaA2VK1Dm8+v795Atqm8hOhpJveZk0IZAPiy3zLwdFYSDrtQUXnkt+/m4hZSN3G
CN267cO+FOmrQxgCerIS4j+asfwyU4eTQtZTGuq5cDJa7i0qTn9WJKcndSiX6qNZ9W7XZ4sAn9S5
12aZtFcIqCz+kyAtzpcqN/kR5QjPwFt7joQFqIGaiRBmm/UJRgGr0uBMMec2VpauGOPfvqqKc9nw
hiJuMoAsbW8R7g77RcEEufWy8iJHA78EqaWBIk6kA+wntCIHujj9CaeksHgdpHiGM8EPgnOsIvi/
fJIS5fs96rsZzZTU/PrKbr9chx5CJoekddzBT1rvew9r1v+US/8dzYOJ3uD/0Q5VH8M/V0p/fcVf
lZJv/oOVkSMbIFZQj19Fz1+VEu3OfzimEMT3smVSqdCJ/KtUoh1qwYMUriDPRLdQn/6fUknY/wA4
wFDdQqHwp0ribwiB/4QUQOL2N6YANnXbEozoBX1XTotikxD8kxoB1ZE2M3nUTxKl5dusWS5QmOWX
p0R5XQ2t26WagfS9aopnV3r3w9DO3505717aRnvp9H44TwgY8e5vh8Jm0k4LOaDxYW7y9JEujfYx
udug2Wn07mh5sYt4zEZJ91i79mJyNs0KOikaGnn3tBq9J64spHrzbSg7wQyKwKbGZPcDu3jvtb3u
5qGOGEkp4gTnsYJiFFOF7Nc10TEKtLLvu2/EG474qd0aH9059ZUDWUDE/rgjJRQ2dlpaomVcRggI
yiF89vRYFb1e0pLIcjXObrOIm7UkA32mtTEalJ0WELYDpeZin5iP2Ez0iiVz81c6KhqaJsMt5i5K
G5u06jr2PhMnp23FtqkGFpeUqBAnJLyTLoBae0ADIx9hOBSqERdPNzdsGJOXS5wb1BkSBdOwnxky
z7sVTr4XeU1+rJKmfVd1xgy5rM2R+ZzydhKdwvsyI90g4TkFb5C9JGXZcrOm/L5DBH/MhbzlTWYe
8lGSK1D5yRFMEob4rkrSt0xldFAWpLMgme8bq7+kcprewArVIZDOR7NSiE3r2WcdT5xfo4pl0E/y
fUVBGorODwtlnhJV3NQ8AsTyjfzsedbPJGOAb8J8flm9aaD5qFUHWp43zawh2rjMFAc3dfeeqA+0
6mGFZTenFL8x546XdWhoXRXkv6SdG1bT+N5Uw7mam/oIja2N0G5GiBWJw1la59K2OuVAtz6mCRVH
IYobO08G9ZRU1qKa/3Cy2qF8WONH6TcOolyl0ZecYmx9cVSg0D9YM+nNirmZYC+M5nlWYWLExMvJ
Ob2Dl9XfeyOhuJu85uQ2WcbEf7WDidBSGhQImrNJzIcK2edPeFfqrLC17trO1kirWyyK2uSP2Iyb
B1sbX/B/qBeUn+WBfDZOyaRPHmsI5QEjfScwm4WmEIXZfkR8cmJdSPfQefw9RA2cD6nmH2ZH/tHY
BSEb6dhEMWtHUCRTxuxZZT8bZgThbEP5SZIefZ5eDWwIRJwQ+LaE9qo5yDfmkinvkAWeUK+GXetB
XxY3rYxPK4UcjaUWjceovRG4oAcmSQrntLP9UGut7Pd2mvrBsBH/xUg8GK1NDv6dQyrmohd31VxM
F8cZeeOn3usi01q1383ocD6aEfDYcMM98kP6fMYfsVRKY+CoT8+4cKX7UloFCV+6qAiQifvs2qLy
2WOa8nYbgRErXDnltABoiIw6idCHLG/EuZ5goIaLOfLTeLAKIAZy/DWVBLnr8Tw/QjEl+2PmsUj8
GUEtmozlk8xfXd8lrrWcpzGrj2IEUOYfRh4t9BWLo6uQiTkt1GaQ42+jg8GP6zOmXlXTlP6GmEAN
7Em/w9Cnk1h0hRA8vMNPl/gpUzJg98Zc6Ze09quDzFAsp50mDrpAatoVqFWXHDRf2rBKKKrfRsd3
ZuMv2ya3SaC3nbmL/ZWcjQSNkPDW78qw/Bvh7kTM5BpygOJNrJkOha6ARdjhBtU665rrBLBQ/+QU
idknOTh9lIk2u1V9XjaBQ8zovSA5DxLmtEJhNyrjERP0t65Eq09mhokx1iqbs+GPe9M15zswHu2z
ZfraS2ENLsJlOyOoEXkSjVQOwVNCYgOFrBC7mJTsPcZBYkyQt++IDsU5OI4jSuK02fF96n2j6Qsz
IN7aDZf1xEHK3McdqTCYYFOm3/MjaRvZLluGozSQ9CIIIRyo81YvWGKnfpLm8g5iyz5ac+X/6sXw
5NIzksFADjlj+PG7QzJ6QMyythPmfEKO60VEDZucmxkr/47R0O5ybdQuy2Sne4+pVVTrq79rG5UF
S+Lh5LQM1gNvuWaUlw+rps/3SwYVsl4mN8pqBZtsgBwxu2LajZZIDqlvKfrYwgvpZE5Ba/SHRUt6
1uDx3p9YtVZzWQLQqzyJo6pPSHzJoZKcZhNDPk8eWV6Fh60cFD5UmKnxj51SB23p/FNPWhbuTMXM
z/GrX0vbgHvWzDGcDA3RxQD+Lq8asr58TwyvfpYj9fKKBYpv6UfD2J1ApCR4t9rfqnO/VZnb7Faf
HHV9aDOqXQg5mkUsZFqrdD9NlTprRfe5VZRYlqaLgf4sWOXmXCQU90FQmdwJxY2t9YXwiGzUTyso
g6Nmu6BOWhDFIDw4MyYceZBLE3BR5DT0q4L1rnN+rCsOvJqmKN3e8YdoiuJitzHSQ+giQWxKOK+E
id3xDAwHfAUAKQsibZ3S36t2/ZG020FqxZvJpJNQIaDGUPJoXHD1fBK7WkOGeknrNS5EHKb4ga/I
zmY2d9EyFUneG8P+jWvxD4uk+31pUzDMynqr+ilFYDN0t9LjW6291QftpMbf/WQJ7GJ5EdF+ATEw
yPQRhUb+5IumPemeWO/mYuQyuMWPqYr1iMW0YdXO5jdkk2wYo7mFK9WcUzEw58pjXXey8qcAcgPz
cWlOk1U5+xymYkhWV70f8rW6E4aQu3EhtWI2l59DGpNcRZ8MRhufQaZFsdM5l90GXayPBWxuLihz
MidI3UlxfilaPv48Fvk7r30xYgyuPeRqNl9r6lDXpvgEkEaGWuknT9NQykd7jPN3N3debMch0L1M
rpZo4LlB0gYYmObtjqYYFxo+gPUNp7sMFUJxgG7ezlpjR2yyu4Q7PcslWjvsrJkzo2hJGvFpEx2H
TZv7TKPMaB5mY8W7sCpiU5Tt/ZDFoL9PuvqVt/H4sOqmBlyJw+wxb0fzwa6cGZACIeOsrC0hr3YK
wZKRIXNX2+aJ0KvnzvPtZ7nogx6yamqUGKIVoW0N5e+hNz0GDkOecE9pMzbgOXvn0LaGzStTg3E4
YpQE8zMJtnkE7S9ttkyhO+p3qIDz76CU9J8Ab86lTGMcMk2ahF1ifpaM819qJxO/DDRiFU0yoD2B
lk3q1Eq4stCA0hyuub2oXzoxYBGhR8PLKvvuFLN43s+pRohT7TyuTn0hXWwExcp2oI6GtuY8zs7s
fsaJS4aaGNwHn77LG/xRCxJpZkd9JcudjdUnbBuiZiJcAtWOwLzmuSdBnqwDLsVVFSRW0zdoyFYZ
2ymJ1t4bq4i5JnBGLysPCYFN+9iVsHSZ6O1aPhfjJEc7gP6Nq0Pnltkbq1nxxhY3fS/pILww7o+P
eu5mJ92WVLxx55y7emaEnmlDDN4WOPgtEVm+XGZtYQy6pv3Z1wQvRKrLYkfchE/oFHDXtFIkaymr
hrA6J7QO9KF/GrGIvOneOn3arZyPJCD5lybPxweL0IRvjWn3hN0NDWR6s3OiotqCsKmu1puPhLLJ
OT4MgCgNVtiQcxJy19VvTQeLfbvMuyznfbiAr64Yqcel803G3up8TwpcvtHsKXZWb7J8XsQefiJt
EegRVmE5DNKK9H12pcNc1J1eyrVeGImltXZPom/2jlqg3iOmQGNZrao8wWXVSRLJEy+wLORkwVDJ
6k0HAfrEDIsM3Yrlta/8F1lRG2Pdnn7WVd2QWejme2dck0tfU5KW9dwRd1vN1SshdWlg6q44SK8q
7nLIg3vkjGnUJF0Zttpa0ibuW3sviUp9AqjS95G9xoSazgTbzrlBv6teaS+JnEwnVyWPojXj5dlz
8755UEkKD8pPlN45hLSg0aFYqLDZLygBp0mIdvik3MwweweF20nrheQUjGcsYwtBtv1wzP0UTZwE
r7ReSmVpIdm9xq5c27oHLZqyjioP+lUzOOZxTFFyopatpmiVSese+4J38Sc08jjSmTAmdyh3AXvx
CPf5TniJxF0FW4oAWxcVToqM+G4etfY4oeZ+Vt3IWcDoNOLTsP3NI8BZ/PntqeeZjKbRzO7anJZl
LCb3d4Vv5pdeb9AFmK9jfkDM8joUfpy9Ew+BNc7yJU51cge9YV03RJbn/UEzNzk6sK404qQAeneo
CG5rLvVdRpaKtfOHstgPDG8/dArri2RCHpScjxsXJi/Q2QkhZzcS/5e131NlVc9SGjYYqEyGArNa
ZKcG4TlGWpk7upyYbHTi4vWuGHCEY8vqsW5dLatD9cBn/DZQRe6gX9CUr418l7DXUZx3y06Jnsiw
0j3BC5ijhoP7MwHH/r4vdPFhIww8IjJvAZyzMhF472EUbNJDlphz1Df25o2C2YwJLZU/S1+bD/SZ
HkyV+p/YQx9mPsmXpjxshViOAC47SqkpuSs40iqydq0NSOJ0+9ZX9u4ry7TmodQDI8/SnYyrdOeX
bOOx0oofBG8TFuS71VHLYjPSJDtJLZ0aT1GJk1rTtSW0ctPcN7HF0I+o0IfRXJfnVqJABHdzrwp4
DDb+x54KXCt3qA7TP1rI8PdxnGUstF0CEoWpRzGw8JM+BR0DYenal8gaSQln05HLE8IF/zqrpNjB
e3GOhZMhusY6FuhD05wz3Xj0PGIkh2EASTu1ycfgQhaqgXVudsHOuxZ4o0JGqcXOIHQyyEvffP8S
BpgwvQHgZGn1rrXDe2eSOZyiH7BsZeig3OZPnVHM0SMK4rRUEOAMDp7bzJmIJVUnJVgQ+CK5mzj0
OcsPJmrpbuZuBaJW31uPQ0SC7nvtPuu8/D7kRKKjitGbHfrsAsiPae4IKQFWnPno4bMBwcag0Bmj
Yw+pmWk6bhLUEoUne16CA/SuQWLC0zK4BwMOOw1SRtFlkhSP9B90PZosNXm7udXn6zBSb+c66ptu
a/8ob2hPfteVzIlmmL25p/8ha45ohJPNx8oaaTtrnXiCj01HoO2JZVPj2QU+Hehe4RIqiqEwXYBl
t07HBqwVZwA7M1KqNNknWfeT8xqlGNlwS2SteXWqp3YmSISQsDcAFUNAv+fehDh1o5R6JZatC91+
dC8pwwawgiuFY5OeYomMF1mQ1kf1PP3wje5eGgva3Fzcao0lL5+x07VO74XSNr03fHhVgAwAe67u
zaGYYvt1bQobUlIhLvWS3mVa/T4yXTsuQ/rSO/iYWUkZAlAd1Ulbv6SNeEfbUMJnqK1P8hH7SE96
nJZadVPkK/xu24qI86T2cM3R9aD4Vi0zotWpnpkYoQVvEmjyY+vFP2Z9gpqh5hkxs7/I584wVrAr
XgwRhAaE3NsD6ZcU/yAXrFLZh4LRwHPNggWC07SRy+RzjNnX69MR4DnvgKMX/RmUAjlIWaI46sQR
t6oFj57b7cPsMO4PDOIBA7EWGZG+Yi3r3eyVxrCDxdleheF4J/6D/0WCyW+RiGcrb1g8vCw9QyIv
zovN5mqY8hdBdigJoUYmO+VMUC3cvIrsUp3XzC141Y1bz5YUllAdaapvvcC2BovgT27gGg6wEJKS
AbPgeRY2lTB5yCwJjupnecTRenTn7kfirWds48gXshY6SKLdxz78nrW0u13euefWmMc98E935xZO
eW5t2n9MMIYQ/XAXUpmKMLY6CJ7zk58Pn4j0eOLjxQYcVT911sairBaXmFeQ3i48zgNnFxqIZAY8
SGG94S4eLmOskfpCxkCYlCbCc71NdllTGUcFKD/q7Wk41WOi07kYG3QP9idwGf9pos9/zGOZhWmz
/CgSuEViXMw9CjH0z6P5M7Zn40V6hMo5CnZTmE+N/MMe3PmFtU8EjmP3ocu449zjGvFwgSMP1az7
EjE7fRbmo7teL4qj79T35EtiPl5Na4pEJuHKu4lRgazQ0+K8GW4Mf232Rba0H0TQNO+2Z5mba2hd
fxUiRb/I4Fv7aLBvPxDuSxoCGx5sa9dVR6/I+zss+yJEpJunkcoS8By4/M1qWX5SZ/FqJW31kUHn
eGikCdd6TKdfWub8Bl+1kOOYagRB0oZ+WpVFmmbmyjpsM10iU7SnRyFSa732ymvaQLpVc6ALWiEo
HZGfrKvPELTJDBdcVKaw7ZNwFoKpavcZECTOC7F2NbLenkObzeBIXs7rktjfqBDslw5v0z7plvHI
ewCMrB+YQfneTRIqSWJRLV4SHUDJkJoPHhz2j0rVGrPtmJhonIpZVHJI1y5SUNTcMa8fgo7Qrws1
xKj2idM35GlnznS2atafwBmZmWECIR2aJhEuaUkvjJqmcoyg5nBDeSeb1maU3PS3vrW6S9d53hyk
uIz0YNLp8S1bjOLCuvDuNNhCrvBM9FfM84YTeVA936Yt7ZTXmKxZkwY1mqd6Ge6JRJ3uXJ6eDt2g
HA+yq7O7tW3bPmLDwlPbTwkV0yIhw4uxYkQ3bpUQq8x7ReLrD6tPiRIqpnw8th6shk5THUWrRzYR
OdqEbFieqV7sqcXSVusFOaIcwzzuhObfyi94V5rkSQRBHNImPbXleSlmwqA29Plu7RSiIHfg4K0E
WzQlaNVGzA9/S8rrHSOCpy0QFqCKo5/bwhkju50wumVx96SSWbzlORV4BJmx4rxuG49D12DqB+nn
PQ92z37KWtY8lqs2v2lWNp1NyBNTACDZu+8XbXwrmKNfdZC4B9EiGeHwOphPCDHdZx9JJKwbI/Yv
ZF2In6T2Fedx8OYXTJI0Q4mC5i1tapbVoLK9GtD3kAI7w7XGSyktdixis3Jgv9C88ysd/g334PeE
jOSGWOz96EibO13luKv7JI9UMTwS34WcCkUT81LaUK/ELSfnHMkoYol0+V3ic34nsJxCbXVQW9Hp
6K+pDzQxSPKse5scu9lLjV2XpC02Mx6piMNOttOTgWRjDXZZQGv00sfKPc1SH3ctmrG71qjrgcre
0O+atZHfINQTHe6orIqg5Fmh01sxy8moPbVF115t1NfHKjWS3TCv7UEOcJLMFttfoPVyvPfKyvxO
91ZjE5Ptq059d9c3ncQ+RvVPO9OlS6Olz2DB5tDzE5znzDLCpB2q+2n0f2mzgZDWqOKjk9ojcWGr
ce/PvBoE06TwgcxTkxreY60cRXyAPZ8dzV0RHuBjsUZOHRMVY0i/uT8P5Gfca71b3GG0/cmwH/Nc
vOj73Fs+kqXC7W6BHIm9nLaiEVf0yvrlhiYoJqaL2XYr0PtpPOiHdGY2PPcMgouhoWfTFDW5BLh0
o9RURuTABQ0IyaaW1df+PStxznBUWI9gOBwkbAYoIM9t6AMbfonLyhZz+azsFBF3ymaT2xuMDF10
cae5XSRtxjf0WA0qjSbdGyDeAr9Zr6Rn8ed6/DSYanmQI/kwYi5u/iC+mwmLNfrSXWaZ8G9hWvsE
PQZ+wsBDyjSJBo1cNJyIzV4YhXWUJG3CFnhevZajgmXboT/pKyap9cFMM0QfefeGTy5/dBLggpqA
AtCNh3m15h+aYgwiTO27qRv6Xl+pkFWnAWmb2aiVN31UhPg+yal7gthYLoHeeFts7XYQTEvtAQ8H
Qd86cM4OSsCdNWufluZO91+oi571P8gYg9Ho8a3vo4TXlFTqbm5bderL7u1/xtb/nbE1bSwDd83/
3cVzBfeX/q9/x7z960v/S+ln/wMlr+NaHo4egRQY//Vf82vP+odJGcjIxMANTbHwL/NrNFMGCaTM
LwVfxlf9l53H/Ad/1fC2mbitAxwy/38QSHjY/y71w49twvixN1eRzoTiX8fXbqE6jldDflQkcvIU
+kXK6BUJrIzE3IPzHjnUNIGnu6lzisWSWCe0N76HLRKtRCikk6s9WqWKjrxNqwXSemNIuhkzctlA
T83hs8o4O4Pdt07EyRpX2sLWiQ3U4NAiMLuWSDtQEDI2pDsCPSko6Ll+7T93fhqTpzh4kAb1Ne7p
0oAOCnD4endGiuOw7mfjilxOgz1YJ9sssBFeexClmyL4L7TtS8wYDmsBAv2RFgN6YVoEIpDboDNg
q1LPibLR7GeGeu5zYZ7iosKMaLbK7R8SwWHx3Nh9450d3x0+BwrI17KukN8btLaQBCdlFrbWoh6X
UplTWEx4BYPWt1hahEj6Iy4q4xXJpv3hCqUem0abjuacmt9W6WEHgD95HEy9wURSDcY1ER2/PwGs
8S13Sr41gRsUTS5F93CA0D985n3GFaithqPcULbvWHF1lhez569ZymgueDfsjyXh6xg18QFsQ/Jp
ZclP081EACjeiDyTidwZIZrit6b9Bsi8MNv3Mtf53f3Sxn8ySd28OlZWXWosQFezIEPLm2NaHDJT
92COZ8AxPqkdmcvXuHQkMrbDGO5MpSqi2Hmu+ZM/b2ipJ0UfUZH4NzFtdxh/tnrklg4DA6hmUXeS
XFqIRgU+/YhU+SJ70irBr9AsOd+F/Gv+7Q1liRi8nLguMtf4jBhsGObIxdIoCjU3QTQ+VkTLtJtx
9Q3BmGXuy2rllIbk4XcaT1wJfa7921LKZxwB9n6pUwceTJzFN+QG+ZNLTKQVlCzXIdYm8VpbPIAq
ldtTW/Gg4yaY4v3SJnynFZsVLKmUjAE+CQ/RqJPamTpbiq07zjwNoh+4s745uuafWGTPMnCJlK47
diFRWjx8dH3TKJ4Fr54r2/ETsf7myhhb45pKBqgR+TbcYJpRdCuoBGgoFjlGqXOdk5UdFmyWRDDx
iDqUprV/18Drso5fXJ+NUmuGizT53HAGM4D+JOI9m0i3oB9KMCRBbEzDp1KbEQSZAfdu3p6TxVft
+7TdImZy5qmicH2nuuebjZ0O9Q8V6g48coa9bmYUaBnte0/dfft6hDPN5fpSA1ya7WUHkt++x86s
nqU5cUmkIHJUgap5JLaFkNEUAcmeab1/w+rFhRub1jTDtvR4YCbSzi8lqTQ8AdsrgfIxO5BRx8Vb
iJY/dOhxTpmRde+r2/fHzt4IQc7kGK8W8Wk3jR6MFrSAdhGKduCWS8x0ZeA0KFVWmquHMrVhBcus
4tfRQS//iebp9IW/haiFB4zJuBZifuD6xPiBXmcBhHLRCdyhTaybJ4bR/p1sSv9uxSnXBkDLeCSa
FgwmkX4ezZLJ5Wz0mHczghath5yLMG31Iw5N7pGjKeVBmft3uEI0HFup1hPPTqs9MFWfyP06LBNd
QV4KMCo9w18AbqxYlWgkteGg2nsCApHd4Mc6mAvvMqM96+TVBbykyij5PhZQgxNpTV6UjywZOqSP
15HzAVewshSuK+qSQKRF917ocXf0cWkcCIwTr67JM+/gHoqJe8v79WXwfds6KgZAJ3PlF1Yw5tZA
83FBRKXQ4Fjr69qek8ZlOm0iHUrPZDZkh1xfswPDwQJcKuqiY5nF1seQCZZm7EY8U+hFecAXZ+W2
9kNpf+ic/aDc1Ybx2k0LSHWK6SWC/oFjpdIbnhcDAO2O4Xn7LhGSY5NyOuOaNb7xSoOHz5NX7RbG
5G9PjmuUzXLGY8e3F3igP5MCXm6Wgh8nJMB4hTrv33oS5fOL1U79cTLoFuy/nnlLWHyRPvI7I9fZ
nv/JdYzrlM3+DccKBg4g8vyIWRo0r+fOLhQ2IerIoB84eSCz3Z7HbUIQYjT1EfCs3Mg/l7R8MDg6
tK7kUbJjr59OuTeQCdWB/OhJhNGMR8vh7SrLAov9JLm8ePT2X29cNXvWTXL+MELV2X1KF5CVtaHk
dw4y9bqbgc+nvskkWYo3m7YOgD1rW6WQi2QHKx3tD7+UxDtMXfVkpJNgBl1/klHIBL3dOFheh3ES
AUHCCuyXq3GFWs9CBoaVN9ij2Y/mJ4UKlz6IJV2OLD9mJSMjwd3CibqB4hE6zepfqnqg4hVuDOCO
3Cu/fFpzskD0DJE5mE8tubGV9kfUZhW3qNZ5a4pJsdbyTlILs8QA5JMCIhWdRuezqatbwzzuTLTy
BHNs8SQGTsfsX4VFfCfdcpQITl2+wrFrL+wx3iN5HnrMu4tsou9Q4XJkH6+2bjaXYSqTcPaS9Fvm
dnZJ/zT+0UHd0kTTkffr2yFN0hC9HO8ANDyj0uRxHJfTkE7txc19kAWPJCk2IQGeb4yn9i2ngb2G
5v+xteYgr9znWBBH9IbZFS9i4BKYGZ+IRaxYVXPecMtBUmzqk4haBE2RoIVYh+6ASDlwOitnaIm3
0/iyeWab41OzCnNffNlAXQyh+uYMtXNm3CEzH+DTmAfSZb84UK6B4GkZcMNhoo8n3NS/jCiKHjxQ
kech99nmMkWcz5c9tZLGN2tzrGqbdzXbXKzu5mct6dkFTuo1u8TLsbvqLVIOTKDTpVczcSZmgjEW
RJr6KK0m/7a41Tcrd7vyroQb9tQVtCa0cZBeaK29j3LEnH8Pm/823Zy4g/QZNG/u3M52s8hDX71f
CD886nM3R4vCz1t5m7XXsrACTuaQ39NDAGjI9XI+89Gr9+tE7BENB/RImfzm+3lLaw4LoRvLHzPN
OHtzFeNvW55TGw430xixp8GJC2W0+6eBgHnKnxq0rcKlnGNX1oi5xOM2DPe0aFekNiApmWRW+2bR
rEPsz6Br/MzaJd3w2sHnwzX5ZY4eqq5hIAbArYA/G9oSW3BC3XAGFG2caQFqR9tvhlOBo/euIQGB
eBZFr3hzZSsHEwMed2+n+SvhBKxYoKWq4pE8KrA73llbC+OBTQDhgjXX+8TTnFPZ4wTHGBmatYkG
C6fmgaAUataFk6pK/OloF9ywgUyB9wF+VQQmwr9HdPg0ZRVU/7rWnwvsIHfNUo7fhBLa3fJlWNe+
zOuS2vXn+GVpj8mnPqPB6Q55Njbfc8p3yrsJeyPPtyheoWN7RFqY2lV3Oh0VJj3GwrP2E9LUfd4g
tZO6637A5f2utE3ZbwASp0nQD3vN5bFBZSD1YFlx6uubZ9/e3Pss/nSmISwd4iTF21/TCd7c/mJE
smJsBABWK+O05L35EfeoviJSz6F+NmJHdd1TCW4kgWVjCowddIG4Y0Vh5e8r2s00vjABuUd9gEhQ
pbiPh41SYMvS2HIbCJ4IWuCA/sRC4vVcu9HWn2dZlLRbmFAQqup2KOyfM7DlUAMhaQK9XocZ/v6G
4mda0kXrhucnCaFuwwQ1BFm6G8Af8KjGwtQzRvOKSd40yByItJxYOLgliADo25ETCKEALn3R+4xm
WJSZo7y1RNWf1i1GwN8CBeAarFgKmMH5KAz2zhY8IBPCFiLjz0CC7M94guIrqwB9WnKXkF+A62F4
02j2XKreu2cmMdBd1OOXags+8OWASGXi7AKyu9uyEYavnASam0C8te4rQIFVyyc1zJwIVsiNLWUh
4eBGaPpX+kILgisAVUQmQ/yVzxD/FdZAp5PoBvsrx8H9M9RBfCU8JMNX3ENi65P57qUVuy6C5QWl
b4Ycd4+1w64u6KP5c0A9qxHpdjXCNGTK3u/siRo07YGmUskOFCLObLE3ZV1bLmdUjup5EdJ4pRYF
ur0Zr1PaaW3wTyf+f8Oh20gX/xIYg7Sdg73gAC2AdWz6839WfoO/YpwyZjmDVJ/pVYVeVL2tFkjv
79ayrt3eqnyqkaYGhEPLt2Dz/c8fYMsT//sn8BDY+wYwNZNPsfHj/kl7LlPHaFYxJkdb+fQWYdwn
yHd9pF5XhKppQrEZt4fMzNLkMrbxWmOjGOJrUo/Gq6dPxhU8FlXlf/5U/+ay4F80YSo79DXIKf/X
D1WbU4w7xkqOjLcp0hW7/05lDTXpBtIhcFVQ+UwVjM1Im5P2/T//dOPvQDsuBj/e2f6hBDesv3kX
68Vl9D2vXJOl5CiUG90CUQexcZVzQ9IFjQJRPJ75WuD6Phn/m73z6pIaSbv1LxJLXorb9JllSYoq
4EaroEDehWzo139PJNPdUN0Dp8/1XIyHSSeFXrP3s3X5XblAGK5Gt23sO2D+KPpYQPVIwnvdQbMq
r7JvXeTRw1TsUX/zdf3Dj6hZL15A1JtpBuxFfv6+RhGnhgOQ6lCxyCX+V81Dt078HPiX9KA1rKsG
RIWPFv65dHN1bntmFQBQmADUszyXVbv+zVf4GvEiLLKYHNfBzhCAvL684x8uK8NrjYVNY4JpEM/k
yofqeO4ZST12jHhIhzF0+zvZdvfiAqo5NiP9BUBYWeBC55G8xuOgezC+2V+/Meef3pjvesIHduMT
C6V/+x/eWDCaDRDANjmQIUKFCs2oLoaVmCYZsG5MYcy+a5IidI9ICjkxZuJH89Po2uN5cEfBfnuc
xKNpIltawR+kLrYYEe/Ro4lt7C6U72lM7FmBMIIaXs96KmFyZxtlxLQkD+Q83CgGgy/fm1J4XPN5
WPQUoFLNfE6iFEQDxs35Xtdxz2mVc20tSAtzrdunA/r112H/zaarQTpg0C3mBq4v3FcHUIK8IFVj
YOydBJrFyq6XKjmFOOq5ZmbePQe/uFZ2SJZQxYIab1eZ8LZUOizvZuHzbcUOSdta3l7AYXb5t3xZ
/PMcFCreXsZDjt3oH1tmTGmGaYgJaoDgQbJR0IzxNh5beVhUyat7NomMrBgVMK6QhuDl8mH/5zf/
vd/c//UkGmjsR6zXP3qocJvrv/THDNp6A13RDgFuWgEaMZ21+ofbXLwJfNN2fWACgHC4iP70ULne
G9PyQo+EVjBnIVfanzNo18ReJTCuWw4WmUt467/wUL2eQIfkAOCvxQiPfT30XxNIrdFvwTTF+HdD
Q4+0qti7c+TU3C6wSL5TyX6KhP0xAvb1w0G/Fm39xfnlWtZreBWucwN3tlUdL/ONZVRMqJCCPCq+
geu2Rdn+61v09bOQ19P+MzxqAc4w57WRHjOxDf/b5PUYTHAb0elFqJtpqfvZdRA8RL6zdebQephQ
yT78+sVfHw+8ODZ+5hchv14ITezn07I1qHLrDo7gIvv+pSxKRiWFNTKL1wXSHC3iMbLN333kf/iK
Pb4t+ldHX2uvH2d912dyCoPyKEuLBDoAfS+sAjggRCrn+9hk+vbrj/m3FwRsbJq8HFevibXv1UMh
M9EF0WYJMHsRoPEQ3rpKGBCVoWN8cqLR/12F8bfvNeDp6GsMA7NUYYevqi7VWeYSQ+85gLDC4zb4
UWdjdtaD+HByORsV8eu3YVG5WFZy69ziK3qs4N9M+rG+oAkIuuDcK9seVpKoBXx32mpuzWL+wGn9
m6uAYoLf+cc6lRuenQb3PjNJsBOaG/HjU7MC4RJnZU9fSNfuPjBZ96KrLi6orOMa23LZ4qw4YWlW
BTHdvWc9cA+qs0FRe7DNxPdPaUcW4IVrFDsdD8/EJzho1UVMcEvandsZHV9yGk2bYfT3nYxt8j20
ucdTeEDhgBFRpqxdlL2Ak0Hjd8vO2ZDby4i3MdR8tnpihSPkeHgoJBOlz4wMGrXxWXiOW/pC/DnS
YWjnc0r4mzQcc6FFdsZTViQiOreSASmo+qxlShh0OEq0NCuxrK9cpchtVlaaZvNN74rRfTtXarqu
zIRSxfcyqA5wOhhu6INAKr3cmcduvjemfr4XecsUd45aJuKZ3XxcJGNfHysDuOFxZC5eOuO92XXs
VLA1cXyBDdLBqdJ7DqU5nymKKFTKMWJVk/Tz2WgZlSJiDDfpAsWF+s6G88nEHcFKj9jQdy0qrEux
ObiSTwq4gGVYgTtlLSrWFHaW69F4OHnPhZ6VhcvI96aH04PgR1vCVjxO7eI9X6q2Sz3TAkxydqpO
aZ/ErPugjgnJ+fu1moC3Jr4XAuZwk+Zz91JkNTUfS83mo61Y6u+7aaR0MGg+Ua4FUVoe89ZoUcEQ
4hJeTD3J06WwYlPOEqfPEU9vS6VXYETKu8+13t8lccPNr+sRwRTosQHhCcy10gUTHA1jDfWovpKX
0btWdeCDU82Ex10HnnB3Y96cUe9hlICusfuO3BKJ5RzJZmJIOTVUqOnkCmaXYEoo+vn+3blHEDGE
ZG/kQP3gnxKz3VLR3V7+TB9F1bpUZsa5sSQHg8/6NmFvs5liIXZDq/Wpib49/D4nubPrsii6sjpK
0PVIDMUmb+dQsE0JLIlbKmQyteqhdWS3fet36JsRodvzu8avTKSCUT1H4479msK6Y/AXqiK1sAxb
fTDOLPANCreu61OD7cKQTZs2NlR0bhpaR+RNnsfKLxn66NpehPoIEX16GZXR4nbNuiW9n5RhT08d
X3+y76pq3HcgAyYGbEhdDao/rHI5gw+PLCt4Vg/I2hM6MiYKUSXUTjigUXFfHiFyo0MLM+fWCzUL
FwEhxOMZtC8yG78kDypp0P8jfVe3rpf7a3yo1gfMNS0MN+WvejVbd4af9OcpaYEO97BiPvVuLlyu
rw6mQyzS+Yp6dTy4YR2DCMDLAYsA4QYD8Pil7Tg2gVXAeUsT/7YxKyYHA7i5axT7JabMGZbKasnY
81XN0r8I4M0Tug2K0g0Xtzi5xJkjIHLHDrxEEESPDgNoBiNkW/RJDOJLts+VFWS3GfRo99Di8tHm
Y4czR5oj973KScxMLP4DqsqBXRmgfdgSUZWkB99gdzItkgVQ1zcfPVgaoN4SPNZBHJYIX0eWXDA7
osfLvvCyFlNdPrPtzKfnuSb9LiMljAUtk7PMMLMn1ircWJe81Mgkpi8NHAeVLwE6+AqjasNjtIY1
Xm4J66ug+CEY3DHkCb2TVyymeFposz6V0jCW45K4Q3h0Sklry5AMlrAjLZmffHb/n5d49Hy4W0AV
RBNdT0YT30vWYsc4FA+E7mDm6uUztlJ9+qfWI9CyYZMNfE/gfTnnvcZKT6Ju7E+DEcFlLpLJvGkE
1lOI0Dkuv3E6es5gjBvS3Kw192Vwxd5UhjuBVOCOndE87BbXfiyTsNnUc4e3YCyTaeMqu4WmhReD
XAsnqm6R37ifC8vhzzc8seR7LxF29FmEUypXbdtE9W4Ja/gVdkwWKky83LgmTX7gqyuJllwYnn9Q
QVgfUrcK74LEQTnER9oHFsEja2VH3cd6DqlFml7L+afUWOfWyM/aojrbpkWH3TFxQe/dyrBTR+Vk
4a0xKx4LGGfKDTkziF8vC7tIb1xzf+GiAaUxn7sYQV88G/pSAm8CuSWpSVe77DRhUXKmZ4L/n8sC
EZ+vuO4mfpp1UQi9MR8y3hPgPlLGGx3dkuQVl+DsxCTlsPQs4cDknPdylAeV6FzZ0YtRBGBlC6+h
hiO5DGteOeNhQtoObvT7xuHlfW8CcRwonuN0rewIo8V9XsCWsMXRxyT4PNZwwaWdV5NZJPfaAVet
hmYi/GcYQDRdtACyN7qXCoMP+hBHckXYS4ugoeD52KWYkAAyprTJqq1ZZoP8CagYFC3K/vvbsiqP
0QChdVQSkWHw+KKTrq/agnXgRQnQj9S+JZpPLGwFu23YNj5qu0HvKG8sP2bzZkpRf5xsmDx3tkdm
CayBhs+Kop6XrCQw/jPjm6LjaeFD8sbmn8R64oycbwwCRJOufxryLmuZEXrqXWTU3kc/sThYlUTZ
MDUSQ2uOU5q56GDFD1OwAJOvzcK/dlm6dpyLgfWuwI97QoRufOtlSy70MAmcHdzF1uay97bnicsi
LLRtoBUM2RyphRgxWJh8JwOXEUA8p0zcJGl3rIg9vcsempCVKXz5vnoX6V80yxx+pqHkiis6fkbD
wnC86u2FYejG6xojhV1NyuKjZSgXegGPymB65zupMbwb/bnwm3U6JXESngFwC59HFdIR/DNhzGh3
p/LUiK33WUi1HO/nqcf5ZjHbKsyaqHrTJVArKsoUHarWVvjK3pcAcqZVYCfmKUfqeuuUPQGIRqK2
/APIHQObU5EtDVD+pD3XCJyPOYoNZv4iPRmMIMHmktXkqrA8xDZiXjUHEBSH6cLg9nEUk/BnBhBR
VRdBvnPeYixON46Mh51lxtZG4rpeyXluj/XIBgKwnXWuXI4YOAy9xMCFytTKqUh6v8y/GanrsXCq
owN67RJJQUvGNncgdFG3+lbJ9ptRqDuB6uHIdU1hMLQm3sHGxEWpRgyGJdYsVbLrRh1PbRyxphn0
PsPM4akm03Z23TvX7N0b9K3VW35tnsvVXJx48qEZRPCMHAbTcVj621gUN0SzonDlq7ozEY68bwx/
AMluO7f1SBTPmkUaBeTc7gtRwK0f753SOlP5VVvbmMxvnh95J8e5gJ5KGxIUPC2ksyxegPR+xSjM
D+ICVMh3noeCYFMOJj5CKgLcYAZP4G6lhlGfIInm+V90E0GfXaImjaPvqLa56XINOS0TThuiv7gi
lzHit49mqMT3Kp8yaFaU3Ztft2266/ipKwnpSwLHY7DALA+A/c9dCXTaTPDEaw6Ndyn6xxmFi9RT
1l+/zt+6nxAlHYMKy6Ptd2ncfn4dESX9kNV9c/g+tBuYxT60bOWK73opQBG0Lpfj8Nev+7fWn9fF
KosRmM4UGs2rrouWvHCyem7wNxT+c2+UBOJ2Mzv8CckQrNqyUmffTziL21FXub9+dU2defXtIhGk
K+YG5028npQq7NEgiP36MHkRDcgSSvuBhVZ9lQXgs1Y9/nCNTJC0JbryZoH+x3rkfxO7307sfL2I
+Z12dPOc1/3zz1O7y1/8g3zkE5DpXabcDmsm2+In/pN85L65/LSmjcz+56Qn8cZkYkfKHfeUyfiH
y/I/ylEGeoJpvoMZwmZbxG7k3yhH3eDnS0ynErkglhlg2YwJXet1NhJjJ5Txc2BfLxTT8bJPOx0P
vKltGLuquzHotckKpkqAYeJl5PkivP6I3s0nCCa1Dt3YGNcR732rWqPcxVQPxH4s3U0dV4dEOsMp
bKdgA5rBv6qHClZS1ZEVVMVkjaRA5ht4AO9GVAI8ygQe4aEm4sRq2hqvJ495v+sUoovF2tmIKKuV
GCMwPq2IyD1v5lXigfJJkxufmvkEew4eWBu9xQR3R6ziRm9FVi7WgUPbAfgLKXPXQeGfLET+qAjF
huLiZUBauRmypiNLUWZrgLrqJoL5vp16c4NG4ktiwExri87Ysgy1dujGIPTW5KBDeN0blVc9CTVm
267RpD4iIotZ3smcaGZO8/5Z2j3qxaBEPOQ18uCUVE/AR0hSUa3LFj8UOOuG9BxQaW5KDG/IHrF0
T0Ri0g834yHuszuphAlzIF94kGFTY2vK5sNsSGE2PQdFpkGeaTnAdqiL7oR+4iax6LloMs4QcEAr
RMEeGjZEbh09U9iaUlTLtcsza2NHJpuTjMiKRD16/QgprtcfAtbUph8ABBWK9F7pGT7VyvC57IBt
zDPBRkRKXjVUbGvHnrf1EuyMFKSht7TVZsgRQKRMuFYtoAwRiVMPgncd5kAp0iUyHpWDJIhW2yOo
HH+uM8zzznZjQcANmZA2e8eHALDisbPCcRMEU7sjrMPb2Z3Bpn823U2l8Q9eSOEzAN8hvxVzspV9
aubGvWqN8IgMqFzbHlz+oZMT6Z8ASxycdqJFaFAUxjbP2gc82o/hvFyDhwpWMWbAnVEhRGEsCJMF
G9fiZZ+ytnf3OuySHn2q4FBkmK5t8RWyT7bpR+FtuCYewGfCNuGSCGX8VtQZqTAxzD3kCsU6j3sE
SgRWQmjAJdx7R4Zg1iflgsDOZXeFT/gzQd7zdqat2mbgBA5ehcwRGBE5PQXXQlpl7SaIG/eQLO6w
dRM1A/3gv8st+cHo4BzkwRxtqLVHkjRVu7dCfsHaEe7OB3G6i5zsvSS/7YZZWblzws+x6MzTHAd4
AhvfeCjwFGn4VuJuwCCkZzBG4brCh4RQKFH7JhXywQSyv2EtkZ8X9hObrltuwHgWuxAIEp114u8W
pAobzzaDbTVbPJpsw7ynDlm25pKXW/ZTyXrwcnuTAKGHLZD5RwvhyTqNw/GAxvrYe6N9hZhg2BjI
aN8P5J7shhDXtI0gae3HYtp4E3nipqcTpr3MfK8i11z1huVz57YEaiZNgLtjQdu85NW73HDUfdQM
5slCwOSBXvOJqJ2MPNn6TThByix9+F5VDq+xy3e8VcxjZIfxB43riu50X+f+LXKtzymZLeusQr8x
tkG8GhjFbIKF77NBe0z3VUCEcMxvc5SEm3mqvVMzQrfJ/P6dGaZHttj+KVwChnHS04H17RZNNvgZ
QSDtMhX+xmXEtbJb8WXoi3OKCB09730xVD28xtTaq9T4WrqL2hVyuULNdp1O/Hks2nvKeq0oqqpd
EBtyTe/RbJSuFZPACVeWmz63dTxBYkf3SVrTIdDDETD+OkFo6NcUWmprpzUZ4lXLJRX78kbZwW4o
7WfR6k4DHP16LDvvXWSDAikDsR3IrjW51faz234dYalgD1XRrSczMo0KyzpFIYwAIlxHsNtIk7GQ
YxcVZXigi7+rC/uT73fXWexmR8jdj+FEmHiQ+v26UI5/HMCzPwgxPhWRnDaM2r/6CRD0MdL59THp
HdZwFbi91HCsU1oTpuaRxooS28eQJ4EoMW6JnCRcR237TcrBJEaNBF5vGchUdYd0E3kq27ZTT0BE
Mcm9O8P+9oggPhSEzXVO8kkohinKVYe6qKwrgjmH3WirdteH5FLMIa9YLcsD8s70vsv968ziIcS4
AA7fBAAmt+JiJwfPW5ml907r1xk7tumVartjLFsAcqMDwR8pKo0tj5ekbP2PRT5/mKIBi68KXmpI
aqskLiATgeXaz9Vs4J2OkEOVo7jrC6bUMezA1nX1G59umpZeq2fKS9jxuc6WessGaje3KeNw0t8I
LTCeBtFk2sz44uAU5SwchmM4LpKzJpVbOM0+rIE5PSVoVvexwSk3hSjxIZiV9MC2s08Xx9vFCMR2
dkH0/Ow21j4OsqdpTD3y1cIH1XdXUJlwixjxN8doglNRFZEWh0EIa3xr59UBgcVuaZ7ChvagdnmS
L5yqO4lIajOFanGqz0xlqv69m2J2z7lmjVbAD0GFT8rx3LdhPT3SB5UBtyKTWRBLLVdfGd4xwhET
sntCt/VNxoDH65xDa8MkgoraQB5+7wwoPnC6KiW7MN56Xc3pna/apZlS4FN25J0dF4at/FiPc7VU
J+mMHTb+rNbND/y6gja5WEFYXaS8udSM/yuvf1deI7eiV/zv5fVdktY/ldXf/8J/yurQfOOhEDKp
jlmLYZ9iT/6XIYtgJZI2EVP5yIhMWsW/2OtYpGxURRZoF5JHUab8YcgK32CfMtFgOMwuAr1T/hfL
cOv1NjwQwmK16OmdO0u718vFaDJikrk970g/3EQbO1vyc0Jk28lz3XHtKK97Iqp+2VFBgcub5ugE
EaT5yIN5fu9VbFpcP+ueSPvpnnAK27/Ztb5uanl3Nt2FxxvE5+a/VgYJsM6RNQn3CA6ifvYSd75v
SRS5rryZpVGbFmovGpNqoqlhs//wK95/b15/3N0jaHvd1KIRYI+tu6Ig9C+GuR8XmVHCMeIPKXCo
OPpQtjBgUKSk4iYX0H83fkMskW2GRDU4yg+uZlek7y0MU5/mpVpegqFDW9wsyjnF5CJtc38o9n0h
h3zLNM5/G1BFqfWMdhUYRtlfW43T7KiVXfaRIC+zueScZrVQ3iW2YgkUMDhemyFySeju7JeGYYHn
ReKN0a4clpkIgXz7Ixl7GoeIdx0dENtpZt8kUxfDGaYzeD/lVrhMeih0uOyFSNaMK1C7p675ZEhp
sPgMHgbcngDSlpZncOA31a0kMJ7Rm5ZgytoZDwp90hoOgUNMfT8QCxVMY7siczBZY9GH1waF7kOV
6SWFAQ/o2psyij6CqZ7CCUAk+D940iuCBedxxQ+AQNXJ1W5KCn8/CxDphmtPYER8uz1r3fNbdhWp
tcni1vxY1KaPwDEw5SbEP7CdBkemuxFFA2gzbiVUBiH4DJ6qPntdrAcPFqH3W2JwpuEoQlHgegfx
dp7TgTIPGkYXgUTDNYtcIgpXVdTjSyNrG0PElh7TuSIxFOV/HKf2tMqRs65YohDM3WSGe6AOtI1V
4aJlnTzvQwD8dZt4fnWfV3LeYWm0Ebl6KLlcuEZs4c3Z2sGJlTuJjRYDnw0gCZbSS5vY4y43053o
x3HDnSqO6GfK88I+lFVfPWSnBXTVJvT64JmVYXNYSnPZiqLpDyqVNRUlmkwG+pmNnJVH/kwhT/cK
iiSzrghWmk8itNhOZfZwCKeEh1AReMlXdzLHOwt+obdKq6D8ivSLBR6zdod2KIVoR9BnC3ZxXDxn
5QfSzzbce+/YbLGyG4gaZZoNk8yf3lkS5HuzIlqoHtcQVEkSyOaIMNqw6XOQOCjVQqgG2d426+kF
f1BpsaVKSmDaTdUg7+9aIdNnElSL5iAqRGF3XSej0wIC81iYTgbCmKU64jLPrp8Xpp3DOhLDjKsf
zFT/pYqGDOCa6FtShcDJp9t+kJWxrUmLvWFJXKl1ZwY9RnTy09J3CnqrOsCYZ2xuRBXD7rqSJbzT
gbXxJxxx8H8IGiVKgGUZ8Ip4ys3DQgAWj4K+upbJBNq2pTZ+7mr0iFqEyKU+E9SEES0/WwGHZjxj
WMFBnlZ32TIEt/ZQQ+A1bMGrSf3ZVBIRkxYt1oQpoYu0WNDtnvrUz1xIWCPvnsZnObQ16Qsprn20
9R4riZEEppXwRrT3ycSNvO1wZhisNufhs5lRSd5ksDXMWxFNjPoau6mfcTnR/mG0gY+uj3KmAHxP
LiaEbc9Ynj2E0Y9oKuzlsegcI63X+eQsGnYV2VGxgHJwLfXsgYo1m1NI1hD/krO0ZohRkDcFHaG2
lmn8UMVzkXbEXnjV86B6RuFKLt1VLRf/tu0s3jGi7drYTQMi5pVryGbfhnZxhymSpbRfpzZKBCub
8Q3ECGPrmhsrpUy/k15Bjh6G29rbhFiSjmRJ9vbKxN9eXpcoO8h44x1w7ZYNdmF0WOOt28oZSIXj
RcOm6mTwCYE8DEu+nFysixhSFyHJvoLjkahQMo0JJhiURn2b+EqUG5IV6lUUmu4xtmd7m09d/bmz
+veEcvjHEfuHp8MNprcAMJ1iY0BLHfchXigCXsGo4Y6pmfy4IPt21mDmN4kzRi3fjKquE+r5Bxvf
kU8pOHhfPEQLqDgdKyGuCvCVXRsL8B1vvnaRRlxFCWTjIVhkx2KBzm5uw8YjslhaBP8U/VHYNvQG
LiA4+DxnFj6yAMwkWqby7HECG8lJp5lxtW0TIdAHldpXIKc4/UY/k5onEwPu8tzdHHHgd6XTPf2v
cPx/8fRrRToaxv9eOD5+ZY1b9T/Wjv/5O38JKRFEIxhim3ApAv+qHQPnjYuKUcvt2GZYuOn/qh0v
Qkrbhm+OBo+ZKSXfHyNZ+01gg7YP4Ufgvvfc4N/Ujq82KrbAdEjMJ++QF3Fd8/XGwSJbHAOGdwhD
GHllkoQrHtLOb8qw1yVg6FsOn5HxriMw2Jr6f/9Bgx0NHNMOSXuHIas4UUdTAKWbo/qTzuG4L30O
4IJaBd/DQl36w+/xDyWg/r1+Xmvw4lR/IZEAgqLq9VIF3Rk2e5aah9gVdb4LZIdIaEZnSFRJfgYa
Uz/HomwExEiYyd2i0q+zgeMJcpHvbAppLazDcKX2oLowFRotS2Ei0row09yigna5V7LZdmA+boYu
iM4lKdOb/48PwUBfWB45S1xIr75BU7oNK9RFHLAS2WwTKRhKA59uio/vfYsmZR1ZOZZxg3Uks5aL
zRXBGHQFLGl9KhDBVTYsgS4MOXPxWFA4LruRVNPjLMac3SfWlzIdeuztS4/0rkTk/uvP8LpL0RcB
sEJalTB06YheLe86zDaDCiZxSB3W/9IkfW0G/rIP6uzbr19Jr+d+WmTpV4KCQWIDYuS/xc1C9+o0
rFgcRobOB/bl/Hh+2J5k77RvTY95569f79VNBKfD4rpmFKlN50h29RX4w+VtWwioSoC/hzFO5VtO
FHIDByqdX7/KP3x/rmm5LHZCgnyd1yYVITkuiJAMD9LGFURCwbfGEekh736n/ryYkF59f55tYSzh
xmMP+fpQyPBJCOQU4cEmO+W4BJ3NAJFrRml9nSodjVZMfOK06z4/E4YQXjcFGXluZkVnUkKXq9Lz
2rdS+dQl/uh1K8RAWh5FPtEh1n0p8y61T7k23+Nxp7DD4egyqsqQSq3cmBdhtG5v6XnTQ2f73dPk
L+nh19/mdx31T58SPz5LXhArNIY40fUS+IdfTddFQ7LI+TBlDqR2HXMNMaA7gp/Md3XeAYIjDXsu
JLHYOiCbizc7oEFkSGfp+GwdpM0aBl59T7p2i2jvyWIpe+sJ5X4KdAg3m/attCb7nSXKFpEPjsG1
BKj0YJu52CXUlUz1k/l9Elck/Oqg7xy1VjbGnzjO8oPfEwYeD7Z3gFLJvtUnKrwkiH3rxH56MNDh
rWsdKQ7VxNp3Th0+sArPjpmBCKSy2qRfIUT4gmCFmTUL3COp78Ss41psV+NChHmpw8zHyPe2zWiD
o8LLvgaFAFm7t+L6kMs6f+zJRC90ODqwPuPOE416UQpLY6hD1Fk5OXsvcqFxZX5irxcwZRuoUe5b
jwHsQzN05ROrpvxbYyU1U0tT4JsUMoElMdWmQ8WezB8Cut1NoCPe0U4Xx0wR+760wr/zdRR8H6bk
PjllOt2B4Ww/Mx7D7U96vKFj5BPy5A1IwDdkmRgbN07pcQN5Kkug4OwMW6KJxXEejeq2jhp4CHMF
ji2mSV4ZTLQhx13r73NTF1mzdnTYPVEYxMKXzkcPJgfL/sQ8xsBdrt2oUe+NIqditejbbi1UbSgj
xsTemjxfwNdNzp56MTyiPXSeZeR390TTd9WxNwciioIO75i7q5KGK2IsEIC3jvNctxI4YGLDcQDk
W640rek9cLkBEtY88dNQ/SLHjw+TGnZJ4ry1o3LYcraNxx5CwUoZAHhWMrFfHMlvLn2reatkcZNG
HgFO00jQbFwMUBdzimPE3GtpIkWyEYuZsQtZVczxO/IybqLY/5TMyjwkfW+eI2tR20z6T4zTn0mI
qDYTyr+1kfngSuAOIBOUMOTnYSLULBerelzmdQkoZjVk0Aj6kaiWAOskRxTCP6usMvqUer4ywljs
QaZWa0XkNAjXRPFm5mjHMBW1Z67D2XBuslHgYRRseAyxKIlDv9pkU4pFMfbtvew648pb6vq6N1jy
SSjgzxmkNNqNLqD3V15IT2Fnzd0C75djqrPaK6Us9wiAvzhYTmoegprbxTdYEuas6GBxDlvEYwl7
jIQdSZ9EWo9dfZGjG3/I2I68+EGnPjijnE4l6EB0SoL1NBuya2katD+E6q5RVo3HgSyZO0NB4R0K
BfCcjUrQWdBuRLC0G6v1caibSFhnY5nfu6NZ7RxN7DLzuNkSB+GuM8XQCLdsurf8trpOcWKwakCj
xAa4us6qgfUG+c/tiXkZ7Mp6UHvDJ0y67cx8F2Wj+jb2cqpvTRUXm0jP1JaR7gjhEImxNglYacyT
w1qYktjm0GyhvNpbPrE8BT4Ygwm5NsFhprpaerN7IsbAvbO5UW9VarYowiL8yOg/6vErE7JpIwoT
FBuzkC8J5Gvy5dLg8dJbV4w/HgyT+gIgcnJHJB/VyUjJV9fMjFiu0edH8HLa1WAxbZxNPz8Xsdt+
QMSWb3JzmVDGURcaXqP2RY5ieyLjDdqlGB7rviuObYrkdjESk00KOqlM8iHbhvLLL2oGDoQZHZRy
mlsnWaJT0Gn57eQEACYckJ9ZrfNs5cgnZ5l/p3fWG29wwAr0i02ioxvfLUFDLw/Omr9ji4JBAEhQ
dhRIbSdoTeZ+HFGzRQR9s3p0Apov8gC8rSMS787iYIAhjTS3QX0H0t0v1iIYohO1irduIl8gbSjk
acR+w9Ic+iA18PiY4lHeOrXdnjJVEJxLbWPvLbNs91FleFfAuY2z4gXwv7K6gCMUIGP2VOJ9wvOs
xeJaQm0G+D/pAIez1AJrqaXWmLFYl7BDC0ic2neZDdOPetG58mZz37ccCpYcnNvxouPWim4k6P56
LDJaWa35rqvhAfqpTUhSn668HAEeZvl7GVViZJoWj3t50ZDz9Qf5F+mGbXItuxKdORkSqOvmiuli
X6JClA4r2GsB1b3hZFWIvSt80sntPNlzuRwvj/f/bTp+v+kQjMD/e8N6lxfP0Lp+FhFpn9mf1j/h
0pZaDLhwBAqm54Jy908RkYNUyPcR4dmmrTvTPztWJ9D/C+0sk3b7r27Vcd5gtaJTRaZk67/3rzYd
NKc/l/aWiXOQEps+CAkRSLtXfZBELQCh0mpPbm/MG8ct2MTDIaY3Cik6qoScdfCM1arvksXb5tIf
jPfAa7IX1rZaUT0zsYKZUpYijfbGYACCGVRbXPFsSrN70pPkJ5ShwUcPWv0pYcN61U+ZvRFagQzI
Ki1PPLHynZ+Lkdot41RuWgPeXNLUDCmHZtmXioXlRKpYvCR2syvHSYqPI9rm8BCaCf7svlX+h3GC
/X2vbC+A2ZEmyEIIo9w6PvEuaxE3IYPU3kg+DGD2SoTYNYVh0yF1uQYukfTxzihK8KCMpdJkXpUE
HznTLbE+mOt2VHVLc0sUIh83mRmbkaWoMjc69J3vSFTDdWsaJc9u1wtZbJLSZntQ51HD34b2glgf
1Q7fJ0EbilD7dh3RkiJaGkdOQyuJLPPLNBXdtGzzJPU40OFCeNTtFSvWnPgwuRhq5Q9wRvT9TYDH
3LMWx5ISLq1rbbyscZd1TjQFrAsZQxOG4h5CYF6yF4AoqvPydV/StVK71Clka9sd472dz5G8Dcre
OJpTJe/JWY9WizCc1TS6qHmh2h4T2Pz72Gts1BhsfFZOB3tz1MENVjF5O5/a9Tlosnw7gYODBa+g
yurAhxHXzbWET7qvO7c80tQM+7wayYhoL3ERY6FX2PM6GJJ8V+pACUB48R1EM5JnkmLe+G5M89Mz
YM986uZuEdFbqaMpOLqBdOZREa4g5TZ3Rea/z+syfuvEbXc/JWPwFunT+DEhVHUD4j46ySaZ33I9
1FCb6pRR7hzdF3atntDR6zN4GHjuwNrZTFYa3AqRR49JMzuHOfGNOwNsAloNaYjdGEjnOqLV2BvA
8BbENIjEHps2RLitEzpa36reQRbLaXyiJAZ9k7XOvAahFMzrGhDFsULEA+q078otuRv9cWKjtJ+K
/2PvzLbbRrJt+yv3B5ADAQS6V/YiJVqdZdkvGLJso+8CXQBffybkzHMs2WVX3eeql3JmWiIJAhE7
9l5rrix6wGtln4LZW5T9tTPeSwhgDLFqjHSIsVT+jdB3Jjfsi5CEIDuVVOEVPRRCEa8ZQHoXanTu
IYhv2rSX9kra2rsUqJxJHUqQ8pPa2g/v4BBaJ6F1dUAni0sqnfiuCchTN4yYygdFGUl97NWfqdw+
iCX3BCOVf+SbLrZTbcv11Nb+1Qxh8YZaPD6WqC8IMLHnxx6iVrGEjFrPaaXMkzGX9J4b0gSOY66D
nUzrr0PQhAccpAQxasAOWeild0Hm94+mm+YfJiYCH+yxS5y10/jZh4aj2GakfYzfp1N73F3WNvBI
f0nIyxurlOPXkgqTwuB5Vwalcxx1G4wUq1D5SGEMjHfEOZB76Cy4ajpZyXUZpvoIaonhSBVlBLoR
hYP80McYBC643UiDZIpq7Ov1GJJgwnUBd+/l8ToyTKR/7XiszKDcMPm1HiTC8nedod4ns7pLa8P7
op0K5roZDBTAoL48Z23VMyI4lcpTgZ3uEp06gU5pG5L9F10ES6rOArrm0ehJ2snJ3HGUWT27vekT
/zhX14ha5s8NNIdmJQwCSYJirE/gqeX7KJbO2iX4TCIabAgwmoPoCuFq/7FzDFIfAGpBzzQ5OqJG
ZOCkjkShkQkBL/drPjLbaYfmkqSAceu4o97EQ28/Ak5PDrbhwcLR4zgRmIV9V2YuR7cOJRhPnIzN
s4CPt1OMA3BGmX51k6UtXPq6E8AaFhPk0CacQ8E40pmIizHVB2sxW1bjgjTIotG+IwnB/5yNdHbI
C1yAbrRfgm0YxtOtNEJYSHCGnnpIn6fAJWqYxvzCI+0XomMkSrxFzCfblTVK0FcLNm6Cr3L2qGKn
VdTbwM9s8EAwl+ILYsXhI9UTjFKDfuS5TRCJBaNTrTtTPzfsebcC/dVFZITtml9KJHpKpwJmU0AN
J/Wl0S2x1NiYn2WlnG+VIb8kdWNdCm9ou/W0pEbhGto2wDl4yI3sakQAeBXYWXYZm8RUMAV+jqkZ
V83iBJBav69MdacbyFO+UPEahSNDVlR7uwQtxN5M5uCmEaraGq4V22vZju0hMuJzng3RDu1TiMpL
iQ/4ZhA0guvZ8bw/p4gMbxsLU0XMZOM+8ggrFrGqj2OKaE/RvMivnEowymjL4aoqzehgjAvI3C3c
bo81v7rhzqW3YQbjdQJU40uj0fCtrFrklD3Sf4jcUB55h9PGGmv4rg4yWDRoTnFdhIazy5dMMLGk
g5lIHzZTayaXhoq8lVuW1b7rdb+Rve4+WkrhSfKJEByIHuta8Tlt6oww4iWRDFdhv3JbssqodVFo
tVW20QXdj8nW7TdhD9m2F1N/l5o0VlA5IduPGNXjXvSxpxjhHVKh9oxaAWZ8gGZ0ahOCYCJ6UNt0
XrLXJCc1rLOxcTECTltS2pxy/KxMmX9qNMlyEaF5X4ol5G2a8Yay7H2K/fyrypL2Ap/oAqDLsk3j
8KdwiY2bsL/TQSJKzoTXsYGaa+1gUgpo9Ub6HKQ+DeI8NvbErhsEZYc5sSK5DYUsTXZ1lzYXmITr
bd/Q3yTwst15msrLQHq4J8JgOCUv6Xi5RuvaLZF5JmyuteaUuLW9tnzuHHIYeO/3SR+JdT/F7mHk
sLFOnKtZ4pEtl0g+sw6sHelxz41Z3/Q9drISHSptg3nPEm2sJsDYIpHTKo4RnCXZTIWRm+42M6uz
V6sbz8TY1jb7GWEyarhsXIbct77RkdpezdGuVAh/CaegpZdAlJcxztk5X4II8yu7MIzboKXfkrt9
cJATVP3ZLm4I374GvRXvCIBPCKWFF+zm002w5BlmSZbvcXRWm24myEJGFQK5uBf7crCxaxme/c7o
NKElgeHdd5I25pyGYP8c8bUJXRIopyVBESraCmCtw0aWka8IBOlmRNL/nBQTRC+D269qjYOrh/LG
NQafzRig+uD0SEiCur/QBfyCFG37Kkpm/1h0002eOJ9k6L3/71nq3xn+wTdZhkX/+ix1G1dfvv6/
izZ/Kr/8OAH8+wf/bwIoltOSi0AMYDYDsP89T3lQVuAEoGH9h7Hyj3bM+ouf4IC1QIsQlf1wopLi
LyG/U7ypmP6T2Z9tLiOX1y1w37dNoPcoOOFgvOVuNLjlVBEE1cHgUSX0Ma4oc1gb4DcGoO8s53Es
huEqN2rofX39mEfOUoCjhKj6nGJ/jmksUTTzVBQlKmLzgUZYxE6WN+mukqBYZo5YFwqGH1Y+w9tB
BBqBMnvnmlR1+rHimlhW9RTYxRUBd1e2MYKSRcLWQbFCqIX6KB96f8WR7Ftv9skZVTDqGK/GulFW
zco0gPhrB10PmU+nKjCvXdEiqlbjU6WJBHEyNKdyyjh0Jd/anKTJwo6mLZTEs2dr8mI9gv6i8luQ
lUQXDbch6QEr8ix2sGev+mm+luTtoYHlpJIa8EuTp6kmB7hq5meHtSUfxHPluY/N1O6ICM3Xqojt
D2FDIIryobeZgKGqNpxXpeGfRWc/ZkP+5MGl25nReGuq7Gq5Al3BoE5m+be0XsjBWDB2dj5xyigw
UPSLAHcYh/vIHm+Xo+/aR1wPtT94HsMs2ItYHmC2nrLeqi7mBf9tjC0XxjRRLiRHK4bUqjOs+BQt
Yy0fYzs7IvF4Uk36VM3OGb8zlYsr263kAxGv8a3qpmuZ811NdrdrAiI5kKUf8QKEK41WAwUrtahV
caGsWOH4Iw6E5FWTCIksIDXVGKpTR9LjNjKWaxkXT+yG44pdIVt1GE0YM7Twn/kLBiHStG6vO2vc
M4g5CZ/BnDGYp9qrjDXSom92zl9zRHKVZfpk8eUc/AozCtlbDbLe6WEOOyq4zs1RXtvGJmt5oSFB
ZRXTArxUTnrkKPOgZBNSPOv7wnQ2eipJRYtVBwEyeSphe21zSz/71XwarChZpzFpyFnjPSba/Ow3
9rtgTGgcjlhxrO4wO9B+Gz3cz41zAKqOa0XZhwid8MowmQ4TgtbBRJxPAKPJZxv5PlGH2iAwuBP0
3HGktAobvrT5UEbiOeAQAfqcXIYuyo/UaveN6u+lzr8VZjqtTfAeQO/0vR2KeJUlXU0FUwGidg2U
H8BJSOvkuovS5SQoH+kRE3MonXONZoBdi5/jc9ICQLA+2u5j4qmJ3YTb0RD6XFMof0pDI1h7aTxt
KEyGGxuw+ibXEXE4DWX7hJbt0HjTcGwqZ7hoC+KpGKYY7zBq5FsEzcW70qinHVCU4ViAb1hbRm4/
d6L9NA3KvRQ+PDrumirBfKQ4waYb5mD2xsvm8Sn0KsYwnP9RDKayKR+IvHsgpRrr8SzbIFkVVLSQ
Ec6yzD5xchpIPs+3nHMnwn6TTc3MfUvlG+P0xU2JKQL69dGvGF27XnPOjfi6rMjdHQ35UBnUlC1C
efKRnSdALuq5LOHolEYab3MXlxkp0at6yTwqlvhEqsTwWnR0L+lRMBJIrWci6SGgNAWWr8Fcu9oS
O9tjg+ZdLLgJbsOGxshGI87F5uv1e21x002Z9+gZ7rm3mvEiHNQ3Y1Qn6WbHHzadXygcfhp349ok
A8oFK7l02N76NpPUlfA/Mo7Kg5Hhb2o6ANn6nDjN1RwK9w9ajp/G0LxawIZGB9qUwn/rwcXW3Zfu
5JXU+3ikS0G0XG4DxqXw/cMrLb2817vT0n6kkLVQXiOXfiMYGEnBstOwrg4Wgyi0cNlqWY5TMTIw
RmVGKT+SOvP7a/naoIhgwOc1Ud2A/EJiw//znn4YCkd2GcR+G5aoBpwY8f5wD/whXxs26S6Gk6+X
z0ukwEm1rG6/f+mfSIUvrx0s/C3M85CX3vQ2cdeOM/rT8tAWZNqlHAqvCeRGXtmap7RKs4MZ6Oex
1QhNx2E4pkPLcxtgIlLx9By7IbfrfOojXNdI5g4BERfrtFdEfY6n0WX5pkdLMhYWlaZKr0pXQSwf
bnURPZhODIVPy3Pvw4XQVRXsHaeqP0acHMihYnn4/Sf9xS2EHAgjKsQ507HeKkEsEhQhmkgsm1a7
kxVe9mCG7U/34A+v85P4m28TlyldT9ym3EpvrmgwCl/zH7lXA/JDWhIEJo4RW5MopVXpBukGzuJV
RyjSTT5M115nFjfYYRKE09G3ZmBdXkqVNKOAEJY+RSTxAo7s743APdtq2Mc+y70Da2MdRbELttTS
j5FjTfsisuqFlpOcelO1t2WmHzRAAmw2iTziRC0wznQkGZTJtzDBXFhmOd8iUWx7baQkqM8PPhyD
uWvZvGv7AID0ADudFLxifskZOWGryglQnK+9CbEW8kGxY3z9STkYAT1BjfX7C/mLFYbOPu5dAQUP
//CbJ3HmMNJIgg0O8wg/nnJCs7LRaXVBrduH378WFfZPT71jsk9hd/EC5y2fVllTAud5KiFSD7ey
TY5F9acF8+VJerOyeBgRJNMKpCw/0dhgAJHpZprloQqGetcmZBXKcH5eVnr8R9O+Q9ubWfIQGNaZ
RMF465X5kfbqhzZNP/s06VGpDsTP56l9GFI28Thgdaqn4kqI6NvsjvYW6FV2yG1yqlKsU3SF5vYy
T1zyHuv3fse/dnEHXZAwOa1BeowrlCod/I+m3lmKYbTNZHrf6xpbnpV8c+gV4pTIrkh4O2ZONK3R
tlKgElKrHVGvS2BD68HsbquSLC8806c/fCe/eGL5LqCFmqzDUjrW62WxtOpOV1NRHkTOQWGIi2Sd
dD0VPJzuK1KUuxWC5RT7rn8uUN6vw1aZKwgc77qUeznMALu7Zb8bQ6aPHQDiDTTqxzGt7Y1vejRY
B/cc9h4WydAheM1KaTCyEtWwWjdI8h9Ma3yeW3OVeMkdgFaqqoYPrAy9z2LzYaIQW9VhXO/tfMRL
Mt5Gjruo/Lk/Zc3C17rDuAoMmW6KMA/2RF4+BLUavpur/n1OpI8CP1j+t6jBrLc+lzEi17sbh/Iw
AtamxIEuO/J2JJCvsI7+8I0I8WYStuxUPrswyxqgPv+nZ7KR9gTcuS+Rg7XlVrhY0P0wPYbsVIHg
+yFxjp7yxAFpsFim0pQKMMrBeFMA9lXoor4JgL7gZt0G7kw7Ymkil5P/mWnxJe2Gd3mAUTcmZI/w
XDLY7Lp9LtL5VufTqfCWzZjbLLKzp3BcqtTRWqezedX0yDV0Za0pV7cD0vRdx1f6crycpbbJ8eMv
BgtlipblOiWMfFeHfbfKkSFcaCBEL4egsNQ49TqClMp+vE86DpI+Y+313HDUc+bxXpH6uZpkgFpi
QIgtrskkgXhCtSa8fgNEd2Lkgbm34N9Ac+SGrPthJ6Rqt8tj1GqHHOnx3o2WA4STGTxPAOXyhmrJ
DNMrEI3+hsZSu1WG89gQ37oGu9lcBo5+Vl23GQGlI/1MrhKbM0ugKcXBQT+m8UBkjcRLRJovAMuj
MWD7KBA6KGI1aE7nRw7F+yJkZ0migRuTp8Mduyuk4p/idiyPmXBoTAPFstS0Xg5GTF2S/YhO6IQe
+Jx38tFSRCD+/vF2f/F4U+s4i7aUEe5P+lzssGljSac4tN70jLP7FqfFmfqCi+fwWC/118tRu+oC
sevQi9K35ZkvY+SiY4ugIOXHgPBssq5MtwGwA39QtgfXKSJBxfJLQl/76UDSrcEBLcNYHeHvQFYW
PRNeFVzVKog3M0i0LS0u+Mes5evZs8+WwRqTdtPDYFNumcqu14xH+rWOCIvOfSrriINhrU+xjU8b
4TISvrS/78hGWsFCuFVQHnBp51dD399KB2FNlbt6i38Awd6ITjEeCbdCGFMIAxpxNT277VzvVN3d
epwOoD2454FNhENmf28Dm1yq+Y6Y6+/763/VCn9QK9iO/fsO20OioqRMXqkV/v6hf7przl+giPk9
1lK8k0fH1vSPNxPtgedJT2LDXHTAP4blBX8hn6cGNYH7uGhdOQf8482EoWJT/i/qV9+ymHL+Jz02
T/xUg/LyNgJ7l0GaY4ITer11+gN5HdUUCRT2U4mFfaj8tVqyYuZyarDX21tNjMxU+mAb+yVbBmVW
tAZKVJ1A8Pdnu4IIgl7J3jleKMKtota9jpe0GrXk1lQl+Ans9/5FE3b3IZpBH5Zs82QSHaqSjeIC
v2ckXD5Y+Auv62JkRDVYhvrihCV5WzEyZTlp56k0kQ2QFkusuV0zOF4tWueHzq2Mr5n29HvkeYX+
GmD29FLYrnI8E6G7VWwRmPXSk5lmtb93h7C8ZwWkh0WIbc+BoqPLiaasMu4N6bBNz3E5bOFFYktE
ZotVZekNeJatz0Jp7F9Z7H/Ks9yHzoDensuC5eVAQRshtBDkqmcuAbwmZoJt6I9M9UVjyhUe7s+y
mMsT8jacf/4sqR9k9qhSdkZHhBJRKgKuPLTHBxw00y2Bd4Liq10WhLqorxlfmh5WqVhemHQ4PiIy
Q3DIeeF9bLYx7X4GJzi4ITI81G0ydMQJAyrbzmpmCK7TECpuGCwHB7SvnfWuSWyIo4bjinvV+PKp
ryUOQlwBOG0j6V+ikRf3elwYkuxdC7tvyaEKMswoxBuOQNiJTiE7qXb49Z2dm4tpk2C01raZiHpd
C+vArkvAub4zQGry4wCunaEaiHFj2VcnobDSr1/+mIuU7zWsMTOs2Jz5e1Nc8DOOTXfisl4CsayA
ifja6Yh7T6UPVsrpIcp1g0S+DRIPUF2kiarzqww3Gvtg8ID8FaaaApg2cGtKASvB4WMUUMP2o1f1
8x7RB6FfS2xUrUn32cvOB7imdDufghIpwGoqCB60IgHeLpUzH+hlRGo1ilSFLoPQdzT8iTcwMseN
SNVmt4W8ARKXCT+zyCgcmAQ6k7LxVIKelxvfq1zrHA5L/Fjb0Ya+6OoBYF5Upd0XQkQYfDK3x8ip
l18LpRW+YJ6mXbNmtMOeu3Jf8gjJX+bXa3f58D5OCMxYVsYVVOPiVp4brCrSxXih0QaTrcYQ6CNp
rsBoDcKcViHRKNc+DA+AfLyi6/UEBAwGmXNov7k3v2O70pFkulFlsHVt6UQAi0ZrmPdKCflkIoEh
AGkBbLkmqK3GQlWKl1OrQ5Skjrx5iW/L7AapEyEdlCih20OFbCz6kavIzvlYEzrVS5JG3A8k907G
w8u79HM8CYd8AoewtoEYtpxcXe4yAxnYOVCwSZiUtqh2Wo4vpFIumJO7jrYSYvh8+Urp0izXJJ3M
9tzB9GHqTWLfpCr+OZgWKu/3rEGjwiqQVUs0IO2+ZO+NOSuUl0L9B8ogpl0CdPHbPDvckalrLPeU
sJg6M1vwi33VDyOeZ1FoCMN1pskVyLpx0wWIKVtOVrfmEoI5pBMUMu40KI9VL3zu0xI/aiCD+rLz
0U/XDm5ix4J3uyJSHZRIUUYEGyrO84xew9MLWZMv0403NtLQW3qgHXBFoCYfO9m3RBWnkHgH7uJ9
OvrFbrYFU+MhclAad+1zatDWpQLhsQDBp+981yjWnqW4sS01Kj4MF+DSxdXApyuyymaA6JCf02FL
tTdOUCJF4JIN80FjTDiMIvCemzrFwCPKyre3Ek8/i0Ob4V2MUnlhv1CPp4UUqzyPFaRvcOl6VjG+
G4Ujt2ikLLTvHSdNGo8EbhcYhi5svYiacj+O17SIopuSvODbfKhcjnAZxsSVh/j8PSHI8JQQ/36V
XmEfQ2YlhxSI0Jfc8V4aEdrboTNLLxvlJl9tZtD39FKnCxJG0NpggFpXifGeAYl6wInQbkoO1xVy
A9ISUTwwKyBxE1A5cOE80OXO9ItpW0bm/JXINdg/NmKyk++MHgbK1JskKa6h/RFtTIv0DpkrTW5P
IKtnWlLAGIDLMy56V90hU03C2bt0ouasXFV8pb6N5RZsHfpZPTXkXXbaP2OZuSWJDW4UxipbrTN/
aMVlToZNc4NWP77AjYa3y9W7ebCHTdtk9RUtzgpHbR9el4NiNZk8BtJG3d+S6P1oRyP95C5o52g/
9Il9WUNetd6HtV09YIBXd/kor2NnaMgTwo05Rq1AUy+8u9Ij2Q7tSee/azhpH+hzoMEGsvgYWaM+
wWe8nyPL/dC3ADQrVDpq74xlFfB81HiqB4VZPrPHg64D0lhr67ptIZa7RR0DxTRjk1TJGWFb2HTm
TRtX1VZbnrnNUyU4aKD8o3cNtmiLcb+EBhPG46ew1kW+FrJ30p1Z9H1xQAuZY6gWMicFF7qar83u
3ioz/2NiBWbLVghZp08lYe+I3y8GF2jEmrjQT5rt/YSyrj93lvlpVH5zVeOl61Zi1LWLBDHsLlt3
TjcDFqq7idP4adKpuMmE233D7q4+TQFk+SfdmflwAyApjFA9z9lFlGflum7UozXN4U0ci3CTcYhd
UQoSYd0JgLgtJQ1AlWOP8/mdUp27bS3mfESFFV85kuvLBhryFhyPdUMo2fDRT9xwExWxex3UgQNs
eEQDkpUAcgA+efXZM8LsimxLq9zEvWncYKl3Np7swXgWubcapKuPdVuUn/DLyTWd0vdhXwM6NdVD
x5a4JdLLQd1mfhSgplJ425fG5MjHcSRPnGduUmsRtmIbGnF8aiME5zZWiaveUwe/51iVeRYdJVPQ
ufCqWoPVjTvJJ/RRo8cSqzJTk75j8zMI2+VWMdGPFiMEYysXH8JUwhfLXeCnFpYCDC84BTTx6KIe
uA+sGlqxRoQe2UE4byLZ0H102cJ3AedCkv+s2r7xI+le+4Hq7iolezb6kk4/PIpunc0a0k6HOkdl
zqruo/eu2ZCojnwSOZMmvQwLBgyEorhLUvRRq5TyY2eBb2M2kqdM/szF6N65TrOa2ji+ZvpFQqFt
TvemUsNpau2FYsEPDkgpr1iBBjIHkUNtuiK4sTtz2NdlH/OPlqxPdjE3t7FT5MN6Kttx21dAwFfx
WIljjzX+JklcZOehewFEAblWht+MoGBaH07RP8R9jL0DCgYiZMSkkR6i90MdNCuv1R07bmsf3brQ
B21GKEaYCuzwRvE9gEAYiQ8t6Fmvfa+njQ7kHvSKW3TZutYOEV5kAxFCS+sEmkKR7yEj+w81JPLV
gKLvLkwrD8RcE6bYQcR48Amo3qCuQQYbhisTVzipQAvLmGQ3uZmnCPu9nFBKmvHUn7SS1W60LG3v
+Bl95RUoudYe682XtOndbxizRkaxrjMf4qDLn2vPI6NVBeE2X0qrumgVM/WJsRYgtmqNn83dJkYD
DK4ckrXf+/3VWAtrExL0twYyMMB786wTOT3DeYbKb79nf6NpXjL0GdZFoIvrtEtsEm+d6pZhZeTe
5uhyCTU0ArWiA0RZUI7yc8aUJ9oFKK14gExqwcwVGWnZ+i4acn1ZZm27ncAk6nXa+uFNSxlwBbql
ZuWd7OjRKwaEt7ON1SyUwceoF9XtHNJBxLgX75qsny6d1nHOTRmDhgqaxtj0ldMf7SrvTlo0094v
E30tnK69j8fi2IzNqfZnvWkCq3lXoJV+hteBs6Nr1FEMTrhXkf9AoTbuMJBs0NPKGww2eb5yhiwD
OsbcJD8iMmcynAQzgqRRqjpd42ysUmaX7nzb22b9WWcFARkseTmJHSTcruyy54JA1b7MemUUz9Og
22sjmOZ3BmZElBd14vSf/a6+r/upzDw4Er0MF6Ayi9tFqBkzxLZ3W4n8Q026a3wq88YLL+3SfOrG
oL7SDoUcM/CmvyA8DmABI6UMJkwae7cBPR7zQ1LwJzWuFBPX66pGAQ2JewXcFkDf+AEqfLWWtvIj
75opRnPN7nfRfc8y/UPX6U2jH8GJgx8cFT/+d4k0/fXBGMZeP1kRda2nlLwYF3C5k8TW/TyRmh4o
8Uf/8dsuF4BTHANMFGx62JQKb5rYeTxMDN/a6lCinLrsYkp3GI/OE+gM2GlIWp7jnOb3mQlaj2hF
kVQIcwQBaXGVOikU3pfQL5xZUr0r1JIib7jEFys0Ww9DTHrMkFUUgHIuQ8q2YuG+R6YdcKCX3Xxn
EQbAyFoTXpv0pGN3deo8MVcfu7sW5lTLuEcQJbouXVp0n2bOE0C1fc2BLQodMqvtaIm6ZcW4LyAg
fxzzqf3CLVN+I82jvLPR6C10iSWBAut1/dGEg64vI85GxrJ2mhywsCbdzEbbt7sAhAZomQie+8Rf
VIA6atDrKhZ0x1rhk1++nIVfMpJ//6W/ne5gk3ZcSafGZ3xMc+bNl55RIaPHNiuS9pbzMomrnA16
Qdr7dwPQv+zGL7/oxxHPywtBUKYMkJBr395dvuIE18AnP+QxjlGaEwXNxbLh+3kh2rfJAi+OCMNz
YR8x6/z9x/z51bGf+2T9QI8ObPigr+/t2piEZ06o11VaW/fuSAM7IXeN+nHh6mNCQXPTeRwCjLHg
2Pb7FxdvRwMBsANpmQzqxZIQ+Pazj6kDpz1UWBFEzW8niryXV17WkE2fthybQTXw4Qc5IdWJXqDO
quw5+JWRl0NJ0OL+5Q39t735p/YmqSq4yv+1gPDDBEy+jH7UDiISXH7m7+6mMKE2O/CSXTSAuNUX
hd4/Xiwh+E/oPmycyd8JIf+IBxd4CD0wFCEeSOeXvuc/8BDzL+ZTjHFNdH8QC+iW/gfguTcPM3cZ
OkTUgwApJDYMe1lwfxBLYBUSiRM247kvvkRtvonzzz9cjV8oWxYL/g8P8U8v8OYxUtrOi1rzAn5K
gBQO6T54SoZzEqzjv7MC/+V68bL6v3otzGSQ/SyIB6TS06l9/WEmrMK5A52WtT4n4YfCgs6I6U4r
xnBZ43xqUx35zzE4qs7cm+QLgfipGN0m5dG0zSYqvlRN5XsRjn3sB4G3h+ts7pFz9F8THzZrcdkr
2XLsMV1gw3kbpKG690n3ObFSVeH91HS71EqcI2FoyCLRaMBeSsOm7NYWmruVbysUSdbgIvDD9WQH
nADyoomzO0qYaFAI68rBqza8CRzDiTtZmId766hYA95POu9Pedj03mIJzkdsaQkmr5OHNW7jaJc0
HZE54ydM1USUGFFBo6ezFFJyR9rvpOHV8yntgti4G2kCyXJrD1EYGPVifO10SOaHStr9f1eNf0d2
zEBiGRL8ZtVI2ucKB3H5et14+am/1w3f/ctnxXAEZc4/tPe/143A+otwAxcPJTDEF7vm/3o4JR5O
9krpg0+RFjML3sY/C4f1Fw+4x1yCLZWdhXf4Hywcr/UkaI1pajmY2yXjnxdh9OtnjXlMnEHVc08c
+dXhJfTPEeWSCoq3at0phhA/XKBfLCS/ekHPYi2UuLbAtSwr2Q8rVcanBqNWOCfbsUBLD9jgZ9hz
127uN4eIdL7z71/vdan5/QOy9nK9yLxkLPVmMQlSd25Z5+XJq2L3KQ14AXthd7cOHfLfv9TrUuPl
pfiq+a4RY5mLOOP1RwNkx5QoE/KUFeS7JV6qDk43s+27dNfPHYarBy9LxRl7zZ9iMn7xKbmTHO4G
36RD+VZ4ODYZeAFDyVNr0aMEJEp1BTiOcSruzj9Bdt5UNS8flDtQ4EZ1kR3CEHr9QTW4+cLTicRS
h6pnxXieBvyYmpSRQ+fRbS7ttI6PhdY00CcVD+0jwXhE/UC0M9amVf5nQJ7lDRGTsYSP+lApgTO9
qWVTzLB9HoXy5L8kOL40u03iSPf/n6/F9s8GxS3MjfPmhsIeRNTSNMmT3Y7i3EvClTwkvrcvAYO/
v6GW6/h/G+H3j0XNzHzUM5GVvD0mJV1NkkzVy9MQxt++N88tpIS/f5Gfbx2IZwxel2uIY+ytyssc
aFN1hLqfYBQSMOIPFKQvGgwxZ0wZfv9iYrk6bz/SkrducXTiEr7VAQJ2F8NsCPvEBkv9aw+8JlAD
UqleOv4+oZNP0iXY1YaUdUsSqH2BPMP+w5HkF3cwHX+WPXN5VCW6h9d3cIhmCAB2Jk+azfVoZ6Uw
0A0H4JOMlju0CTijZJnF4WCaEXdhLuLhZVKT7FlB1OH3F+VX34BcrB/B8k17b+udjIwMXWREGLwE
OzIoH1cvA0OJGGP7n78Up1YChak47Z8O3tgzVaW8xj4lDpc3eJmUYhNlqfeXEdLvX+z1Us/yvfhp
SH6S7Czez7dvHXdV3jS1cQyp4tC6Y/j/WNo5MZwvgyPwOv4f7mXxegleXhIkl7coCbibEWS9KVNJ
6ZYL5jk4miFqHSaIzG5aLMq37miQMdmGfK+2Q8R37KfW/Uu+ZqHRf5IAAOuKbnQDmZTt72UFIfyQ
k/w0W8wqQ2ImiQkT0J9+f5FQNLx6JHAAuB6rKTcibRjEE29l3KWvU6kLWx4Jiih2pFDMuypx4b+L
NutXlVlMOiJqLlUV8520ntyt4JfdwE5i7MzUh/dI85S1N3Si7guGue6LtuAtrODKLWlv6HrijalS
MawcMTIHEVEgn5rYJzXMZRRopvyYgihx4TEmUbSXLYakVtp87Khi4TFI+6hSLiAq+nS6jpKc6FeX
cLwHJEIG6KcgbMRBgAsAeOnF8GiKgKTcNYVoaOOvTWx3n5cNr+FzpbGAT9dNAxFsJQeJOgiXMfP0
GIj96nvqIjTSeW+Qb+weRyY5yA+igng6JUjZfAkkztK8+YjzyKqPhViO8swfrg2rM5gCc4ZOPokp
4CvzZuDv2WoEk/yAy5V7r8vcpywBGI+f0XKeJhG0X74fzN1hcJ6KKbOe6zm0DsgLmlvlEgjGNKxZ
472WQEjbYCBwJXDYUMWEbsBgLHOSmgkvsWvG2taSKxqS8jrhM9yHtt1+UW3nb4zKEvcgbbg+AXO0
W4ZF84MFje1LHUi+J5i/DPK1ar9kyJUX2BkdrLkNGaj4kwoe+nribxnhZF8QLMlvKdJJ3MNnFGSH
mbQuXna5kp0aMgUEVSb6sUqX9kEHGcvzuLNlzHxiRWjV7B3jpTAxUg9v9JLoajJevc2qiX5Tbhpk
1jplLs5N0nDXMA4gKdDNuJrghWpAyBXSGfStISGB9bJeGoOHpqCVAwAz0K68GTBvi4cYc/wXt4p5
/iozIo7+JWk4NooladCBEbIOKx9wDmPGRVmRhSgwRImykdGjETy0zHwW4jJ+LG3g4q7FQtbtOo8h
/sTR0IL05iCsqG1YQzOBA9FaJIXzNFREG7pxH1j0UFSAPX4S6i6yZ+swz8yWNlbkyk/lMJT3/pxM
V3kz5JsGspdYpUYu/J1ITHVM8mpg2rWII9pca+Qbc9VvzDZ073EcJHioXFBpK89JpzMHSvNUyBhX
SpEFpLY4LVkJjgH3oJyn+wyhH9OQuAbya2KgXgIJoImbbXnT1S322jTsi6+Vo7pvvpxhplhef8aZ
0MPmQs6i0dmwMq3nnIVrNGu69Z0x/Q93Z9bkJrJE4b/imHcpACGWh5mIK7V6sd2Lt/HyosDdMtBC
gFgE4tffrwC5Bd3ua085YojL24zaCRRVWVmZJ8+JP8HIlqSn6XRv3JZwI52gPhi+jlIlcU/Jhplg
bPOYOhAMS2e7KI+u7PudSrdVlXpf3AmyQSaSapd7wyOHHe4RxoXJdntmpYXxGQy9YJ6Mqy+GW0Qv
EUigfFcWevWF9PZ6AbN8RSZ2x2e0llNagdZF+OWeenl2Eu6oBlF5M89EMEqWs9ymaIwkmxHd7h6k
g7m2Od1YVNRwTMtZCC3Y23ydji7C9Ta+uE+89HQ/zferJfx/C2/kj94Abdh88tc7HZkQZFHi0AeD
iM4slbvEMTOd9eFXo5OltkFkZpeop5s4wpA1uhJ8cbj/yRIms3UyoTdJCLpFlM22YMSmswTEmcsJ
PS3j4jWRrnUO9gKmkxA11Jm+BDE+Q7pqeULNzbuwSM3PA3hsTlCVHC20TZR/iIE/ISUcpqe5QPqH
nnIbmGn0yQ4QyvZttTxNR4jY5AHPYS+zzRt2JfruKtz7a0PfFrPYVfiipqvdv45MO7xRsjy+AfjL
pB6RTcqc/RKc0QgCNRpsIKtGbCnOkNGmbYwAG5gWcBm8bXbnJgoOKarALaFRxZRVsp0NNiEHrGPl
5VRZCGYaGqQgm0GoFdKRCokkmHKWql7eQP41mptCYzRLbfZjK58iEgxJBIi0WvxaUcs4PQNDjAvC
GxOYCYHnUck5ClFlQjhjV6nvd7HO0s+96fZcL3UYHKbqOv4cx0zbeWTuALes0Qb5rKGfRTyH8uZM
hWIrEuyVabz5Mr2Hvv/bPt7piFubGRUyoFWL8F4vVhsLgaU5wODpR7gd7IvEs9NzKPdcbxaWrp/P
gFV5X9Nd5tzH08liqvsuRBaU3tNPQQWt0Du/giXl3NI86wqhLzTDA3+98Ipie35P0eCUtFD8ASqM
jTlDMq34sJsmm7eGG3/TgupTCZ/jNVSD2Tl+lc5ZzU4QYqLgf+ciSXxX+X7xzs1NvhwrHlIHhHZs
aDPNAqi356/3Qj/MfGlMfSDhZRHEm3lK7WE/X+epW5xndqm80rfR/nKbZpO3RlX6o1myWefqzOAr
0HVPI8jfQKLKcFGqWXBZUp65BjkVXG9BCrzd+NZ2Dq9Geku7WbCIsmryla7M3auMvBa4sqXmI/Nu
Tfz52ku8WZFXBXCUbYC7sJcoWG0s/eW+2H1dxqPiXZG56zdqDuN54rvTL+vCWKP/RemUvZKi8WxL
7e/KpkviEqq/ycuRXdD/6e3c1NF8KEaohNiLkILZK9VQRsuZDl1NAm0akqVIy+SI6KiaBnEFPfHl
qReEk/fGOgZJEU6qd7HvwXSyz6s3GRQYaL25xec8yLb5QklT3X9Z+mU5nVuRMkKddQnnwpVRKkV8
Znt5es4pd/T6Hr3XD4qfoJo1Qo+KppCRqazPcybPVcEO/03dbdPLPI53Z+DJ9q9Ivm+Ck9j2llCn
qhwvPJzbGQ1ZKgq0RBajubszd29cbVfQnnS/hLsixeV9XpcZ3UHw07+G3x03SrUcWPM2hgz9RNsg
NDGn6KhdZua+miK2tlWthRWYOg5RLVaRRuvXqU2z7akbu/qFrm8hmgsM0FS56b9NN+r2Ax266d8W
0LDFrqzgubgXurYmWme6At5iVlb3JvD/wvTBLVTeHYyE7EOZQk/mckQe8URnqG52FeeUMKjMBETE
0r/WFFCjSlKMLqd+BjmkP9lOTq3RJKGii0b56TY1p8U80nw7PcuZu9+WgVd+jK1Jdov+pHlHhxRc
DwriHek8BSAPyWYUmAmE7rCyVlm1BdzqVXuUjLL429Qr3Zv0fkMjYuWn2csJ/CYRfIPh9sQrfeQ2
dIqMaD+HyfUoKO4XmmIssxPbJWZ3q31ZUluPaOKdUqmz6KWGVmOkm7tPdJsiam661f01oDFToZEj
DK5DO0CgEDrl0RtvNOGrUYpTdahZ4Q/KUfLelstWx+T/poLSvsiJkzkIcfhQTeSrZP92lbJi0kOi
UPx6E/lh9j76Z3/0vKEXq5/JrlL6AKHdSa7Wz1Q/8HMmAof3yu9Wf/4xgYHdIHGpiUJNgHpk+/9H
IusKMBudTLKr9VXf6WhwfvT6z79ZM47P/81zj94MzMXdn3+gYmTx0FKvr8NNQW4TfVGdrAAX43k8
CvZkTPVEobWz/Z2jJzcc1CjUMH25UdDHFHgVk724+dQkBY5HQVX1sUHPgUhB/Evvf4vEaSZWoetH
nVoB1bqfmwM9C0dLwOYbc6YSUIr66s8BJGVVFLFEeqm+mhsOaQ6Q9vq5QXDuqNGesGsk/m3GR37w
A/pYkL0LhEHzkj13QM/eGD8x5eBEopiLOv3AFgKlW/lBIBEO2gFlgvrqrQPKTSQZyQ2RSq6vf2s1
9D7jg09ElEykn+W8gTkGwUTjHK2fzdXzBooy1lGC00TGu76GNhXotebLyQ2COqasp04hbWg+NXPr
2CWa7JtwKwA6GNwcgO+h2aUavMD3SOVXogILaAUczgJ5U1+9t4fpYEzaVTjFoX37pyrOvxoU6Wx3
zH0SzaLmKa7ux7dsPr6Qm7EBnohrcKMAEpG6kdQKmDAHFL4xajfdtzeprIuaO0WQZnAGtx/yYfhi
cm9vjmnCpAiiIpUprv4KUG3IoE3qcIeYaWgLQVSMZEdBgCjwgNTDnw6P6TUdExTUtcihvT9scNLx
AJEfJCGGNmnjgZ4fMKdshCDTJmq7Ega3F5BzNWRHgTMSsE/wLZwF66sXHzMK4Pnotj+EjoM7IzEK
QsdIziHAJK+pYDZAIT41CqpijGGUgS3DagZ8UOcDjvKS769Px7A9sNgPa6F3QDDsMegnRINpUa+v
we0KqqpIzwLNGk/Z9wGKNpOgvy1YnBAssGaagKSKa3CRgSAgkz0hkDQyIGizYENv3rK3OVqIAQLH
YNNoz0mDGwXOSQLRIucRiIEnAncwaaPE3oow7TEdGiCXQVXV1+D8IsgoIV8oNQq6MgYxLfIj7brv
7ZHEytzGoD3mYQ/lhkPyjsxlWe+IYgh1Zc0yUEqor17mwILZAwowk42omQuDixT4SJb0HmmPiZdh
1jrkR3qRAjllTszQahwiieGNAmhLab9gsQfo6JoKIJq4et7Rtsi2klEk59jMlSaJPaQVAY1c47Il
Ugh0ZyDpCpr3IUt0nECxBV00qocaNGz1Nbh4QVPYyiW9ozhE4xj40r0ztDE2Fej6vueUh7dDosYr
Owc4OXBEJg4wW6/XWwlQhhu03UBSOrglAJWPLZtFI41k8e42OZRmij/eFBgYQTPU/j64AEEjuyG7
KegGBwdbtFa1wWBvEiDRBToIlTatudOA/CBMP4rs64sCK00m5vfwp+cJiI+EypiAUDe7xeAmASUF
6SgRP0iRecpKaOOjXqxsKWTTJiBcaParr+H5Q2iMpecCOz+s1jS0tm+Jwc6eyOmRGBFsf+sQBhcf
sV0bTGC5EwOlFfKm8Mi156L+KNhjAgfip4PDGN4o4K2ah5KIj+wx4HroZw+nx97moKoGjoHjo0lD
kriasHRI3lHsXbJzAVpDi8wh/bb1S/bxF0QI9HNQbKANor6aJTigUXiK9vFX603i9AjvrY1zeDJQ
MPGeLAYoTdvfh+cdhcim7Fwgk8AGQNntae9oUpVjG6V1vBkkoeU5rEyCptNFLT8K9HWKkkt7Lur5
BTKM/MJWqT+gVYY1ChOCRtlRQGqVXh6bjPtDPHC8UxIvIDZEqp0wvb4GFzUxFx6J1/6yXyDDaE0A
Y7TO8VEmAb9ByQHyg9YvNFvzgLwj/a2a9ClSfGsqse3x4VE+hXq0RV+ySLd8957DWhFQEclX4VgR
5JLJpBqt++vGjuT1x+CSQGbogztMT3AJ0vGSSq2VVn6WfBMJ9I+RxFNUKJkFDxnYgc2CJyTYftUj
IJiG7BrQk7bgLHBOx35RxEu0BCsCqVdfg4sUxO7AQ/Np/nnsTGIFtgXm1MHv9U6TzJAxOzFZh5aR
e0AecULPtPRamILNZpor7dFAJCmOZwF5dpjvRZtum1MY3NmBUrImm16bsOJJLnI6aLfH3ijUkNUD
7fnAIkXKYXrzUSRWAThNlFRIqrS7f38V1DuCKG616YbhzQLSa82BTmIUIJUyBQHeFFd3vAhAaMIk
Qhc7mIz6GlwaoaXHknOFgHPgnWCttw6/tyGQSCEsgJKQNdIMw88fmn7Ca37vh5l7fnC3EE0r/ip9
qmHmR39w2Ace/952gYhWDwHy7/yhICtr7t1gn8V//9VBRdcV5qMfDxXn+j7tP29f8PGtO/c6vNXh
f577q8RJbj2YnUV3UPuYV86Gdpr/BM5XZ+MckxmxGTEzH57kzz86z3m0Ff4Pw+m6Z1dgeqTtolIf
hV3DdTeBvOG1E6ZOenjEumOnhujLWp47AcqdSU9Jo8F8StuG/j1x7qLjp27w1PKWw3B1m/m3edYx
XkPVZY2frAKncJLVseUG/yhtue0VeRF9ewEFXL752hUwaYDGsnc5ZdT9u+4sbNBaspbPVhGqK13L
DQJK1vI5I+77xyOOOJ+gS5E1fHHneJ0JqOp1i5e0XRRzw8jvrsgGASRtOrxDYLY7yg2eRNpyVPTM
1k1/smZfPfZNDfJD2jAG8tv1/jANarfXAIxkTb+Ocj99NMwNVEPW9qXjhx3vQUn2d2wvlw693H1F
8QZXIf/Iaerc0qC+yrLOnIaSSiAXpO37t57vOt1mwwYVIG+avSCNss7Mbmvt8rZTKORTP447vqkt
Zf8O61Ge9E2Lyqi06SjMej6kbWGQtXy1+po4veipLWTKm9453X2LvIOoDcobLl6cO5s49fzuto59
UXX7HfZfrpJ01fFUAOVFGed3GL9clf5tZxtrUfi/w/hnJBkOj1mfD5o2B2nTUZJ5L+ZOErFTdhdn
gxf+PTc4cdb9td+0bcqav/b87og39Shps+uAiKR7qmnLG9Kmk5Xb7+euc+Wyhm9WYZjug53TOya0
BQlZ82+96G714iJ9tLc1OV5Z8++i/AcTsS2u/Z4bPJ6IbXZW1vx7Rn+VpqtOSNFmPuVtl91TZVtd
kLX7IXO8Y5/Spihlzf69SjbsbB3LTdpL2jJyhz/Sk/wxe8j3bNNz2YaPDvtO6GbdpdkmLWWf++Mq
zV48KYbZAM2k7T9HKS07MD8muX/W8lOZpu9NEI/zTweSlKf+WTe5Jv7iNlg5yV//BQAA//8=</cx:binary>
              </cx:geoCache>
            </cx:geography>
          </cx:layoutPr>
        </cx:series>
      </cx:plotAreaRegion>
    </cx:plotArea>
    <cx:legend pos="r" align="min" overlay="0">
      <cx:spPr>
        <a:effectLst>
          <a:glow rad="139700">
            <a:schemeClr val="accent3">
              <a:satMod val="175000"/>
              <a:alpha val="29000"/>
            </a:schemeClr>
          </a:glow>
        </a:effectLst>
      </cx:sp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chart" Target="../charts/chart19.xml"/><Relationship Id="rId3" Type="http://schemas.openxmlformats.org/officeDocument/2006/relationships/image" Target="../media/image2.emf"/><Relationship Id="rId7" Type="http://schemas.openxmlformats.org/officeDocument/2006/relationships/image" Target="../media/image4.emf"/><Relationship Id="rId12" Type="http://schemas.openxmlformats.org/officeDocument/2006/relationships/chart" Target="../charts/chart18.xml"/><Relationship Id="rId2" Type="http://schemas.openxmlformats.org/officeDocument/2006/relationships/image" Target="../media/image1.emf"/><Relationship Id="rId1" Type="http://schemas.openxmlformats.org/officeDocument/2006/relationships/chart" Target="../charts/chart12.xml"/><Relationship Id="rId6" Type="http://schemas.openxmlformats.org/officeDocument/2006/relationships/chart" Target="../charts/chart14.xml"/><Relationship Id="rId11" Type="http://schemas.openxmlformats.org/officeDocument/2006/relationships/chart" Target="../charts/chart17.xml"/><Relationship Id="rId5" Type="http://schemas.openxmlformats.org/officeDocument/2006/relationships/image" Target="../media/image3.emf"/><Relationship Id="rId15" Type="http://schemas.openxmlformats.org/officeDocument/2006/relationships/chart" Target="../charts/chart21.xml"/><Relationship Id="rId10" Type="http://schemas.openxmlformats.org/officeDocument/2006/relationships/chart" Target="../charts/chart16.xml"/><Relationship Id="rId4" Type="http://schemas.openxmlformats.org/officeDocument/2006/relationships/chart" Target="../charts/chart13.xml"/><Relationship Id="rId9" Type="http://schemas.openxmlformats.org/officeDocument/2006/relationships/image" Target="../media/image5.emf"/><Relationship Id="rId14" Type="http://schemas.openxmlformats.org/officeDocument/2006/relationships/chart" Target="../charts/chart2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7</xdr:col>
      <xdr:colOff>76200</xdr:colOff>
      <xdr:row>5</xdr:row>
      <xdr:rowOff>66675</xdr:rowOff>
    </xdr:from>
    <xdr:to>
      <xdr:col>11</xdr:col>
      <xdr:colOff>476250</xdr:colOff>
      <xdr:row>17</xdr:row>
      <xdr:rowOff>95250</xdr:rowOff>
    </xdr:to>
    <xdr:graphicFrame macro="">
      <xdr:nvGraphicFramePr>
        <xdr:cNvPr id="2" name="Chart 1">
          <a:extLst>
            <a:ext uri="{FF2B5EF4-FFF2-40B4-BE49-F238E27FC236}">
              <a16:creationId xmlns:a16="http://schemas.microsoft.com/office/drawing/2014/main" id="{620C8F5F-DA8E-6F7D-F47C-77ED60AB7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514350</xdr:colOff>
      <xdr:row>1</xdr:row>
      <xdr:rowOff>61912</xdr:rowOff>
    </xdr:from>
    <xdr:to>
      <xdr:col>13</xdr:col>
      <xdr:colOff>209550</xdr:colOff>
      <xdr:row>15</xdr:row>
      <xdr:rowOff>138112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88FCCBD-7DE5-7B19-DBB3-A83D5B8A3C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0" y="2524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4600575</xdr:colOff>
      <xdr:row>8</xdr:row>
      <xdr:rowOff>123825</xdr:rowOff>
    </xdr:from>
    <xdr:to>
      <xdr:col>7</xdr:col>
      <xdr:colOff>85725</xdr:colOff>
      <xdr:row>21</xdr:row>
      <xdr:rowOff>66675</xdr:rowOff>
    </xdr:to>
    <xdr:graphicFrame macro="">
      <xdr:nvGraphicFramePr>
        <xdr:cNvPr id="2" name="Chart 1">
          <a:extLst>
            <a:ext uri="{FF2B5EF4-FFF2-40B4-BE49-F238E27FC236}">
              <a16:creationId xmlns:a16="http://schemas.microsoft.com/office/drawing/2014/main" id="{74AF6B3B-33D6-1E82-4B2B-CBD24A6EA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266700</xdr:colOff>
      <xdr:row>33</xdr:row>
      <xdr:rowOff>119062</xdr:rowOff>
    </xdr:from>
    <xdr:to>
      <xdr:col>14</xdr:col>
      <xdr:colOff>571500</xdr:colOff>
      <xdr:row>48</xdr:row>
      <xdr:rowOff>4762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C9B4C30-5C19-5BED-8A56-C55EF91996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48275" y="64055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581025</xdr:colOff>
      <xdr:row>6</xdr:row>
      <xdr:rowOff>95249</xdr:rowOff>
    </xdr:from>
    <xdr:to>
      <xdr:col>10</xdr:col>
      <xdr:colOff>228600</xdr:colOff>
      <xdr:row>16</xdr:row>
      <xdr:rowOff>90486</xdr:rowOff>
    </xdr:to>
    <xdr:graphicFrame macro="">
      <xdr:nvGraphicFramePr>
        <xdr:cNvPr id="2" name="Chart 1">
          <a:extLst>
            <a:ext uri="{FF2B5EF4-FFF2-40B4-BE49-F238E27FC236}">
              <a16:creationId xmlns:a16="http://schemas.microsoft.com/office/drawing/2014/main" id="{4E688F09-4C0E-7BFF-0563-0FF078B45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95250</xdr:rowOff>
    </xdr:from>
    <xdr:to>
      <xdr:col>2</xdr:col>
      <xdr:colOff>19050</xdr:colOff>
      <xdr:row>19</xdr:row>
      <xdr:rowOff>123825</xdr:rowOff>
    </xdr:to>
    <xdr:graphicFrame macro="">
      <xdr:nvGraphicFramePr>
        <xdr:cNvPr id="2" name="Chart 1">
          <a:extLst>
            <a:ext uri="{FF2B5EF4-FFF2-40B4-BE49-F238E27FC236}">
              <a16:creationId xmlns:a16="http://schemas.microsoft.com/office/drawing/2014/main" id="{744D2140-186A-9A07-385D-8934A0B1D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17</xdr:row>
      <xdr:rowOff>66675</xdr:rowOff>
    </xdr:from>
    <xdr:to>
      <xdr:col>8</xdr:col>
      <xdr:colOff>9526</xdr:colOff>
      <xdr:row>19</xdr:row>
      <xdr:rowOff>80961</xdr:rowOff>
    </xdr:to>
    <xdr:graphicFrame macro="">
      <xdr:nvGraphicFramePr>
        <xdr:cNvPr id="3" name="Chart 2">
          <a:extLst>
            <a:ext uri="{FF2B5EF4-FFF2-40B4-BE49-F238E27FC236}">
              <a16:creationId xmlns:a16="http://schemas.microsoft.com/office/drawing/2014/main" id="{922404D7-5304-DC09-F6BA-DAAFF2B7A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9526</xdr:colOff>
      <xdr:row>17</xdr:row>
      <xdr:rowOff>123825</xdr:rowOff>
    </xdr:from>
    <xdr:to>
      <xdr:col>13</xdr:col>
      <xdr:colOff>19051</xdr:colOff>
      <xdr:row>19</xdr:row>
      <xdr:rowOff>176211</xdr:rowOff>
    </xdr:to>
    <xdr:graphicFrame macro="">
      <xdr:nvGraphicFramePr>
        <xdr:cNvPr id="4" name="Chart 3">
          <a:extLst>
            <a:ext uri="{FF2B5EF4-FFF2-40B4-BE49-F238E27FC236}">
              <a16:creationId xmlns:a16="http://schemas.microsoft.com/office/drawing/2014/main" id="{C2110014-BAE0-43B1-6A7F-258840E6D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9525</xdr:colOff>
      <xdr:row>17</xdr:row>
      <xdr:rowOff>76200</xdr:rowOff>
    </xdr:from>
    <xdr:to>
      <xdr:col>17</xdr:col>
      <xdr:colOff>19050</xdr:colOff>
      <xdr:row>20</xdr:row>
      <xdr:rowOff>4762</xdr:rowOff>
    </xdr:to>
    <xdr:graphicFrame macro="">
      <xdr:nvGraphicFramePr>
        <xdr:cNvPr id="5" name="Chart 4">
          <a:extLst>
            <a:ext uri="{FF2B5EF4-FFF2-40B4-BE49-F238E27FC236}">
              <a16:creationId xmlns:a16="http://schemas.microsoft.com/office/drawing/2014/main" id="{DC4F4B03-6445-F928-DE34-FBE21FE91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9525</xdr:colOff>
      <xdr:row>21</xdr:row>
      <xdr:rowOff>9525</xdr:rowOff>
    </xdr:from>
    <xdr:to>
      <xdr:col>21</xdr:col>
      <xdr:colOff>9525</xdr:colOff>
      <xdr:row>23</xdr:row>
      <xdr:rowOff>9525</xdr:rowOff>
    </xdr:to>
    <xdr:graphicFrame macro="">
      <xdr:nvGraphicFramePr>
        <xdr:cNvPr id="6" name="Chart 5">
          <a:extLst>
            <a:ext uri="{FF2B5EF4-FFF2-40B4-BE49-F238E27FC236}">
              <a16:creationId xmlns:a16="http://schemas.microsoft.com/office/drawing/2014/main" id="{EA40304A-4648-B98D-7A23-BBE1E7BBD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600074</xdr:colOff>
      <xdr:row>18</xdr:row>
      <xdr:rowOff>19050</xdr:rowOff>
    </xdr:from>
    <xdr:to>
      <xdr:col>24</xdr:col>
      <xdr:colOff>657225</xdr:colOff>
      <xdr:row>20</xdr:row>
      <xdr:rowOff>23812</xdr:rowOff>
    </xdr:to>
    <xdr:graphicFrame macro="">
      <xdr:nvGraphicFramePr>
        <xdr:cNvPr id="7" name="Chart 6">
          <a:extLst>
            <a:ext uri="{FF2B5EF4-FFF2-40B4-BE49-F238E27FC236}">
              <a16:creationId xmlns:a16="http://schemas.microsoft.com/office/drawing/2014/main" id="{21E6D443-B278-FC37-C346-1DECA0256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19051</xdr:colOff>
      <xdr:row>2</xdr:row>
      <xdr:rowOff>123825</xdr:rowOff>
    </xdr:from>
    <xdr:to>
      <xdr:col>11</xdr:col>
      <xdr:colOff>19051</xdr:colOff>
      <xdr:row>14</xdr:row>
      <xdr:rowOff>95251</xdr:rowOff>
    </xdr:to>
    <xdr:graphicFrame macro="">
      <xdr:nvGraphicFramePr>
        <xdr:cNvPr id="2" name="Chart 1">
          <a:extLst>
            <a:ext uri="{FF2B5EF4-FFF2-40B4-BE49-F238E27FC236}">
              <a16:creationId xmlns:a16="http://schemas.microsoft.com/office/drawing/2014/main" id="{8F2B570F-65E7-08AF-7CB7-2013FA0B3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95250</xdr:colOff>
      <xdr:row>1</xdr:row>
      <xdr:rowOff>4762</xdr:rowOff>
    </xdr:from>
    <xdr:to>
      <xdr:col>11</xdr:col>
      <xdr:colOff>400050</xdr:colOff>
      <xdr:row>15</xdr:row>
      <xdr:rowOff>80962</xdr:rowOff>
    </xdr:to>
    <xdr:graphicFrame macro="">
      <xdr:nvGraphicFramePr>
        <xdr:cNvPr id="2" name="Chart 1">
          <a:extLst>
            <a:ext uri="{FF2B5EF4-FFF2-40B4-BE49-F238E27FC236}">
              <a16:creationId xmlns:a16="http://schemas.microsoft.com/office/drawing/2014/main" id="{C7069A2D-94BB-70DE-B545-218E1429C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400049</xdr:colOff>
      <xdr:row>0</xdr:row>
      <xdr:rowOff>47625</xdr:rowOff>
    </xdr:from>
    <xdr:to>
      <xdr:col>20</xdr:col>
      <xdr:colOff>390524</xdr:colOff>
      <xdr:row>3</xdr:row>
      <xdr:rowOff>152400</xdr:rowOff>
    </xdr:to>
    <xdr:sp macro="" textlink="">
      <xdr:nvSpPr>
        <xdr:cNvPr id="2" name="Rectangle 1">
          <a:extLst>
            <a:ext uri="{FF2B5EF4-FFF2-40B4-BE49-F238E27FC236}">
              <a16:creationId xmlns:a16="http://schemas.microsoft.com/office/drawing/2014/main" id="{CF41F9A3-A523-8263-D9CE-3429FFEBCED2}"/>
            </a:ext>
          </a:extLst>
        </xdr:cNvPr>
        <xdr:cNvSpPr/>
      </xdr:nvSpPr>
      <xdr:spPr>
        <a:xfrm>
          <a:off x="1009649" y="47625"/>
          <a:ext cx="11572875" cy="6762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E-Commerce Insight</a:t>
          </a:r>
          <a:r>
            <a:rPr lang="en-US" sz="1800" b="1" baseline="0">
              <a:solidFill>
                <a:schemeClr val="tx1"/>
              </a:solidFill>
            </a:rPr>
            <a:t> </a:t>
          </a:r>
          <a:r>
            <a:rPr lang="en-US" sz="2000" b="1" baseline="0">
              <a:solidFill>
                <a:schemeClr val="tx1"/>
              </a:solidFill>
            </a:rPr>
            <a:t>Dashbord</a:t>
          </a:r>
          <a:r>
            <a:rPr lang="en-US" sz="1800" b="1" baseline="0">
              <a:solidFill>
                <a:schemeClr val="tx1"/>
              </a:solidFill>
            </a:rPr>
            <a:t> </a:t>
          </a:r>
          <a:endParaRPr lang="en-US" sz="1800" b="1">
            <a:solidFill>
              <a:schemeClr val="tx1"/>
            </a:solidFill>
          </a:endParaRPr>
        </a:p>
      </xdr:txBody>
    </xdr:sp>
    <xdr:clientData/>
  </xdr:twoCellAnchor>
  <xdr:twoCellAnchor>
    <xdr:from>
      <xdr:col>0</xdr:col>
      <xdr:colOff>38099</xdr:colOff>
      <xdr:row>0</xdr:row>
      <xdr:rowOff>47625</xdr:rowOff>
    </xdr:from>
    <xdr:to>
      <xdr:col>1</xdr:col>
      <xdr:colOff>361950</xdr:colOff>
      <xdr:row>33</xdr:row>
      <xdr:rowOff>180976</xdr:rowOff>
    </xdr:to>
    <xdr:sp macro="" textlink="">
      <xdr:nvSpPr>
        <xdr:cNvPr id="3" name="Rectangle 2">
          <a:extLst>
            <a:ext uri="{FF2B5EF4-FFF2-40B4-BE49-F238E27FC236}">
              <a16:creationId xmlns:a16="http://schemas.microsoft.com/office/drawing/2014/main" id="{D9F33487-5258-6E0E-1ACF-4A3192C95CBA}"/>
            </a:ext>
          </a:extLst>
        </xdr:cNvPr>
        <xdr:cNvSpPr/>
      </xdr:nvSpPr>
      <xdr:spPr>
        <a:xfrm>
          <a:off x="38099" y="47625"/>
          <a:ext cx="933451" cy="64198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rPr>
            <a:t>Filters</a:t>
          </a:r>
          <a:r>
            <a:rPr lang="en-US" sz="1100"/>
            <a:t> </a:t>
          </a:r>
        </a:p>
        <a:p>
          <a:pPr algn="l"/>
          <a:endParaRPr lang="en-US" sz="1100"/>
        </a:p>
      </xdr:txBody>
    </xdr:sp>
    <xdr:clientData/>
  </xdr:twoCellAnchor>
  <xdr:twoCellAnchor>
    <xdr:from>
      <xdr:col>1</xdr:col>
      <xdr:colOff>390524</xdr:colOff>
      <xdr:row>11</xdr:row>
      <xdr:rowOff>57149</xdr:rowOff>
    </xdr:from>
    <xdr:to>
      <xdr:col>6</xdr:col>
      <xdr:colOff>552449</xdr:colOff>
      <xdr:row>31</xdr:row>
      <xdr:rowOff>28574</xdr:rowOff>
    </xdr:to>
    <xdr:sp macro="" textlink="">
      <xdr:nvSpPr>
        <xdr:cNvPr id="17" name="Rectangle 16">
          <a:extLst>
            <a:ext uri="{FF2B5EF4-FFF2-40B4-BE49-F238E27FC236}">
              <a16:creationId xmlns:a16="http://schemas.microsoft.com/office/drawing/2014/main" id="{A8340977-1F74-4B5E-88A1-1589F61643AA}"/>
            </a:ext>
          </a:extLst>
        </xdr:cNvPr>
        <xdr:cNvSpPr/>
      </xdr:nvSpPr>
      <xdr:spPr>
        <a:xfrm>
          <a:off x="1000124" y="2152649"/>
          <a:ext cx="3209925" cy="3781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12</xdr:col>
      <xdr:colOff>28576</xdr:colOff>
      <xdr:row>11</xdr:row>
      <xdr:rowOff>47625</xdr:rowOff>
    </xdr:from>
    <xdr:to>
      <xdr:col>16</xdr:col>
      <xdr:colOff>314326</xdr:colOff>
      <xdr:row>20</xdr:row>
      <xdr:rowOff>133350</xdr:rowOff>
    </xdr:to>
    <xdr:sp macro="" textlink="">
      <xdr:nvSpPr>
        <xdr:cNvPr id="18" name="Rectangle 17">
          <a:extLst>
            <a:ext uri="{FF2B5EF4-FFF2-40B4-BE49-F238E27FC236}">
              <a16:creationId xmlns:a16="http://schemas.microsoft.com/office/drawing/2014/main" id="{853EFDAD-ACD1-4F97-8CBC-96F43B44BA81}"/>
            </a:ext>
          </a:extLst>
        </xdr:cNvPr>
        <xdr:cNvSpPr/>
      </xdr:nvSpPr>
      <xdr:spPr>
        <a:xfrm>
          <a:off x="7343776" y="2143125"/>
          <a:ext cx="2724150" cy="1800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ar-EG" sz="1100"/>
            <a:t> </a:t>
          </a:r>
          <a:endParaRPr lang="en-US" sz="1100"/>
        </a:p>
      </xdr:txBody>
    </xdr:sp>
    <xdr:clientData/>
  </xdr:twoCellAnchor>
  <xdr:twoCellAnchor>
    <xdr:from>
      <xdr:col>12</xdr:col>
      <xdr:colOff>28575</xdr:colOff>
      <xdr:row>20</xdr:row>
      <xdr:rowOff>180975</xdr:rowOff>
    </xdr:from>
    <xdr:to>
      <xdr:col>16</xdr:col>
      <xdr:colOff>314325</xdr:colOff>
      <xdr:row>30</xdr:row>
      <xdr:rowOff>180975</xdr:rowOff>
    </xdr:to>
    <xdr:sp macro="" textlink="">
      <xdr:nvSpPr>
        <xdr:cNvPr id="19" name="Rectangle 18">
          <a:extLst>
            <a:ext uri="{FF2B5EF4-FFF2-40B4-BE49-F238E27FC236}">
              <a16:creationId xmlns:a16="http://schemas.microsoft.com/office/drawing/2014/main" id="{5ACEC7B4-6CC0-4097-8022-6568C4CFA457}"/>
            </a:ext>
          </a:extLst>
        </xdr:cNvPr>
        <xdr:cNvSpPr/>
      </xdr:nvSpPr>
      <xdr:spPr>
        <a:xfrm>
          <a:off x="7343775" y="3990975"/>
          <a:ext cx="2724150" cy="1905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85725</xdr:colOff>
      <xdr:row>8</xdr:row>
      <xdr:rowOff>142875</xdr:rowOff>
    </xdr:from>
    <xdr:to>
      <xdr:col>4</xdr:col>
      <xdr:colOff>438150</xdr:colOff>
      <xdr:row>10</xdr:row>
      <xdr:rowOff>66675</xdr:rowOff>
    </xdr:to>
    <xdr:sp macro="" textlink="">
      <xdr:nvSpPr>
        <xdr:cNvPr id="24" name="TextBox 23">
          <a:extLst>
            <a:ext uri="{FF2B5EF4-FFF2-40B4-BE49-F238E27FC236}">
              <a16:creationId xmlns:a16="http://schemas.microsoft.com/office/drawing/2014/main" id="{67DBBA3F-3995-4CB6-BBA6-EF33C2FA9584}"/>
            </a:ext>
          </a:extLst>
        </xdr:cNvPr>
        <xdr:cNvSpPr txBox="1"/>
      </xdr:nvSpPr>
      <xdr:spPr>
        <a:xfrm>
          <a:off x="1914525" y="16668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200" b="1">
            <a:solidFill>
              <a:sysClr val="windowText" lastClr="000000"/>
            </a:solidFill>
            <a:latin typeface="+mn-lt"/>
            <a:ea typeface="+mn-ea"/>
            <a:cs typeface="+mn-cs"/>
          </a:endParaRPr>
        </a:p>
      </xdr:txBody>
    </xdr:sp>
    <xdr:clientData/>
  </xdr:twoCellAnchor>
  <xdr:twoCellAnchor>
    <xdr:from>
      <xdr:col>1</xdr:col>
      <xdr:colOff>400049</xdr:colOff>
      <xdr:row>4</xdr:row>
      <xdr:rowOff>28575</xdr:rowOff>
    </xdr:from>
    <xdr:to>
      <xdr:col>5</xdr:col>
      <xdr:colOff>200024</xdr:colOff>
      <xdr:row>11</xdr:row>
      <xdr:rowOff>19050</xdr:rowOff>
    </xdr:to>
    <xdr:sp macro="" textlink="">
      <xdr:nvSpPr>
        <xdr:cNvPr id="12" name="Rectangle 11">
          <a:extLst>
            <a:ext uri="{FF2B5EF4-FFF2-40B4-BE49-F238E27FC236}">
              <a16:creationId xmlns:a16="http://schemas.microsoft.com/office/drawing/2014/main" id="{D019902B-65D5-43D0-9696-8D6DDAF5366E}"/>
            </a:ext>
          </a:extLst>
        </xdr:cNvPr>
        <xdr:cNvSpPr/>
      </xdr:nvSpPr>
      <xdr:spPr>
        <a:xfrm>
          <a:off x="1009649" y="790575"/>
          <a:ext cx="2238375" cy="1323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352425</xdr:colOff>
      <xdr:row>5</xdr:row>
      <xdr:rowOff>152400</xdr:rowOff>
    </xdr:from>
    <xdr:to>
      <xdr:col>4</xdr:col>
      <xdr:colOff>85725</xdr:colOff>
      <xdr:row>7</xdr:row>
      <xdr:rowOff>38100</xdr:rowOff>
    </xdr:to>
    <xdr:sp macro="" textlink="kpis!X22">
      <xdr:nvSpPr>
        <xdr:cNvPr id="20" name="TextBox 19">
          <a:extLst>
            <a:ext uri="{FF2B5EF4-FFF2-40B4-BE49-F238E27FC236}">
              <a16:creationId xmlns:a16="http://schemas.microsoft.com/office/drawing/2014/main" id="{4D598D2A-8F56-AC20-F010-481DFFC95BAD}"/>
            </a:ext>
          </a:extLst>
        </xdr:cNvPr>
        <xdr:cNvSpPr txBox="1"/>
      </xdr:nvSpPr>
      <xdr:spPr>
        <a:xfrm>
          <a:off x="1571625" y="1104900"/>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C6C8CAA-11A1-4A7E-8453-EFA2F354344D}" type="TxLink">
            <a:rPr lang="en-US" sz="1200" b="1" i="0" u="none" strike="noStrike">
              <a:solidFill>
                <a:srgbClr val="000000"/>
              </a:solidFill>
              <a:effectLst/>
              <a:latin typeface="Calibri"/>
              <a:ea typeface="+mn-ea"/>
              <a:cs typeface="Calibri"/>
            </a:rPr>
            <a:pPr algn="ctr"/>
            <a:t>2297200.86</a:t>
          </a:fld>
          <a:endParaRPr lang="en-US" sz="1400" b="1">
            <a:solidFill>
              <a:sysClr val="windowText" lastClr="000000"/>
            </a:solidFill>
            <a:latin typeface="+mn-lt"/>
            <a:ea typeface="+mn-ea"/>
            <a:cs typeface="+mn-cs"/>
          </a:endParaRPr>
        </a:p>
      </xdr:txBody>
    </xdr:sp>
    <xdr:clientData/>
  </xdr:twoCellAnchor>
  <xdr:twoCellAnchor>
    <xdr:from>
      <xdr:col>2</xdr:col>
      <xdr:colOff>352425</xdr:colOff>
      <xdr:row>4</xdr:row>
      <xdr:rowOff>28575</xdr:rowOff>
    </xdr:from>
    <xdr:to>
      <xdr:col>4</xdr:col>
      <xdr:colOff>161925</xdr:colOff>
      <xdr:row>5</xdr:row>
      <xdr:rowOff>104775</xdr:rowOff>
    </xdr:to>
    <xdr:sp macro="" textlink="">
      <xdr:nvSpPr>
        <xdr:cNvPr id="21" name="TextBox 20">
          <a:extLst>
            <a:ext uri="{FF2B5EF4-FFF2-40B4-BE49-F238E27FC236}">
              <a16:creationId xmlns:a16="http://schemas.microsoft.com/office/drawing/2014/main" id="{08866292-3BF3-4387-8B9F-6FBC46CA270F}"/>
            </a:ext>
          </a:extLst>
        </xdr:cNvPr>
        <xdr:cNvSpPr txBox="1"/>
      </xdr:nvSpPr>
      <xdr:spPr>
        <a:xfrm>
          <a:off x="1571625" y="790575"/>
          <a:ext cx="1028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Total</a:t>
          </a:r>
          <a:r>
            <a:rPr lang="en-US" sz="1400" b="1" i="0" u="none" strike="noStrike" baseline="0">
              <a:solidFill>
                <a:sysClr val="windowText" lastClr="000000"/>
              </a:solidFill>
              <a:effectLst/>
              <a:latin typeface="+mn-lt"/>
              <a:ea typeface="+mn-ea"/>
              <a:cs typeface="+mn-cs"/>
            </a:rPr>
            <a:t> sales </a:t>
          </a:r>
          <a:endParaRPr lang="en-US" sz="1400" b="1">
            <a:solidFill>
              <a:sysClr val="windowText" lastClr="000000"/>
            </a:solidFill>
          </a:endParaRPr>
        </a:p>
      </xdr:txBody>
    </xdr:sp>
    <xdr:clientData/>
  </xdr:twoCellAnchor>
  <xdr:twoCellAnchor>
    <xdr:from>
      <xdr:col>2</xdr:col>
      <xdr:colOff>19049</xdr:colOff>
      <xdr:row>7</xdr:row>
      <xdr:rowOff>76200</xdr:rowOff>
    </xdr:from>
    <xdr:to>
      <xdr:col>4</xdr:col>
      <xdr:colOff>419100</xdr:colOff>
      <xdr:row>9</xdr:row>
      <xdr:rowOff>38100</xdr:rowOff>
    </xdr:to>
    <xdr:graphicFrame macro="">
      <xdr:nvGraphicFramePr>
        <xdr:cNvPr id="22" name="Chart 21">
          <a:extLst>
            <a:ext uri="{FF2B5EF4-FFF2-40B4-BE49-F238E27FC236}">
              <a16:creationId xmlns:a16="http://schemas.microsoft.com/office/drawing/2014/main" id="{05E14869-440D-44E9-89CD-EE68BB013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161925</xdr:colOff>
      <xdr:row>9</xdr:row>
      <xdr:rowOff>57150</xdr:rowOff>
    </xdr:from>
    <xdr:to>
      <xdr:col>2</xdr:col>
      <xdr:colOff>514350</xdr:colOff>
      <xdr:row>10</xdr:row>
      <xdr:rowOff>171450</xdr:rowOff>
    </xdr:to>
    <xdr:sp macro="" textlink="">
      <xdr:nvSpPr>
        <xdr:cNvPr id="23" name="TextBox 22">
          <a:extLst>
            <a:ext uri="{FF2B5EF4-FFF2-40B4-BE49-F238E27FC236}">
              <a16:creationId xmlns:a16="http://schemas.microsoft.com/office/drawing/2014/main" id="{AEEEF241-D128-4586-85E0-B4F428E68223}"/>
            </a:ext>
          </a:extLst>
        </xdr:cNvPr>
        <xdr:cNvSpPr txBox="1"/>
      </xdr:nvSpPr>
      <xdr:spPr>
        <a:xfrm>
          <a:off x="771525" y="1771650"/>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3</xdr:col>
          <xdr:colOff>414110</xdr:colOff>
          <xdr:row>9</xdr:row>
          <xdr:rowOff>95250</xdr:rowOff>
        </xdr:from>
        <xdr:to>
          <xdr:col>5</xdr:col>
          <xdr:colOff>122107</xdr:colOff>
          <xdr:row>10</xdr:row>
          <xdr:rowOff>171478</xdr:rowOff>
        </xdr:to>
        <xdr:pic>
          <xdr:nvPicPr>
            <xdr:cNvPr id="34" name="Picture 33">
              <a:extLst>
                <a:ext uri="{FF2B5EF4-FFF2-40B4-BE49-F238E27FC236}">
                  <a16:creationId xmlns:a16="http://schemas.microsoft.com/office/drawing/2014/main" id="{83D3A7AF-F632-27B3-0EDF-BC6226863B19}"/>
                </a:ext>
              </a:extLst>
            </xdr:cNvPr>
            <xdr:cNvPicPr>
              <a:picLocks noChangeAspect="1"/>
              <a:extLst>
                <a:ext uri="{84589F7E-364E-4C9E-8A38-B11213B215E9}">
                  <a14:cameraTool cellRange="'year of year'!B12" spid="_x0000_s11451"/>
                </a:ext>
              </a:extLst>
            </xdr:cNvPicPr>
          </xdr:nvPicPr>
          <xdr:blipFill>
            <a:blip xmlns:r="http://schemas.openxmlformats.org/officeDocument/2006/relationships" r:embed="rId2"/>
            <a:stretch>
              <a:fillRect/>
            </a:stretch>
          </xdr:blipFill>
          <xdr:spPr>
            <a:xfrm>
              <a:off x="2242910" y="1809750"/>
              <a:ext cx="927197" cy="266728"/>
            </a:xfrm>
            <a:prstGeom prst="rect">
              <a:avLst/>
            </a:prstGeom>
          </xdr:spPr>
        </xdr:pic>
        <xdr:clientData/>
      </xdr:twoCellAnchor>
    </mc:Choice>
    <mc:Fallback/>
  </mc:AlternateContent>
  <xdr:twoCellAnchor>
    <xdr:from>
      <xdr:col>5</xdr:col>
      <xdr:colOff>19050</xdr:colOff>
      <xdr:row>4</xdr:row>
      <xdr:rowOff>28575</xdr:rowOff>
    </xdr:from>
    <xdr:to>
      <xdr:col>9</xdr:col>
      <xdr:colOff>76200</xdr:colOff>
      <xdr:row>11</xdr:row>
      <xdr:rowOff>19050</xdr:rowOff>
    </xdr:to>
    <xdr:grpSp>
      <xdr:nvGrpSpPr>
        <xdr:cNvPr id="56" name="Group 55">
          <a:extLst>
            <a:ext uri="{FF2B5EF4-FFF2-40B4-BE49-F238E27FC236}">
              <a16:creationId xmlns:a16="http://schemas.microsoft.com/office/drawing/2014/main" id="{907FED66-11C4-4122-84AA-87E0A0E51313}"/>
            </a:ext>
          </a:extLst>
        </xdr:cNvPr>
        <xdr:cNvGrpSpPr/>
      </xdr:nvGrpSpPr>
      <xdr:grpSpPr>
        <a:xfrm>
          <a:off x="3067050" y="790575"/>
          <a:ext cx="2495550" cy="1323975"/>
          <a:chOff x="771525" y="762000"/>
          <a:chExt cx="2466532" cy="1323975"/>
        </a:xfrm>
      </xdr:grpSpPr>
      <xdr:sp macro="" textlink="">
        <xdr:nvSpPr>
          <xdr:cNvPr id="57" name="Rectangle 56">
            <a:extLst>
              <a:ext uri="{FF2B5EF4-FFF2-40B4-BE49-F238E27FC236}">
                <a16:creationId xmlns:a16="http://schemas.microsoft.com/office/drawing/2014/main" id="{BF3CE3D7-DF31-F914-0AA1-FF306520D6D7}"/>
              </a:ext>
            </a:extLst>
          </xdr:cNvPr>
          <xdr:cNvSpPr/>
        </xdr:nvSpPr>
        <xdr:spPr>
          <a:xfrm>
            <a:off x="1009650" y="762000"/>
            <a:ext cx="2228407" cy="1323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H$17">
        <xdr:nvSpPr>
          <xdr:cNvPr id="58" name="TextBox 57">
            <a:extLst>
              <a:ext uri="{FF2B5EF4-FFF2-40B4-BE49-F238E27FC236}">
                <a16:creationId xmlns:a16="http://schemas.microsoft.com/office/drawing/2014/main" id="{0F05DAEB-1552-3CC7-2BF9-695F63BE7461}"/>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5BC443-DFD1-4FCE-B519-24AA7ACF65AD}" type="TxLink">
              <a:rPr lang="en-US" sz="1200" b="1" i="0" u="none" strike="noStrike">
                <a:solidFill>
                  <a:srgbClr val="000000"/>
                </a:solidFill>
                <a:latin typeface="Calibri"/>
                <a:ea typeface="+mn-ea"/>
                <a:cs typeface="Calibri"/>
              </a:rPr>
              <a:pPr algn="ctr"/>
              <a:t>286397.0217</a:t>
            </a:fld>
            <a:endParaRPr lang="en-US" sz="1600" b="1">
              <a:solidFill>
                <a:sysClr val="windowText" lastClr="000000"/>
              </a:solidFill>
              <a:latin typeface="+mn-lt"/>
              <a:ea typeface="+mn-ea"/>
              <a:cs typeface="+mn-cs"/>
            </a:endParaRPr>
          </a:p>
        </xdr:txBody>
      </xdr:sp>
      <xdr:sp macro="" textlink="">
        <xdr:nvSpPr>
          <xdr:cNvPr id="59" name="TextBox 58">
            <a:extLst>
              <a:ext uri="{FF2B5EF4-FFF2-40B4-BE49-F238E27FC236}">
                <a16:creationId xmlns:a16="http://schemas.microsoft.com/office/drawing/2014/main" id="{B2DAB9A7-46EE-D645-CA71-741C42C847B0}"/>
              </a:ext>
            </a:extLst>
          </xdr:cNvPr>
          <xdr:cNvSpPr txBox="1"/>
        </xdr:nvSpPr>
        <xdr:spPr>
          <a:xfrm>
            <a:off x="1571625" y="781050"/>
            <a:ext cx="1028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Total</a:t>
            </a:r>
            <a:r>
              <a:rPr lang="en-US" sz="1400" b="1" i="0" u="none" strike="noStrike" baseline="0">
                <a:solidFill>
                  <a:sysClr val="windowText" lastClr="000000"/>
                </a:solidFill>
                <a:effectLst/>
                <a:latin typeface="+mn-lt"/>
                <a:ea typeface="+mn-ea"/>
                <a:cs typeface="+mn-cs"/>
              </a:rPr>
              <a:t> profit </a:t>
            </a:r>
            <a:endParaRPr lang="en-US" sz="1400" b="1">
              <a:solidFill>
                <a:sysClr val="windowText" lastClr="000000"/>
              </a:solidFill>
            </a:endParaRPr>
          </a:p>
        </xdr:txBody>
      </xdr:sp>
      <xdr:sp macro="" textlink="">
        <xdr:nvSpPr>
          <xdr:cNvPr id="61" name="TextBox 60">
            <a:extLst>
              <a:ext uri="{FF2B5EF4-FFF2-40B4-BE49-F238E27FC236}">
                <a16:creationId xmlns:a16="http://schemas.microsoft.com/office/drawing/2014/main" id="{9181F1D0-0770-650B-AED7-1A548B4D45D9}"/>
              </a:ext>
            </a:extLst>
          </xdr:cNvPr>
          <xdr:cNvSpPr txBox="1"/>
        </xdr:nvSpPr>
        <xdr:spPr>
          <a:xfrm>
            <a:off x="771525" y="17430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xdr:twoCellAnchor>
    <xdr:from>
      <xdr:col>8</xdr:col>
      <xdr:colOff>514350</xdr:colOff>
      <xdr:row>4</xdr:row>
      <xdr:rowOff>19050</xdr:rowOff>
    </xdr:from>
    <xdr:to>
      <xdr:col>12</xdr:col>
      <xdr:colOff>542925</xdr:colOff>
      <xdr:row>11</xdr:row>
      <xdr:rowOff>9525</xdr:rowOff>
    </xdr:to>
    <xdr:grpSp>
      <xdr:nvGrpSpPr>
        <xdr:cNvPr id="63" name="Group 62">
          <a:extLst>
            <a:ext uri="{FF2B5EF4-FFF2-40B4-BE49-F238E27FC236}">
              <a16:creationId xmlns:a16="http://schemas.microsoft.com/office/drawing/2014/main" id="{3859AE9D-4559-4468-83E2-11414C3F88DF}"/>
            </a:ext>
          </a:extLst>
        </xdr:cNvPr>
        <xdr:cNvGrpSpPr/>
      </xdr:nvGrpSpPr>
      <xdr:grpSpPr>
        <a:xfrm>
          <a:off x="5391150" y="781050"/>
          <a:ext cx="2466975" cy="1323975"/>
          <a:chOff x="771525" y="742950"/>
          <a:chExt cx="2419350" cy="1323975"/>
        </a:xfrm>
      </xdr:grpSpPr>
      <xdr:sp macro="" textlink="">
        <xdr:nvSpPr>
          <xdr:cNvPr id="64" name="Rectangle 63">
            <a:extLst>
              <a:ext uri="{FF2B5EF4-FFF2-40B4-BE49-F238E27FC236}">
                <a16:creationId xmlns:a16="http://schemas.microsoft.com/office/drawing/2014/main" id="{2112F96D-C5AC-3A82-DAE4-6AE197AB4B23}"/>
              </a:ext>
            </a:extLst>
          </xdr:cNvPr>
          <xdr:cNvSpPr/>
        </xdr:nvSpPr>
        <xdr:spPr>
          <a:xfrm>
            <a:off x="1000125" y="742950"/>
            <a:ext cx="2190750" cy="1323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Q17">
        <xdr:nvSpPr>
          <xdr:cNvPr id="65" name="TextBox 64">
            <a:extLst>
              <a:ext uri="{FF2B5EF4-FFF2-40B4-BE49-F238E27FC236}">
                <a16:creationId xmlns:a16="http://schemas.microsoft.com/office/drawing/2014/main" id="{7AC54007-6751-B9D2-81F6-10371AFC396A}"/>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AE0B2B-040E-4ED3-988D-0B727A42C340}" type="TxLink">
              <a:rPr lang="en-US" sz="1200" b="1" i="0" u="none" strike="noStrike">
                <a:solidFill>
                  <a:srgbClr val="000000"/>
                </a:solidFill>
                <a:latin typeface="Calibri"/>
                <a:ea typeface="+mn-ea"/>
                <a:cs typeface="Calibri"/>
              </a:rPr>
              <a:pPr algn="ctr"/>
              <a:t>37873</a:t>
            </a:fld>
            <a:endParaRPr lang="en-US" sz="1400" b="1">
              <a:solidFill>
                <a:sysClr val="windowText" lastClr="000000"/>
              </a:solidFill>
              <a:latin typeface="+mn-lt"/>
              <a:ea typeface="+mn-ea"/>
              <a:cs typeface="+mn-cs"/>
            </a:endParaRPr>
          </a:p>
        </xdr:txBody>
      </xdr:sp>
      <xdr:sp macro="" textlink="">
        <xdr:nvSpPr>
          <xdr:cNvPr id="66" name="TextBox 65">
            <a:extLst>
              <a:ext uri="{FF2B5EF4-FFF2-40B4-BE49-F238E27FC236}">
                <a16:creationId xmlns:a16="http://schemas.microsoft.com/office/drawing/2014/main" id="{4CC5E58E-33CB-D845-FD80-AFE21A0F11C1}"/>
              </a:ext>
            </a:extLst>
          </xdr:cNvPr>
          <xdr:cNvSpPr txBox="1"/>
        </xdr:nvSpPr>
        <xdr:spPr>
          <a:xfrm>
            <a:off x="1457324" y="742950"/>
            <a:ext cx="1343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rPr>
              <a:t>total</a:t>
            </a:r>
            <a:r>
              <a:rPr lang="en-US" sz="1400" b="1" baseline="0">
                <a:solidFill>
                  <a:sysClr val="windowText" lastClr="000000"/>
                </a:solidFill>
              </a:rPr>
              <a:t> quantity</a:t>
            </a:r>
            <a:endParaRPr lang="en-US" sz="1400" b="1">
              <a:solidFill>
                <a:sysClr val="windowText" lastClr="000000"/>
              </a:solidFill>
            </a:endParaRPr>
          </a:p>
        </xdr:txBody>
      </xdr:sp>
      <xdr:sp macro="" textlink="">
        <xdr:nvSpPr>
          <xdr:cNvPr id="68" name="TextBox 67">
            <a:extLst>
              <a:ext uri="{FF2B5EF4-FFF2-40B4-BE49-F238E27FC236}">
                <a16:creationId xmlns:a16="http://schemas.microsoft.com/office/drawing/2014/main" id="{EEB4C3BC-442E-D00B-EF6A-DBF2A8E0E9BF}"/>
              </a:ext>
            </a:extLst>
          </xdr:cNvPr>
          <xdr:cNvSpPr txBox="1"/>
        </xdr:nvSpPr>
        <xdr:spPr>
          <a:xfrm>
            <a:off x="771525" y="1733550"/>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xdr:twoCellAnchor>
    <xdr:from>
      <xdr:col>12</xdr:col>
      <xdr:colOff>342900</xdr:colOff>
      <xdr:row>4</xdr:row>
      <xdr:rowOff>9525</xdr:rowOff>
    </xdr:from>
    <xdr:to>
      <xdr:col>16</xdr:col>
      <xdr:colOff>400050</xdr:colOff>
      <xdr:row>11</xdr:row>
      <xdr:rowOff>0</xdr:rowOff>
    </xdr:to>
    <xdr:grpSp>
      <xdr:nvGrpSpPr>
        <xdr:cNvPr id="70" name="Group 69">
          <a:extLst>
            <a:ext uri="{FF2B5EF4-FFF2-40B4-BE49-F238E27FC236}">
              <a16:creationId xmlns:a16="http://schemas.microsoft.com/office/drawing/2014/main" id="{0FE4E192-2CFF-48EB-8DE1-E2E991317A72}"/>
            </a:ext>
          </a:extLst>
        </xdr:cNvPr>
        <xdr:cNvGrpSpPr/>
      </xdr:nvGrpSpPr>
      <xdr:grpSpPr>
        <a:xfrm>
          <a:off x="7658100" y="771525"/>
          <a:ext cx="2495550" cy="1323975"/>
          <a:chOff x="771525" y="762000"/>
          <a:chExt cx="2428875" cy="1323975"/>
        </a:xfrm>
      </xdr:grpSpPr>
      <xdr:sp macro="" textlink="">
        <xdr:nvSpPr>
          <xdr:cNvPr id="71" name="Rectangle 70">
            <a:extLst>
              <a:ext uri="{FF2B5EF4-FFF2-40B4-BE49-F238E27FC236}">
                <a16:creationId xmlns:a16="http://schemas.microsoft.com/office/drawing/2014/main" id="{EF097201-6085-A8D7-37A1-683B2729F7B7}"/>
              </a:ext>
            </a:extLst>
          </xdr:cNvPr>
          <xdr:cNvSpPr/>
        </xdr:nvSpPr>
        <xdr:spPr>
          <a:xfrm>
            <a:off x="1009650" y="762000"/>
            <a:ext cx="2190750" cy="1323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M$17">
        <xdr:nvSpPr>
          <xdr:cNvPr id="72" name="TextBox 71">
            <a:extLst>
              <a:ext uri="{FF2B5EF4-FFF2-40B4-BE49-F238E27FC236}">
                <a16:creationId xmlns:a16="http://schemas.microsoft.com/office/drawing/2014/main" id="{A9C6D47B-85A8-DDF3-8433-3A2FCAEFBC70}"/>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25F662-A335-417B-A4EC-B37C359C5D2F}" type="TxLink">
              <a:rPr lang="en-US" sz="1200" b="1" i="0" u="none" strike="noStrike">
                <a:solidFill>
                  <a:srgbClr val="000000"/>
                </a:solidFill>
                <a:latin typeface="Calibri"/>
                <a:ea typeface="+mn-ea"/>
                <a:cs typeface="Calibri"/>
              </a:rPr>
              <a:pPr algn="ctr"/>
              <a:t>9994</a:t>
            </a:fld>
            <a:endParaRPr lang="en-US" sz="1400" b="1">
              <a:solidFill>
                <a:sysClr val="windowText" lastClr="000000"/>
              </a:solidFill>
              <a:latin typeface="+mn-lt"/>
              <a:ea typeface="+mn-ea"/>
              <a:cs typeface="+mn-cs"/>
            </a:endParaRPr>
          </a:p>
        </xdr:txBody>
      </xdr:sp>
      <xdr:sp macro="" textlink="">
        <xdr:nvSpPr>
          <xdr:cNvPr id="73" name="TextBox 72">
            <a:extLst>
              <a:ext uri="{FF2B5EF4-FFF2-40B4-BE49-F238E27FC236}">
                <a16:creationId xmlns:a16="http://schemas.microsoft.com/office/drawing/2014/main" id="{DFC2A3BF-CB4D-807F-B032-2AA99323D462}"/>
              </a:ext>
            </a:extLst>
          </xdr:cNvPr>
          <xdr:cNvSpPr txBox="1"/>
        </xdr:nvSpPr>
        <xdr:spPr>
          <a:xfrm>
            <a:off x="1524000" y="771525"/>
            <a:ext cx="1219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total orders </a:t>
            </a:r>
            <a:endParaRPr lang="en-US" sz="1400" b="1">
              <a:solidFill>
                <a:sysClr val="windowText" lastClr="000000"/>
              </a:solidFill>
            </a:endParaRPr>
          </a:p>
        </xdr:txBody>
      </xdr:sp>
      <xdr:sp macro="" textlink="">
        <xdr:nvSpPr>
          <xdr:cNvPr id="75" name="TextBox 74">
            <a:extLst>
              <a:ext uri="{FF2B5EF4-FFF2-40B4-BE49-F238E27FC236}">
                <a16:creationId xmlns:a16="http://schemas.microsoft.com/office/drawing/2014/main" id="{09CD6D38-4AA9-3B93-6AC9-4A4E7BC76335}"/>
              </a:ext>
            </a:extLst>
          </xdr:cNvPr>
          <xdr:cNvSpPr txBox="1"/>
        </xdr:nvSpPr>
        <xdr:spPr>
          <a:xfrm>
            <a:off x="771525" y="17430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xdr:twoCellAnchor>
    <xdr:from>
      <xdr:col>16</xdr:col>
      <xdr:colOff>190500</xdr:colOff>
      <xdr:row>4</xdr:row>
      <xdr:rowOff>9525</xdr:rowOff>
    </xdr:from>
    <xdr:to>
      <xdr:col>20</xdr:col>
      <xdr:colOff>409575</xdr:colOff>
      <xdr:row>11</xdr:row>
      <xdr:rowOff>0</xdr:rowOff>
    </xdr:to>
    <xdr:grpSp>
      <xdr:nvGrpSpPr>
        <xdr:cNvPr id="77" name="Group 76">
          <a:extLst>
            <a:ext uri="{FF2B5EF4-FFF2-40B4-BE49-F238E27FC236}">
              <a16:creationId xmlns:a16="http://schemas.microsoft.com/office/drawing/2014/main" id="{09C77A06-09EB-4C83-ADD3-9E9532B92BDF}"/>
            </a:ext>
          </a:extLst>
        </xdr:cNvPr>
        <xdr:cNvGrpSpPr/>
      </xdr:nvGrpSpPr>
      <xdr:grpSpPr>
        <a:xfrm>
          <a:off x="9944100" y="771525"/>
          <a:ext cx="2657475" cy="1323975"/>
          <a:chOff x="771525" y="762000"/>
          <a:chExt cx="2428875" cy="1323975"/>
        </a:xfrm>
      </xdr:grpSpPr>
      <xdr:sp macro="" textlink="">
        <xdr:nvSpPr>
          <xdr:cNvPr id="78" name="Rectangle 77">
            <a:extLst>
              <a:ext uri="{FF2B5EF4-FFF2-40B4-BE49-F238E27FC236}">
                <a16:creationId xmlns:a16="http://schemas.microsoft.com/office/drawing/2014/main" id="{6C0F54FF-3BAE-F9B0-0FE4-865F2499B0EA}"/>
              </a:ext>
            </a:extLst>
          </xdr:cNvPr>
          <xdr:cNvSpPr/>
        </xdr:nvSpPr>
        <xdr:spPr>
          <a:xfrm>
            <a:off x="1009650" y="762000"/>
            <a:ext cx="2190750" cy="1323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s!$U$21">
        <xdr:nvSpPr>
          <xdr:cNvPr id="79" name="TextBox 78">
            <a:extLst>
              <a:ext uri="{FF2B5EF4-FFF2-40B4-BE49-F238E27FC236}">
                <a16:creationId xmlns:a16="http://schemas.microsoft.com/office/drawing/2014/main" id="{9D3C351F-F3DC-97EA-D10F-FE1B46B0BBDB}"/>
              </a:ext>
            </a:extLst>
          </xdr:cNvPr>
          <xdr:cNvSpPr txBox="1"/>
        </xdr:nvSpPr>
        <xdr:spPr>
          <a:xfrm>
            <a:off x="1571625" y="1076325"/>
            <a:ext cx="952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38B60C-B872-4225-B147-C8FFC96D0FD2}" type="TxLink">
              <a:rPr lang="en-US" sz="1200" b="1" i="0" u="none" strike="noStrike">
                <a:solidFill>
                  <a:srgbClr val="000000"/>
                </a:solidFill>
                <a:effectLst/>
                <a:latin typeface="Calibri"/>
                <a:ea typeface="+mn-ea"/>
                <a:cs typeface="Calibri"/>
              </a:rPr>
              <a:pPr algn="ctr"/>
              <a:t>0.124672172</a:t>
            </a:fld>
            <a:endParaRPr lang="en-US" sz="1600" b="1">
              <a:solidFill>
                <a:sysClr val="windowText" lastClr="000000"/>
              </a:solidFill>
              <a:latin typeface="+mn-lt"/>
              <a:ea typeface="+mn-ea"/>
              <a:cs typeface="+mn-cs"/>
            </a:endParaRPr>
          </a:p>
        </xdr:txBody>
      </xdr:sp>
      <xdr:sp macro="" textlink="">
        <xdr:nvSpPr>
          <xdr:cNvPr id="80" name="TextBox 79">
            <a:extLst>
              <a:ext uri="{FF2B5EF4-FFF2-40B4-BE49-F238E27FC236}">
                <a16:creationId xmlns:a16="http://schemas.microsoft.com/office/drawing/2014/main" id="{B9BBE288-8E34-3CCF-873A-26FF90417AC4}"/>
              </a:ext>
            </a:extLst>
          </xdr:cNvPr>
          <xdr:cNvSpPr txBox="1"/>
        </xdr:nvSpPr>
        <xdr:spPr>
          <a:xfrm>
            <a:off x="1476374" y="762000"/>
            <a:ext cx="1362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ysClr val="windowText" lastClr="000000"/>
                </a:solidFill>
                <a:effectLst/>
                <a:latin typeface="+mn-lt"/>
                <a:ea typeface="+mn-ea"/>
                <a:cs typeface="+mn-cs"/>
              </a:rPr>
              <a:t>profit margine</a:t>
            </a:r>
            <a:endParaRPr lang="en-US" sz="1400" b="1">
              <a:solidFill>
                <a:sysClr val="windowText" lastClr="000000"/>
              </a:solidFill>
            </a:endParaRPr>
          </a:p>
        </xdr:txBody>
      </xdr:sp>
      <xdr:sp macro="" textlink="">
        <xdr:nvSpPr>
          <xdr:cNvPr id="82" name="TextBox 81">
            <a:extLst>
              <a:ext uri="{FF2B5EF4-FFF2-40B4-BE49-F238E27FC236}">
                <a16:creationId xmlns:a16="http://schemas.microsoft.com/office/drawing/2014/main" id="{1C498426-CBC0-5A48-9C7D-D01C0639628A}"/>
              </a:ext>
            </a:extLst>
          </xdr:cNvPr>
          <xdr:cNvSpPr txBox="1"/>
        </xdr:nvSpPr>
        <xdr:spPr>
          <a:xfrm>
            <a:off x="771525" y="1743075"/>
            <a:ext cx="9620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US" sz="1800" b="1" i="0" u="none">
                <a:solidFill>
                  <a:sysClr val="windowText" lastClr="000000"/>
                </a:solidFill>
                <a:latin typeface="+mn-lt"/>
                <a:ea typeface="+mn-ea"/>
                <a:cs typeface="+mn-cs"/>
              </a:rPr>
              <a:t>YOY</a:t>
            </a:r>
          </a:p>
          <a:p>
            <a:pPr algn="ctr"/>
            <a:endParaRPr lang="en-US" sz="1200" b="1">
              <a:solidFill>
                <a:sysClr val="windowText" lastClr="000000"/>
              </a:solidFill>
              <a:latin typeface="+mn-lt"/>
              <a:ea typeface="+mn-ea"/>
              <a:cs typeface="+mn-cs"/>
            </a:endParaRPr>
          </a:p>
        </xdr:txBody>
      </xdr:sp>
    </xdr:grpSp>
    <xdr:clientData/>
  </xdr:twoCellAnchor>
  <mc:AlternateContent xmlns:mc="http://schemas.openxmlformats.org/markup-compatibility/2006">
    <mc:Choice xmlns:a14="http://schemas.microsoft.com/office/drawing/2010/main" Requires="a14">
      <xdr:twoCellAnchor editAs="oneCell">
        <xdr:from>
          <xdr:col>7</xdr:col>
          <xdr:colOff>333375</xdr:colOff>
          <xdr:row>9</xdr:row>
          <xdr:rowOff>95250</xdr:rowOff>
        </xdr:from>
        <xdr:to>
          <xdr:col>9</xdr:col>
          <xdr:colOff>0</xdr:colOff>
          <xdr:row>10</xdr:row>
          <xdr:rowOff>169670</xdr:rowOff>
        </xdr:to>
        <xdr:pic>
          <xdr:nvPicPr>
            <xdr:cNvPr id="89" name="Picture 88">
              <a:extLst>
                <a:ext uri="{FF2B5EF4-FFF2-40B4-BE49-F238E27FC236}">
                  <a16:creationId xmlns:a16="http://schemas.microsoft.com/office/drawing/2014/main" id="{BBC7253F-8C60-6819-2183-8920E95B24F1}"/>
                </a:ext>
              </a:extLst>
            </xdr:cNvPr>
            <xdr:cNvPicPr>
              <a:picLocks noChangeAspect="1" noChangeArrowheads="1"/>
              <a:extLst>
                <a:ext uri="{84589F7E-364E-4C9E-8A38-B11213B215E9}">
                  <a14:cameraTool cellRange="'year of year'!E12" spid="_x0000_s11452"/>
                </a:ext>
              </a:extLst>
            </xdr:cNvPicPr>
          </xdr:nvPicPr>
          <xdr:blipFill>
            <a:blip xmlns:r="http://schemas.openxmlformats.org/officeDocument/2006/relationships" r:embed="rId3"/>
            <a:srcRect/>
            <a:stretch>
              <a:fillRect/>
            </a:stretch>
          </xdr:blipFill>
          <xdr:spPr bwMode="auto">
            <a:xfrm>
              <a:off x="4600575" y="1809750"/>
              <a:ext cx="885825" cy="264920"/>
            </a:xfrm>
            <a:prstGeom prst="rect">
              <a:avLst/>
            </a:prstGeom>
            <a:extLst>
              <a:ext uri="{909E8E84-426E-40DD-AFC4-6F175D3DCCD1}">
                <a14:hiddenFill>
                  <a:solidFill>
                    <a:srgbClr val="FFFFFF"/>
                  </a:solidFill>
                </a14:hiddenFill>
              </a:ext>
            </a:extLst>
          </xdr:spPr>
        </xdr:pic>
        <xdr:clientData/>
      </xdr:twoCellAnchor>
    </mc:Choice>
    <mc:Fallback/>
  </mc:AlternateContent>
  <xdr:twoCellAnchor>
    <xdr:from>
      <xdr:col>9</xdr:col>
      <xdr:colOff>371475</xdr:colOff>
      <xdr:row>7</xdr:row>
      <xdr:rowOff>28574</xdr:rowOff>
    </xdr:from>
    <xdr:to>
      <xdr:col>12</xdr:col>
      <xdr:colOff>219075</xdr:colOff>
      <xdr:row>9</xdr:row>
      <xdr:rowOff>23811</xdr:rowOff>
    </xdr:to>
    <xdr:graphicFrame macro="">
      <xdr:nvGraphicFramePr>
        <xdr:cNvPr id="90" name="Chart 89">
          <a:extLst>
            <a:ext uri="{FF2B5EF4-FFF2-40B4-BE49-F238E27FC236}">
              <a16:creationId xmlns:a16="http://schemas.microsoft.com/office/drawing/2014/main" id="{037EBE1F-B5B3-46CC-B470-EE794E06A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104775</xdr:colOff>
          <xdr:row>9</xdr:row>
          <xdr:rowOff>85725</xdr:rowOff>
        </xdr:from>
        <xdr:to>
          <xdr:col>12</xdr:col>
          <xdr:colOff>485775</xdr:colOff>
          <xdr:row>10</xdr:row>
          <xdr:rowOff>161925</xdr:rowOff>
        </xdr:to>
        <xdr:pic>
          <xdr:nvPicPr>
            <xdr:cNvPr id="91" name="Picture 90">
              <a:extLst>
                <a:ext uri="{FF2B5EF4-FFF2-40B4-BE49-F238E27FC236}">
                  <a16:creationId xmlns:a16="http://schemas.microsoft.com/office/drawing/2014/main" id="{27DA41AC-EA00-FB4D-8372-078F039FC95F}"/>
                </a:ext>
              </a:extLst>
            </xdr:cNvPr>
            <xdr:cNvPicPr>
              <a:picLocks noChangeAspect="1" noChangeArrowheads="1"/>
              <a:extLst>
                <a:ext uri="{84589F7E-364E-4C9E-8A38-B11213B215E9}">
                  <a14:cameraTool cellRange="'year of year'!D12" spid="_x0000_s11453"/>
                </a:ext>
              </a:extLst>
            </xdr:cNvPicPr>
          </xdr:nvPicPr>
          <xdr:blipFill>
            <a:blip xmlns:r="http://schemas.openxmlformats.org/officeDocument/2006/relationships" r:embed="rId5"/>
            <a:srcRect/>
            <a:stretch>
              <a:fillRect/>
            </a:stretch>
          </xdr:blipFill>
          <xdr:spPr bwMode="auto">
            <a:xfrm>
              <a:off x="6810375" y="1800225"/>
              <a:ext cx="990600"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180975</xdr:colOff>
      <xdr:row>7</xdr:row>
      <xdr:rowOff>57149</xdr:rowOff>
    </xdr:from>
    <xdr:to>
      <xdr:col>16</xdr:col>
      <xdr:colOff>9525</xdr:colOff>
      <xdr:row>9</xdr:row>
      <xdr:rowOff>4760</xdr:rowOff>
    </xdr:to>
    <xdr:graphicFrame macro="">
      <xdr:nvGraphicFramePr>
        <xdr:cNvPr id="92" name="Chart 91">
          <a:extLst>
            <a:ext uri="{FF2B5EF4-FFF2-40B4-BE49-F238E27FC236}">
              <a16:creationId xmlns:a16="http://schemas.microsoft.com/office/drawing/2014/main" id="{D1DD5AF0-F556-4F2B-84F5-EA67A1B6F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590550</xdr:colOff>
          <xdr:row>9</xdr:row>
          <xdr:rowOff>57151</xdr:rowOff>
        </xdr:from>
        <xdr:to>
          <xdr:col>16</xdr:col>
          <xdr:colOff>323850</xdr:colOff>
          <xdr:row>10</xdr:row>
          <xdr:rowOff>152401</xdr:rowOff>
        </xdr:to>
        <xdr:pic>
          <xdr:nvPicPr>
            <xdr:cNvPr id="93" name="Picture 92">
              <a:extLst>
                <a:ext uri="{FF2B5EF4-FFF2-40B4-BE49-F238E27FC236}">
                  <a16:creationId xmlns:a16="http://schemas.microsoft.com/office/drawing/2014/main" id="{D790ECC1-E5E9-63FE-74F6-3F24A4B9DE64}"/>
                </a:ext>
              </a:extLst>
            </xdr:cNvPr>
            <xdr:cNvPicPr>
              <a:picLocks noChangeAspect="1" noChangeArrowheads="1"/>
              <a:extLst>
                <a:ext uri="{84589F7E-364E-4C9E-8A38-B11213B215E9}">
                  <a14:cameraTool cellRange="'year of year'!C12" spid="_x0000_s11454"/>
                </a:ext>
              </a:extLst>
            </xdr:cNvPicPr>
          </xdr:nvPicPr>
          <xdr:blipFill>
            <a:blip xmlns:r="http://schemas.openxmlformats.org/officeDocument/2006/relationships" r:embed="rId7"/>
            <a:srcRect/>
            <a:stretch>
              <a:fillRect/>
            </a:stretch>
          </xdr:blipFill>
          <xdr:spPr bwMode="auto">
            <a:xfrm>
              <a:off x="9124950" y="1771651"/>
              <a:ext cx="952500" cy="2857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485775</xdr:colOff>
      <xdr:row>7</xdr:row>
      <xdr:rowOff>38100</xdr:rowOff>
    </xdr:from>
    <xdr:to>
      <xdr:col>8</xdr:col>
      <xdr:colOff>342901</xdr:colOff>
      <xdr:row>9</xdr:row>
      <xdr:rowOff>52386</xdr:rowOff>
    </xdr:to>
    <xdr:graphicFrame macro="">
      <xdr:nvGraphicFramePr>
        <xdr:cNvPr id="102" name="Chart 101">
          <a:extLst>
            <a:ext uri="{FF2B5EF4-FFF2-40B4-BE49-F238E27FC236}">
              <a16:creationId xmlns:a16="http://schemas.microsoft.com/office/drawing/2014/main" id="{C9EC3C2F-FBE5-4309-9723-E43F9C871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18</xdr:col>
          <xdr:colOff>381000</xdr:colOff>
          <xdr:row>9</xdr:row>
          <xdr:rowOff>76200</xdr:rowOff>
        </xdr:from>
        <xdr:to>
          <xdr:col>20</xdr:col>
          <xdr:colOff>152401</xdr:colOff>
          <xdr:row>10</xdr:row>
          <xdr:rowOff>142876</xdr:rowOff>
        </xdr:to>
        <xdr:pic>
          <xdr:nvPicPr>
            <xdr:cNvPr id="103" name="Picture 102">
              <a:extLst>
                <a:ext uri="{FF2B5EF4-FFF2-40B4-BE49-F238E27FC236}">
                  <a16:creationId xmlns:a16="http://schemas.microsoft.com/office/drawing/2014/main" id="{73172E53-CC91-70E9-4EA4-E07FA4865B3A}"/>
                </a:ext>
              </a:extLst>
            </xdr:cNvPr>
            <xdr:cNvPicPr>
              <a:picLocks noChangeAspect="1" noChangeArrowheads="1"/>
              <a:extLst>
                <a:ext uri="{84589F7E-364E-4C9E-8A38-B11213B215E9}">
                  <a14:cameraTool cellRange="'year of year'!F12" spid="_x0000_s11455"/>
                </a:ext>
              </a:extLst>
            </xdr:cNvPicPr>
          </xdr:nvPicPr>
          <xdr:blipFill>
            <a:blip xmlns:r="http://schemas.openxmlformats.org/officeDocument/2006/relationships" r:embed="rId9"/>
            <a:srcRect/>
            <a:stretch>
              <a:fillRect/>
            </a:stretch>
          </xdr:blipFill>
          <xdr:spPr bwMode="auto">
            <a:xfrm>
              <a:off x="11353800" y="1790700"/>
              <a:ext cx="990601" cy="25717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66675</xdr:colOff>
      <xdr:row>7</xdr:row>
      <xdr:rowOff>133351</xdr:rowOff>
    </xdr:from>
    <xdr:to>
      <xdr:col>19</xdr:col>
      <xdr:colOff>523875</xdr:colOff>
      <xdr:row>8</xdr:row>
      <xdr:rowOff>142875</xdr:rowOff>
    </xdr:to>
    <xdr:graphicFrame macro="">
      <xdr:nvGraphicFramePr>
        <xdr:cNvPr id="104" name="Chart 103">
          <a:extLst>
            <a:ext uri="{FF2B5EF4-FFF2-40B4-BE49-F238E27FC236}">
              <a16:creationId xmlns:a16="http://schemas.microsoft.com/office/drawing/2014/main" id="{A45B9A53-EED7-46D6-95FE-7AE600792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466725</xdr:colOff>
      <xdr:row>11</xdr:row>
      <xdr:rowOff>133351</xdr:rowOff>
    </xdr:from>
    <xdr:to>
      <xdr:col>6</xdr:col>
      <xdr:colOff>504824</xdr:colOff>
      <xdr:row>30</xdr:row>
      <xdr:rowOff>0</xdr:rowOff>
    </xdr:to>
    <xdr:graphicFrame macro="">
      <xdr:nvGraphicFramePr>
        <xdr:cNvPr id="106" name="Chart 105">
          <a:extLst>
            <a:ext uri="{FF2B5EF4-FFF2-40B4-BE49-F238E27FC236}">
              <a16:creationId xmlns:a16="http://schemas.microsoft.com/office/drawing/2014/main" id="{65825662-1CEE-4675-B752-DBCA2C65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600074</xdr:colOff>
      <xdr:row>11</xdr:row>
      <xdr:rowOff>47624</xdr:rowOff>
    </xdr:from>
    <xdr:to>
      <xdr:col>12</xdr:col>
      <xdr:colOff>0</xdr:colOff>
      <xdr:row>30</xdr:row>
      <xdr:rowOff>190499</xdr:rowOff>
    </xdr:to>
    <xdr:sp macro="" textlink="">
      <xdr:nvSpPr>
        <xdr:cNvPr id="107" name="Rectangle 106">
          <a:extLst>
            <a:ext uri="{FF2B5EF4-FFF2-40B4-BE49-F238E27FC236}">
              <a16:creationId xmlns:a16="http://schemas.microsoft.com/office/drawing/2014/main" id="{AE8F700E-1299-0B93-B529-E798DCDAB984}"/>
            </a:ext>
          </a:extLst>
        </xdr:cNvPr>
        <xdr:cNvSpPr/>
      </xdr:nvSpPr>
      <xdr:spPr>
        <a:xfrm>
          <a:off x="4257674" y="2143124"/>
          <a:ext cx="3057526" cy="3762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95249</xdr:colOff>
      <xdr:row>11</xdr:row>
      <xdr:rowOff>171449</xdr:rowOff>
    </xdr:from>
    <xdr:to>
      <xdr:col>11</xdr:col>
      <xdr:colOff>581024</xdr:colOff>
      <xdr:row>30</xdr:row>
      <xdr:rowOff>123824</xdr:rowOff>
    </xdr:to>
    <xdr:graphicFrame macro="">
      <xdr:nvGraphicFramePr>
        <xdr:cNvPr id="108" name="Chart 107">
          <a:extLst>
            <a:ext uri="{FF2B5EF4-FFF2-40B4-BE49-F238E27FC236}">
              <a16:creationId xmlns:a16="http://schemas.microsoft.com/office/drawing/2014/main" id="{FEBC670B-2FE2-4D30-89F8-FE6CF3001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76201</xdr:colOff>
      <xdr:row>11</xdr:row>
      <xdr:rowOff>95250</xdr:rowOff>
    </xdr:from>
    <xdr:to>
      <xdr:col>16</xdr:col>
      <xdr:colOff>295275</xdr:colOff>
      <xdr:row>20</xdr:row>
      <xdr:rowOff>114300</xdr:rowOff>
    </xdr:to>
    <xdr:graphicFrame macro="">
      <xdr:nvGraphicFramePr>
        <xdr:cNvPr id="110" name="Chart 109">
          <a:extLst>
            <a:ext uri="{FF2B5EF4-FFF2-40B4-BE49-F238E27FC236}">
              <a16:creationId xmlns:a16="http://schemas.microsoft.com/office/drawing/2014/main" id="{B3C26122-4C5A-48DC-8BA3-8366D97F2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361950</xdr:colOff>
      <xdr:row>11</xdr:row>
      <xdr:rowOff>57150</xdr:rowOff>
    </xdr:from>
    <xdr:to>
      <xdr:col>20</xdr:col>
      <xdr:colOff>419100</xdr:colOff>
      <xdr:row>30</xdr:row>
      <xdr:rowOff>171450</xdr:rowOff>
    </xdr:to>
    <xdr:sp macro="" textlink="">
      <xdr:nvSpPr>
        <xdr:cNvPr id="112" name="Rectangle 111">
          <a:extLst>
            <a:ext uri="{FF2B5EF4-FFF2-40B4-BE49-F238E27FC236}">
              <a16:creationId xmlns:a16="http://schemas.microsoft.com/office/drawing/2014/main" id="{2150D39A-7A75-4AA3-A911-48419A23917C}"/>
            </a:ext>
          </a:extLst>
        </xdr:cNvPr>
        <xdr:cNvSpPr/>
      </xdr:nvSpPr>
      <xdr:spPr>
        <a:xfrm>
          <a:off x="10115550" y="2152650"/>
          <a:ext cx="2495550" cy="3733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447675</xdr:colOff>
      <xdr:row>11</xdr:row>
      <xdr:rowOff>104774</xdr:rowOff>
    </xdr:from>
    <xdr:to>
      <xdr:col>20</xdr:col>
      <xdr:colOff>390525</xdr:colOff>
      <xdr:row>26</xdr:row>
      <xdr:rowOff>85725</xdr:rowOff>
    </xdr:to>
    <xdr:graphicFrame macro="">
      <xdr:nvGraphicFramePr>
        <xdr:cNvPr id="114" name="Chart 113">
          <a:extLst>
            <a:ext uri="{FF2B5EF4-FFF2-40B4-BE49-F238E27FC236}">
              <a16:creationId xmlns:a16="http://schemas.microsoft.com/office/drawing/2014/main" id="{BCED45E9-BFEE-41F1-9013-97956D641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38101</xdr:colOff>
      <xdr:row>20</xdr:row>
      <xdr:rowOff>171449</xdr:rowOff>
    </xdr:from>
    <xdr:to>
      <xdr:col>16</xdr:col>
      <xdr:colOff>361951</xdr:colOff>
      <xdr:row>30</xdr:row>
      <xdr:rowOff>142874</xdr:rowOff>
    </xdr:to>
    <xdr:graphicFrame macro="">
      <xdr:nvGraphicFramePr>
        <xdr:cNvPr id="4" name="Chart 3">
          <a:extLst>
            <a:ext uri="{FF2B5EF4-FFF2-40B4-BE49-F238E27FC236}">
              <a16:creationId xmlns:a16="http://schemas.microsoft.com/office/drawing/2014/main" id="{3F84C90A-9E36-45BC-A958-25F8FF97C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0</xdr:col>
      <xdr:colOff>66675</xdr:colOff>
      <xdr:row>2</xdr:row>
      <xdr:rowOff>171451</xdr:rowOff>
    </xdr:from>
    <xdr:to>
      <xdr:col>1</xdr:col>
      <xdr:colOff>352901</xdr:colOff>
      <xdr:row>8</xdr:row>
      <xdr:rowOff>188310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F1025EE6-D671-AC70-1FAC-00B6A25591F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675" y="552451"/>
              <a:ext cx="895826" cy="1159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9</xdr:row>
      <xdr:rowOff>85725</xdr:rowOff>
    </xdr:from>
    <xdr:to>
      <xdr:col>1</xdr:col>
      <xdr:colOff>342900</xdr:colOff>
      <xdr:row>16</xdr:row>
      <xdr:rowOff>85725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251A9109-4EBA-4346-AEF3-0D420929A70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7626" y="1800225"/>
              <a:ext cx="904874"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47626</xdr:colOff>
      <xdr:row>23</xdr:row>
      <xdr:rowOff>133351</xdr:rowOff>
    </xdr:from>
    <xdr:to>
      <xdr:col>1</xdr:col>
      <xdr:colOff>333376</xdr:colOff>
      <xdr:row>30</xdr:row>
      <xdr:rowOff>9525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896E3DBD-FE3A-0B9F-6843-F15BA78D35C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626" y="4514851"/>
              <a:ext cx="895350" cy="120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16</xdr:row>
      <xdr:rowOff>133350</xdr:rowOff>
    </xdr:from>
    <xdr:to>
      <xdr:col>1</xdr:col>
      <xdr:colOff>314325</xdr:colOff>
      <xdr:row>23</xdr:row>
      <xdr:rowOff>85725</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B319D2A4-EAC2-B564-6A64-4AC7686FE27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47625" y="3181350"/>
              <a:ext cx="8763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6296296" backgroundQuery="1" createdVersion="8" refreshedVersion="8" minRefreshableVersion="3" recordCount="0" supportSubquery="1" supportAdvancedDrill="1" xr:uid="{AD1C8208-C668-4D69-85B5-2AC17E79C38E}">
  <cacheSource type="external" connectionId="4"/>
  <cacheFields count="3">
    <cacheField name="[People].[Person].[Person]" caption="Person" numFmtId="0" hierarchy="30" level="1">
      <sharedItems count="4">
        <s v="Anna Andreadi"/>
        <s v="Cassandra Brandow"/>
        <s v="Chuck Magee"/>
        <s v="Kelly Williams"/>
      </sharedItems>
    </cacheField>
    <cacheField name="[Measures].[Sum of Sales]" caption="Sum of Sales" numFmtId="0" hierarchy="48"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ship duration]" caption="ship duration" attribute="1" defaultMemberUniqueName="[orders].[ship duration].[All]" allUniqueName="[orders].[ship duration].[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profitablility]" caption="profitablility" attribute="1" defaultMemberUniqueName="[orders].[profitablility].[All]" allUniqueName="[orders].[profitablility].[All]" dimensionUniqueName="[orders]" displayFolder="" count="2" memberValueDatatype="130" unbalanced="0"/>
    <cacheHierarchy uniqueName="[orders].[cost]" caption="cost" attribute="1" defaultMemberUniqueName="[orders].[cost].[All]" allUniqueName="[orders].[cost].[All]" dimensionUniqueName="[orders]" displayFolder="" count="2" memberValueDatatype="5" unbalanced="0"/>
    <cacheHierarchy uniqueName="[orders].[ROI]" caption="ROI" attribute="1" defaultMemberUniqueName="[orders].[ROI].[All]" allUniqueName="[orders].[ROI].[All]" dimensionUniqueName="[orders]" displayFolder="" count="2" memberValueDatatype="5" unbalanced="0"/>
    <cacheHierarchy uniqueName="[orders].[order year]" caption="order year" attribute="1" defaultMemberUniqueName="[orders].[order year].[All]" allUniqueName="[orders].[order year].[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2" memberValueDatatype="130" unbalanced="0"/>
    <cacheHierarchy uniqueName="[Shipping Cost].[State]" caption="State" attribute="1" defaultMemberUniqueName="[Shipping Cost].[State].[All]" allUniqueName="[Shipping Cost].[State].[All]" dimensionUniqueName="[Shipping Cost]" displayFolder="" count="2"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66550924" backgroundQuery="1" createdVersion="8" refreshedVersion="8" minRefreshableVersion="3" recordCount="0" supportSubquery="1" supportAdvancedDrill="1" xr:uid="{9805D22E-0A0D-4806-B976-F3A8CC8845B0}">
  <cacheSource type="external" connectionId="4"/>
  <cacheFields count="3">
    <cacheField name="[orders].[Order Date (Month)].[Order Date (Month)]" caption="Order Date (Month)" numFmtId="0" hierarchy="29" level="1">
      <sharedItems count="12">
        <s v="Jan"/>
        <s v="Feb"/>
        <s v="Mar"/>
        <s v="Apr"/>
        <s v="May"/>
        <s v="Jun"/>
        <s v="Jul"/>
        <s v="Aug"/>
        <s v="Sep"/>
        <s v="Oct"/>
        <s v="Nov"/>
        <s v="Dec"/>
      </sharedItems>
    </cacheField>
    <cacheField name="[Measures].[Total sales]" caption="Total sales" numFmtId="0" hierarchy="36"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69097226" backgroundQuery="1" createdVersion="8" refreshedVersion="8" minRefreshableVersion="3" recordCount="0" supportSubquery="1" supportAdvancedDrill="1" xr:uid="{AEBA660E-691B-4006-AA94-71D1CB23AB2B}">
  <cacheSource type="external" connectionId="4"/>
  <cacheFields count="3">
    <cacheField name="[orders].[Order Date (Month)].[Order Date (Month)]" caption="Order Date (Month)" numFmtId="0" hierarchy="29" level="1">
      <sharedItems count="12">
        <s v="Jan"/>
        <s v="Feb"/>
        <s v="Mar"/>
        <s v="Apr"/>
        <s v="May"/>
        <s v="Jun"/>
        <s v="Jul"/>
        <s v="Aug"/>
        <s v="Sep"/>
        <s v="Oct"/>
        <s v="Nov"/>
        <s v="Dec"/>
      </sharedItems>
    </cacheField>
    <cacheField name="[Measures].[Total profit]" caption="Total profit" numFmtId="0" hierarchy="37"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71412035" backgroundQuery="1" createdVersion="8" refreshedVersion="8" minRefreshableVersion="3" recordCount="0" supportSubquery="1" supportAdvancedDrill="1" xr:uid="{199186ED-7D4D-4EA3-A7C5-81B27E5CFC29}">
  <cacheSource type="external" connectionId="4"/>
  <cacheFields count="3">
    <cacheField name="[orders].[Order Date (Month)].[Order Date (Month)]" caption="Order Date (Month)" numFmtId="0" hierarchy="29" level="1">
      <sharedItems count="12">
        <s v="Jan"/>
        <s v="Feb"/>
        <s v="Mar"/>
        <s v="Apr"/>
        <s v="May"/>
        <s v="Jun"/>
        <s v="Jul"/>
        <s v="Aug"/>
        <s v="Sep"/>
        <s v="Oct"/>
        <s v="Nov"/>
        <s v="Dec"/>
      </sharedItems>
    </cacheField>
    <cacheField name="[Measures].[Total orders]" caption="Total orders" numFmtId="0" hierarchy="35"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oneField="1">
      <fieldsUsage count="1">
        <fieldUsage x="1"/>
      </fieldsUsage>
    </cacheHierarchy>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74189814" backgroundQuery="1" createdVersion="8" refreshedVersion="8" minRefreshableVersion="3" recordCount="0" supportSubquery="1" supportAdvancedDrill="1" xr:uid="{8C8B8B5E-436A-4163-A778-7AE3D14AE46A}">
  <cacheSource type="external" connectionId="4"/>
  <cacheFields count="3">
    <cacheField name="[orders].[Order Date (Month)].[Order Date (Month)]" caption="Order Date (Month)" numFmtId="0" hierarchy="29" level="1">
      <sharedItems count="12">
        <s v="Jan"/>
        <s v="Feb"/>
        <s v="Mar"/>
        <s v="Apr"/>
        <s v="May"/>
        <s v="Jun"/>
        <s v="Jul"/>
        <s v="Aug"/>
        <s v="Sep"/>
        <s v="Oct"/>
        <s v="Nov"/>
        <s v="Dec"/>
      </sharedItems>
    </cacheField>
    <cacheField name="[Measures].[Total quntaty]" caption="Total quntaty" numFmtId="0" hierarchy="38"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oneField="1">
      <fieldsUsage count="1">
        <fieldUsage x="1"/>
      </fieldsUsage>
    </cacheHierarchy>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75810184" backgroundQuery="1" createdVersion="8" refreshedVersion="8" minRefreshableVersion="3" recordCount="0" supportSubquery="1" supportAdvancedDrill="1" xr:uid="{FB5DC9AF-11FB-4D20-82EB-0D997D831042}">
  <cacheSource type="external" connectionId="4"/>
  <cacheFields count="3">
    <cacheField name="[Measures].[profit margin]" caption="profit margin" numFmtId="0" hierarchy="39" level="32767"/>
    <cacheField name="[orders].[Order Date (Month)].[Order Date (Month)]" caption="Order Date (Month)" numFmtId="0" hierarchy="29" level="1">
      <sharedItems count="12">
        <s v="Jan"/>
        <s v="Feb"/>
        <s v="Mar"/>
        <s v="Apr"/>
        <s v="May"/>
        <s v="Jun"/>
        <s v="Jul"/>
        <s v="Aug"/>
        <s v="Sep"/>
        <s v="Oct"/>
        <s v="Nov"/>
        <s v="Dec"/>
      </sharedItems>
    </cacheField>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oneField="1">
      <fieldsUsage count="1">
        <fieldUsage x="0"/>
      </fieldsUsage>
    </cacheHierarchy>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7824074" backgroundQuery="1" createdVersion="8" refreshedVersion="8" minRefreshableVersion="3" recordCount="0" supportSubquery="1" supportAdvancedDrill="1" xr:uid="{A8962E38-EB28-412B-A72D-5918763D1884}">
  <cacheSource type="external" connectionId="4"/>
  <cacheFields count="3">
    <cacheField name="[orders].[Order Date (Month)].[Order Date (Month)]" caption="Order Date (Month)" numFmtId="0" hierarchy="29" level="1">
      <sharedItems count="12">
        <s v="Jan"/>
        <s v="Feb"/>
        <s v="Mar"/>
        <s v="Apr"/>
        <s v="May"/>
        <s v="Jun"/>
        <s v="Jul"/>
        <s v="Aug"/>
        <s v="Sep"/>
        <s v="Oct"/>
        <s v="Nov"/>
        <s v="Dec"/>
      </sharedItems>
    </cacheField>
    <cacheField name="[Measures].[Total sales]" caption="Total sales" numFmtId="0" hierarchy="36"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79513887" backgroundQuery="1" createdVersion="8" refreshedVersion="8" minRefreshableVersion="3" recordCount="0" supportSubquery="1" supportAdvancedDrill="1" xr:uid="{BBB8D82F-C79F-4312-942B-4D3458027ECD}">
  <cacheSource type="external" connectionId="4"/>
  <cacheFields count="4">
    <cacheField name="[orders].[Order Date (Month)].[Order Date (Month)]" caption="Order Date (Month)" numFmtId="0" hierarchy="29" level="1">
      <sharedItems count="12">
        <s v="Jan"/>
        <s v="Feb"/>
        <s v="Mar"/>
        <s v="Apr"/>
        <s v="May"/>
        <s v="Jun"/>
        <s v="Jul"/>
        <s v="Aug"/>
        <s v="Sep"/>
        <s v="Oct"/>
        <s v="Nov"/>
        <s v="Dec"/>
      </sharedItems>
    </cacheField>
    <cacheField name="[Measures].[Total sales]" caption="Total sales" numFmtId="0" hierarchy="36" level="32767"/>
    <cacheField name="[Measures].[Total profit]" caption="Total profit" numFmtId="0" hierarchy="37"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80787034" backgroundQuery="1" createdVersion="8" refreshedVersion="8" minRefreshableVersion="3" recordCount="0" supportSubquery="1" supportAdvancedDrill="1" xr:uid="{05474170-1BD3-442B-A04B-7ADFB3869956}">
  <cacheSource type="external" connectionId="4"/>
  <cacheFields count="2">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6" level="32767"/>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83449074" backgroundQuery="1" createdVersion="8" refreshedVersion="8" minRefreshableVersion="3" recordCount="0" supportSubquery="1" supportAdvancedDrill="1" xr:uid="{D9250CFD-BA11-492E-9E7F-8D7082D33029}">
  <cacheSource type="external" connectionId="4"/>
  <cacheFields count="3">
    <cacheField name="[orders].[Sub-Category].[Sub-Category]" caption="Sub-Category" numFmtId="0" hierarchy="15" level="1">
      <sharedItems count="5">
        <s v="Chairs"/>
        <s v="Phones"/>
        <s v="Storage"/>
        <s v="Bookcases" u="1"/>
        <s v="Tables" u="1"/>
      </sharedItems>
    </cacheField>
    <cacheField name="[Measures].[Total sales]" caption="Total sales" numFmtId="0" hierarchy="36"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875" backgroundQuery="1" createdVersion="8" refreshedVersion="8" minRefreshableVersion="3" recordCount="0" supportSubquery="1" supportAdvancedDrill="1" xr:uid="{5CB9D946-7F68-4A46-812E-254F820D193B}">
  <cacheSource type="external" connectionId="4"/>
  <cacheFields count="3">
    <cacheField name="[orders].[city].[city]" caption="city" numFmtId="0" hierarchy="9" level="1">
      <sharedItems count="5">
        <s v="Detroit"/>
        <s v="Los Angeles"/>
        <s v="New York City"/>
        <s v="San Francisco"/>
        <s v="Seattle"/>
      </sharedItems>
    </cacheField>
    <cacheField name="[Measures].[Total profit]" caption="Total profit" numFmtId="0" hierarchy="37"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oneField="1">
      <fieldsUsage count="1">
        <fieldUsage x="1"/>
      </fieldsUsage>
    </cacheHierarchy>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90856479" backgroundQuery="1" createdVersion="8" refreshedVersion="8" minRefreshableVersion="3" recordCount="0" supportSubquery="1" supportAdvancedDrill="1" xr:uid="{DF6E57F1-E9FF-4692-87B0-54A8FAC0C71E}">
  <cacheSource type="external" connectionId="4"/>
  <cacheFields count="3">
    <cacheField name="[orders].[Product Name].[Product Name]" caption="Product Name" numFmtId="0" hierarchy="16" level="1">
      <sharedItems count="5">
        <s v="Easy-staple paper"/>
        <s v="KI Adjustable-Height Table"/>
        <s v="Staple envelope"/>
        <s v="Staples"/>
        <s v="Staples in misc. colors"/>
      </sharedItems>
    </cacheField>
    <cacheField name="[Measures].[Sum of Quantity]" caption="Sum of Quantity" numFmtId="0" hierarchy="50"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94907405" backgroundQuery="1" createdVersion="8" refreshedVersion="8" minRefreshableVersion="3" recordCount="0" supportSubquery="1" supportAdvancedDrill="1" xr:uid="{2DA9756F-A41C-47B8-9424-9217D514A0E9}">
  <cacheSource type="external" connectionId="4"/>
  <cacheFields count="3">
    <cacheField name="[orders].[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Sum of Sales]" caption="Sum of Sales" numFmtId="0" hierarchy="48"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6.04059733796" backgroundQuery="1" createdVersion="8" refreshedVersion="8" minRefreshableVersion="3" recordCount="0" supportSubquery="1" supportAdvancedDrill="1" xr:uid="{D78D1BBA-975B-4192-87F7-6C0B8BC854ED}">
  <cacheSource type="external" connectionId="4"/>
  <cacheFields count="7">
    <cacheField name="[orders].[Order Date (Year)].[Order Date (Year)]" caption="Order Date (Year)" numFmtId="0" hierarchy="27" level="1">
      <sharedItems count="4">
        <s v="2014"/>
        <s v="2015"/>
        <s v="2016"/>
        <s v="2017"/>
      </sharedItems>
    </cacheField>
    <cacheField name="[Measures].[Total sales]" caption="Total sales" numFmtId="0" hierarchy="36" level="32767"/>
    <cacheField name="[Measures].[Total orders]" caption="Total orders" numFmtId="0" hierarchy="35" level="32767"/>
    <cacheField name="[Measures].[Total profit]" caption="Total profit" numFmtId="0" hierarchy="37" level="32767"/>
    <cacheField name="[Measures].[Total quntaty]" caption="Total quntaty" numFmtId="0" hierarchy="38" level="32767"/>
    <cacheField name="[Measures].[profit margin]" caption="profit margin" numFmtId="0" hierarchy="39" level="32767"/>
    <cacheField name="[orders].[State].[State]" caption="State" numFmtId="0" hierarchy="10" level="1">
      <sharedItems containsSemiMixedTypes="0" containsNonDate="0" containsString="0"/>
    </cacheField>
  </cacheFields>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6"/>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oneField="1">
      <fieldsUsage count="1">
        <fieldUsage x="2"/>
      </fieldsUsage>
    </cacheHierarchy>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3"/>
      </fieldsUsage>
    </cacheHierarchy>
    <cacheHierarchy uniqueName="[Measures].[Total quntaty]" caption="Total quntaty" measure="1" displayFolder="" measureGroup="orders" count="0" oneField="1">
      <fieldsUsage count="1">
        <fieldUsage x="4"/>
      </fieldsUsage>
    </cacheHierarchy>
    <cacheHierarchy uniqueName="[Measures].[profit margin]" caption="profit margin" measure="1" displayFolder="" measureGroup="orders" count="0" oneField="1">
      <fieldsUsage count="1">
        <fieldUsage x="5"/>
      </fieldsUsage>
    </cacheHierarchy>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Shipping Cost" uniqueName="[Shipping Cost]" caption="Shipping Cost"/>
  </dimensions>
  <measureGroups count="3">
    <measureGroup name="orders" caption="orders"/>
    <measureGroup name="People" caption="People"/>
    <measureGroup name="Shipping Cost" caption="Shipping Cost"/>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LAL" refreshedDate="45975.845545949072" backgroundQuery="1" createdVersion="3" refreshedVersion="8" minRefreshableVersion="3" recordCount="0" supportSubquery="1" supportAdvancedDrill="1" xr:uid="{EA327B35-0C13-4F3D-ACCB-EB3867DBCB09}">
  <cacheSource type="external" connectionId="4">
    <extLst>
      <ext xmlns:x14="http://schemas.microsoft.com/office/spreadsheetml/2009/9/main" uri="{F057638F-6D5F-4e77-A914-E7F072B9BCA8}">
        <x14:sourceConnection name="ThisWorkbookDataModel"/>
      </ext>
    </extLst>
  </cacheSource>
  <cacheFields count="0"/>
  <cacheHierarchies count="5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rofitablility]" caption="profitablility" attribute="1" defaultMemberUniqueName="[orders].[profitablility].[All]" allUniqueName="[orders].[profitablility].[All]" dimensionUniqueName="[orders]" displayFolder="" count="0" memberValueDatatype="130" unbalanced="0"/>
    <cacheHierarchy uniqueName="[orders].[cost]" caption="cost" attribute="1" defaultMemberUniqueName="[orders].[cost].[All]" allUniqueName="[orders].[cost].[All]" dimensionUniqueName="[orders]" displayFolder="" count="0" memberValueDatatype="5" unbalanced="0"/>
    <cacheHierarchy uniqueName="[orders].[ROI]" caption="ROI" attribute="1" defaultMemberUniqueName="[orders].[ROI].[All]" allUniqueName="[orders].[ROI].[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Shipping Cost].[State]" caption="State" attribute="1" defaultMemberUniqueName="[Shipping Cost].[State].[All]" allUniqueName="[Shipping Cost].[State].[All]" dimensionUniqueName="[Shipping Cost]" displayFolder="" count="0" memberValueDatatype="130" unbalanced="0"/>
    <cacheHierarchy uniqueName="[Shipping Cost].[Shipping Cost Per Unit]" caption="Shipping Cost Per Unit" attribute="1" defaultMemberUniqueName="[Shipping Cost].[Shipping Cost Per Unit].[All]" allUniqueName="[Shipping Cost].[Shipping Cost Per Unit].[All]" dimensionUniqueName="[Shipping 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orders]" caption="Total orders"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Total quntaty]" caption="Total quntaty" measure="1" displayFolder="" measureGroup="orders" count="0"/>
    <cacheHierarchy uniqueName="[Measures].[profit margin]" caption="profit margin" measure="1" displayFolder="" measureGroup="orders" count="0"/>
    <cacheHierarchy uniqueName="[Measures].[calforenia sales]" caption="calforenia sales" measure="1" displayFolder="" measureGroup="orders" count="0"/>
    <cacheHierarchy uniqueName="[Measures].[Total cost]" caption="Total cost" measure="1" displayFolder="" measureGroup="orders" count="0"/>
    <cacheHierarchy uniqueName="[Measures].[avg ship duration]" caption="avg ship duration" measure="1" displayFolder="" measureGroup="orders" count="0"/>
    <cacheHierarchy uniqueName="[Measures].[AVG]" caption="AVG" measure="1" displayFolder="" measureGroup="orders" count="0"/>
    <cacheHierarchy uniqueName="[Measures].[__XL_Count People]" caption="__XL_Count People" measure="1" displayFolder="" measureGroup="People" count="0" hidden="1"/>
    <cacheHierarchy uniqueName="[Measures].[__XL_Count Shipping Cost]" caption="__XL_Count Shipping Cost" measure="1" displayFolder="" measureGroup="Shipping 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20064084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BADBF3-7292-4537-BA94-51B018AB092B}"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10:F1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4"/>
  </dataFields>
  <formats count="1">
    <format dxfId="3">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8BCD2A-4157-4348-8484-44CC2DEEE6D4}"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0">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19A429-727E-4FC6-BDA8-E60DA0DA7485}" name="PivotTable1" cacheId="12" applyNumberFormats="0" applyBorderFormats="0" applyFontFormats="0" applyPatternFormats="0" applyAlignmentFormats="0" applyWidthHeightFormats="1" dataCaption="Values" tag="d246106e-e18e-450f-b210-c0290ba0a00d" updatedVersion="8" minRefreshableVersion="3" useAutoFormatting="1" subtotalHiddenItems="1" itemPrintTitles="1" createdVersion="8" indent="0" outline="1" outlineData="1" multipleFieldFilters="0" chartFormat="8">
  <location ref="A1:B7" firstHeaderRow="1" firstDataRow="1" firstDataCol="1"/>
  <pivotFields count="3">
    <pivotField axis="axisRow" allDrilled="1" subtotalTop="0" showAll="0" measureFilter="1" dataSourceSort="1" defaultSubtotal="0" defaultAttributeDrillState="1">
      <items count="5">
        <item n="Canon imageCLASS " x="0"/>
        <item n="Cisco TelePresence" x="1"/>
        <item n="Fellowes PB500 Electric" x="2"/>
        <item n="GBC DocuBind TL300 " x="3"/>
        <item n="HON 5400 "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CCC96-EA3C-4EB4-B473-3FD9D2F50751}" name="PivotTable2" cacheId="8" applyNumberFormats="0" applyBorderFormats="0" applyFontFormats="0" applyPatternFormats="0" applyAlignmentFormats="0" applyWidthHeightFormats="1" dataCaption="Values" tag="2f67ae1c-aa8f-4efb-aa4d-2328e7642025" updatedVersion="8" minRefreshableVersion="3" useAutoFormatting="1" subtotalHiddenItems="1" itemPrintTitles="1" createdVersion="8" indent="0" outline="1" outlineData="1" multipleFieldFilters="0">
  <location ref="A1:B51" firstHeaderRow="1" firstDataRow="1" firstDataCol="1"/>
  <pivotFields count="2">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fld="1" subtotal="count" baseField="0" baseItem="0"/>
  </dataField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371059-E636-4C3B-A0E9-1B6ED4C4331D}" name="PivotTable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C4:D1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4"/>
    </i>
    <i>
      <x v="3"/>
    </i>
    <i>
      <x/>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D4512-46DF-4BD2-87A3-4AF690E6F7DD}"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P2:Q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6ED93A-B8BC-42B6-8C2F-BCD89BF96745}"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G2:H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F6159C-CA8D-4D55-A351-9C0C0149FF71}"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L2:M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B57BBD-1378-43F3-89A5-93875C7385F6}"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X5:Y18"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1">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1FAEC1-9A5B-4DE8-825C-BED08044FE59}"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2:B1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092EA9-247E-47E8-86D3-890A7142149D}" name="PivotTable5" cacheId="5" applyNumberFormats="0" applyBorderFormats="0" applyFontFormats="0" applyPatternFormats="0" applyAlignmentFormats="0" applyWidthHeightFormats="1" dataCaption="Values" tag="cdddcf32-b31a-47ea-851f-a2bb9fe979a1" updatedVersion="8" minRefreshableVersion="3" useAutoFormatting="1" subtotalHiddenItems="1" itemPrintTitles="1" createdVersion="8" indent="0" outline="1" outlineData="1" multipleFieldFilters="0" chartFormat="22">
  <location ref="T8:U2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E69888-135E-4DF7-83E3-885461FF191B}" name="PivotTable1" cacheId="13" applyNumberFormats="0" applyBorderFormats="0" applyFontFormats="0" applyPatternFormats="0" applyAlignmentFormats="0" applyWidthHeightFormats="1" dataCaption="Values" tag="1cc90170-64e3-4825-a66d-ac50b2385004" updatedVersion="8" minRefreshableVersion="3" useAutoFormatting="1" subtotalHiddenItems="1" itemPrintTitles="1" createdVersion="8" indent="0" outline="1" outlineData="1" multipleFieldFilters="0" chartFormat="2">
  <location ref="A3:F8" firstHeaderRow="0"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5">
    <i>
      <x/>
    </i>
    <i i="1">
      <x v="1"/>
    </i>
    <i i="2">
      <x v="2"/>
    </i>
    <i i="3">
      <x v="3"/>
    </i>
    <i i="4">
      <x v="4"/>
    </i>
  </colItems>
  <dataFields count="5">
    <dataField fld="1" subtotal="count" baseField="0" baseItem="0"/>
    <dataField fld="2" subtotal="count" baseField="0" baseItem="0"/>
    <dataField fld="4" subtotal="count" baseField="0" baseItem="0"/>
    <dataField fld="3" subtotal="count" baseField="0" baseItem="0"/>
    <dataField fld="5" subtotal="count" baseField="0" baseItem="0"/>
  </dataFields>
  <formats count="1">
    <format dxfId="0">
      <pivotArea field="0" grandRow="1" outline="0" collapsedLevelsAreSubtotals="1" axis="axisRow" fieldPosition="0">
        <references count="1">
          <reference field="4294967294" count="1" selected="0">
            <x v="4"/>
          </reference>
        </references>
      </pivotArea>
    </format>
  </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C89406-2BC2-46A1-9170-4DD42449F002}" name="PivotTable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3" filterVal="3"/>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065FD32-EA31-46C3-AEB4-4157F1D1FF78}" name="PivotTable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C14"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47A0CA-EDE5-4BA4-867C-ECB7CA2BED79}" sourceName="[orders].[Category]">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00640847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CAECAE-EE8A-4A74-B9A1-2578E26AB1FD}" sourceName="[orders].[State]">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006408470">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2A1A6DF-3A35-4BF0-B1C8-2982103CBB99}" sourceName="[orders].[Segment]">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006408470">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144779F-77AD-4DFE-B51B-05D0E2EBFA87}" sourceName="[orders].[Ship Mode]">
  <pivotTables>
    <pivotTable tabId="14" name="PivotTable1"/>
    <pivotTable tabId="6" name="PivotTable1"/>
    <pivotTable tabId="6" name="PivotTable2"/>
    <pivotTable tabId="6" name="PivotTable3"/>
    <pivotTable tabId="6" name="PivotTable4"/>
    <pivotTable tabId="6" name="PivotTable5"/>
    <pivotTable tabId="6" name="PivotTable7"/>
    <pivotTable tabId="9" name="PivotTable2"/>
    <pivotTable tabId="5" name="PivotTable2"/>
    <pivotTable tabId="12" name="PivotTable3"/>
    <pivotTable tabId="8" name="PivotTable1"/>
    <pivotTable tabId="13" name="PivotTable4"/>
    <pivotTable tabId="4" name="PivotTable1"/>
    <pivotTable tabId="3" name="PivotTable1"/>
  </pivotTables>
  <data>
    <olap pivotCacheId="2006408470">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868B28-8142-4F5E-A703-40470305FC0F}" cache="Slicer_Category" caption="Category" level="1" style="SlicerStyleOther2" rowHeight="241300"/>
  <slicer name="State" xr10:uid="{C63E956A-E281-4021-B217-ED950746D991}" cache="Slicer_State" caption="State" startItem="6" level="1" style="SlicerStyleOther2" rowHeight="241300"/>
  <slicer name="Segment" xr10:uid="{EA1AA7A8-1676-43A1-BCA2-B3C76617F328}" cache="Slicer_Segment" caption="Segment" level="1" style="SlicerStyleOther2" rowHeight="241300"/>
  <slicer name="Ship Mode" xr10:uid="{CC29A3FA-FCB1-405E-AB23-730B962D8A7D}" cache="Slicer_Ship_Mode" caption="Ship Mode" level="1"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L8"/>
  <sheetViews>
    <sheetView workbookViewId="0">
      <selection activeCell="L6" sqref="L6"/>
    </sheetView>
  </sheetViews>
  <sheetFormatPr defaultRowHeight="15" x14ac:dyDescent="0.25"/>
  <sheetData>
    <row r="8" spans="12:12" x14ac:dyDescent="0.25">
      <c r="L8"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C3B8-E6FF-4A3C-BFD0-61D34E319870}">
  <dimension ref="E10:F15"/>
  <sheetViews>
    <sheetView workbookViewId="0">
      <selection activeCell="O32" sqref="O32"/>
    </sheetView>
  </sheetViews>
  <sheetFormatPr defaultRowHeight="15" x14ac:dyDescent="0.25"/>
  <cols>
    <col min="5" max="5" width="18.42578125" bestFit="1" customWidth="1"/>
    <col min="6" max="6" width="12.140625" bestFit="1" customWidth="1"/>
  </cols>
  <sheetData>
    <row r="10" spans="5:6" x14ac:dyDescent="0.25">
      <c r="E10" s="1" t="s">
        <v>6</v>
      </c>
      <c r="F10" t="s">
        <v>13</v>
      </c>
    </row>
    <row r="11" spans="5:6" x14ac:dyDescent="0.25">
      <c r="E11" s="2" t="s">
        <v>103</v>
      </c>
      <c r="F11" s="3">
        <v>725457.82450000092</v>
      </c>
    </row>
    <row r="12" spans="5:6" x14ac:dyDescent="0.25">
      <c r="E12" s="2" t="s">
        <v>104</v>
      </c>
      <c r="F12" s="3">
        <v>391721.90500000061</v>
      </c>
    </row>
    <row r="13" spans="5:6" x14ac:dyDescent="0.25">
      <c r="E13" s="2" t="s">
        <v>105</v>
      </c>
      <c r="F13" s="3">
        <v>678781.24000000022</v>
      </c>
    </row>
    <row r="14" spans="5:6" x14ac:dyDescent="0.25">
      <c r="E14" s="2" t="s">
        <v>106</v>
      </c>
      <c r="F14" s="3">
        <v>501239.89079999959</v>
      </c>
    </row>
    <row r="15" spans="5:6" x14ac:dyDescent="0.25">
      <c r="E15" s="2" t="s">
        <v>1</v>
      </c>
      <c r="F15" s="3">
        <v>2297200.8602999737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7F0A5-E107-4827-B7A1-ABE365574F43}">
  <dimension ref="A3:E13"/>
  <sheetViews>
    <sheetView workbookViewId="0">
      <selection activeCell="D19" sqref="D19"/>
    </sheetView>
  </sheetViews>
  <sheetFormatPr defaultRowHeight="15" x14ac:dyDescent="0.25"/>
  <cols>
    <col min="1" max="1" width="25" bestFit="1" customWidth="1"/>
    <col min="2" max="2" width="15.42578125" bestFit="1" customWidth="1"/>
    <col min="4" max="4" width="25" bestFit="1" customWidth="1"/>
  </cols>
  <sheetData>
    <row r="3" spans="1:5" x14ac:dyDescent="0.25">
      <c r="A3" s="1" t="s">
        <v>6</v>
      </c>
      <c r="B3" t="s">
        <v>94</v>
      </c>
      <c r="D3" t="s">
        <v>96</v>
      </c>
      <c r="E3" t="s">
        <v>97</v>
      </c>
    </row>
    <row r="4" spans="1:5" x14ac:dyDescent="0.25">
      <c r="A4" s="2" t="s">
        <v>84</v>
      </c>
      <c r="B4">
        <v>150</v>
      </c>
      <c r="D4" t="str">
        <f>A4</f>
        <v>Easy-staple paper</v>
      </c>
      <c r="E4">
        <f>GETPIVOTDATA("[Measures].[Sum of Quantity]",$A$3,"[orders].[Product Name]","[orders].[Product Name].&amp;["&amp; D4&amp;"]")</f>
        <v>150</v>
      </c>
    </row>
    <row r="5" spans="1:5" x14ac:dyDescent="0.25">
      <c r="A5" s="2" t="s">
        <v>95</v>
      </c>
      <c r="B5">
        <v>74</v>
      </c>
      <c r="D5" t="str">
        <f>A5</f>
        <v>KI Adjustable-Height Table</v>
      </c>
      <c r="E5">
        <f>GETPIVOTDATA("[Measures].[Sum of Quantity]",$A$3,"[orders].[Product Name]","[orders].[Product Name].&amp;["&amp; D5&amp;"]")</f>
        <v>74</v>
      </c>
    </row>
    <row r="6" spans="1:5" x14ac:dyDescent="0.25">
      <c r="A6" s="2" t="s">
        <v>86</v>
      </c>
      <c r="B6">
        <v>170</v>
      </c>
      <c r="D6" t="str">
        <f>A6</f>
        <v>Staple envelope</v>
      </c>
      <c r="E6">
        <f>GETPIVOTDATA("[Measures].[Sum of Quantity]",$A$3,"[orders].[Product Name]","[orders].[Product Name].&amp;["&amp; D6&amp;"]")</f>
        <v>170</v>
      </c>
    </row>
    <row r="7" spans="1:5" x14ac:dyDescent="0.25">
      <c r="A7" s="2" t="s">
        <v>83</v>
      </c>
      <c r="B7">
        <v>215</v>
      </c>
      <c r="D7" t="str">
        <f>A7</f>
        <v>Staples</v>
      </c>
      <c r="E7">
        <f>GETPIVOTDATA("[Measures].[Sum of Quantity]",$A$3,"[orders].[Product Name]","[orders].[Product Name].&amp;["&amp; D7&amp;"]")</f>
        <v>215</v>
      </c>
    </row>
    <row r="8" spans="1:5" x14ac:dyDescent="0.25">
      <c r="A8" s="2" t="s">
        <v>85</v>
      </c>
      <c r="B8">
        <v>86</v>
      </c>
      <c r="D8" t="str">
        <f>A8</f>
        <v>Staples in misc. colors</v>
      </c>
      <c r="E8">
        <f>GETPIVOTDATA("[Measures].[Sum of Quantity]",$A$3,"[orders].[Product Name]","[orders].[Product Name].&amp;["&amp; D8&amp;"]")</f>
        <v>86</v>
      </c>
    </row>
    <row r="9" spans="1:5" x14ac:dyDescent="0.25">
      <c r="A9" s="2" t="s">
        <v>1</v>
      </c>
      <c r="B9">
        <v>695</v>
      </c>
    </row>
    <row r="13" spans="1:5" x14ac:dyDescent="0.25">
      <c r="D13" t="s">
        <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CA11-2072-4813-B0BA-864082F53A72}">
  <dimension ref="A1:G9"/>
  <sheetViews>
    <sheetView workbookViewId="0">
      <selection activeCell="A7" sqref="A7"/>
    </sheetView>
  </sheetViews>
  <sheetFormatPr defaultRowHeight="15" x14ac:dyDescent="0.25"/>
  <cols>
    <col min="1" max="1" width="22" bestFit="1" customWidth="1"/>
    <col min="2" max="2" width="12.140625" bestFit="1" customWidth="1"/>
  </cols>
  <sheetData>
    <row r="1" spans="1:7" x14ac:dyDescent="0.25">
      <c r="A1" s="1" t="s">
        <v>6</v>
      </c>
      <c r="B1" t="s">
        <v>13</v>
      </c>
    </row>
    <row r="2" spans="1:7" x14ac:dyDescent="0.25">
      <c r="A2" s="2" t="s">
        <v>98</v>
      </c>
      <c r="B2">
        <v>61599.823999999993</v>
      </c>
    </row>
    <row r="3" spans="1:7" x14ac:dyDescent="0.25">
      <c r="A3" s="2" t="s">
        <v>99</v>
      </c>
      <c r="B3">
        <v>22638.48</v>
      </c>
      <c r="G3" t="s">
        <v>0</v>
      </c>
    </row>
    <row r="4" spans="1:7" x14ac:dyDescent="0.25">
      <c r="A4" s="2" t="s">
        <v>100</v>
      </c>
      <c r="B4">
        <v>27453.383999999998</v>
      </c>
    </row>
    <row r="5" spans="1:7" x14ac:dyDescent="0.25">
      <c r="A5" s="2" t="s">
        <v>101</v>
      </c>
      <c r="B5">
        <v>19823.478999999999</v>
      </c>
    </row>
    <row r="6" spans="1:7" x14ac:dyDescent="0.25">
      <c r="A6" s="2" t="s">
        <v>102</v>
      </c>
      <c r="B6">
        <v>21870.576000000001</v>
      </c>
    </row>
    <row r="7" spans="1:7" x14ac:dyDescent="0.25">
      <c r="A7" s="2" t="s">
        <v>1</v>
      </c>
      <c r="B7">
        <v>153385.74299999999</v>
      </c>
    </row>
    <row r="9" spans="1:7" x14ac:dyDescent="0.25">
      <c r="G9" t="s">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4FCD-FA96-4368-A388-F08C0358AA52}">
  <dimension ref="A1:G51"/>
  <sheetViews>
    <sheetView topLeftCell="A32" workbookViewId="0">
      <selection activeCell="G39" sqref="G39"/>
    </sheetView>
  </sheetViews>
  <sheetFormatPr defaultRowHeight="15" x14ac:dyDescent="0.25"/>
  <cols>
    <col min="1" max="1" width="18.7109375" bestFit="1" customWidth="1"/>
    <col min="2" max="2" width="10.28515625" bestFit="1" customWidth="1"/>
  </cols>
  <sheetData>
    <row r="1" spans="1:7" x14ac:dyDescent="0.25">
      <c r="A1" s="1" t="s">
        <v>6</v>
      </c>
      <c r="B1" t="s">
        <v>7</v>
      </c>
      <c r="F1" t="s">
        <v>63</v>
      </c>
      <c r="G1" t="s">
        <v>64</v>
      </c>
    </row>
    <row r="2" spans="1:7" x14ac:dyDescent="0.25">
      <c r="A2" s="2" t="s">
        <v>14</v>
      </c>
      <c r="B2" s="3">
        <v>19510.639999999992</v>
      </c>
      <c r="F2" t="str">
        <f>A2</f>
        <v>Alabama</v>
      </c>
      <c r="G2" s="3">
        <f>GETPIVOTDATA("[Measures].[Total sales]",$A$1,"[orders].[State]","[orders].[State].&amp;[Alabama]")</f>
        <v>19510.639999999992</v>
      </c>
    </row>
    <row r="3" spans="1:7" x14ac:dyDescent="0.25">
      <c r="A3" s="2" t="s">
        <v>15</v>
      </c>
      <c r="B3" s="3">
        <v>35282.001000000018</v>
      </c>
      <c r="F3" t="str">
        <f t="shared" ref="F3:F50" si="0">A3</f>
        <v>Arizona</v>
      </c>
      <c r="G3" s="3">
        <f>GETPIVOTDATA("[Measures].[Total sales]",$A$1,"[orders].[State]","[orders].[State].&amp;["&amp;F3&amp;"]")</f>
        <v>35282.001000000018</v>
      </c>
    </row>
    <row r="4" spans="1:7" x14ac:dyDescent="0.25">
      <c r="A4" s="2" t="s">
        <v>16</v>
      </c>
      <c r="B4" s="3">
        <v>11678.13</v>
      </c>
      <c r="F4" t="str">
        <f t="shared" si="0"/>
        <v>Arkansas</v>
      </c>
      <c r="G4" s="3">
        <f t="shared" ref="G4:G50" si="1">GETPIVOTDATA("[Measures].[Total sales]",$A$1,"[orders].[State]","[orders].[State].&amp;["&amp;F4&amp;"]")</f>
        <v>11678.13</v>
      </c>
    </row>
    <row r="5" spans="1:7" x14ac:dyDescent="0.25">
      <c r="A5" s="2" t="s">
        <v>17</v>
      </c>
      <c r="B5" s="3">
        <v>457687.63150000037</v>
      </c>
      <c r="F5" t="str">
        <f t="shared" si="0"/>
        <v>California</v>
      </c>
      <c r="G5" s="3">
        <f t="shared" si="1"/>
        <v>457687.63150000037</v>
      </c>
    </row>
    <row r="6" spans="1:7" x14ac:dyDescent="0.25">
      <c r="A6" s="2" t="s">
        <v>18</v>
      </c>
      <c r="B6" s="3">
        <v>32108.118000000006</v>
      </c>
      <c r="F6" t="str">
        <f t="shared" si="0"/>
        <v>Colorado</v>
      </c>
      <c r="G6" s="3">
        <f t="shared" si="1"/>
        <v>32108.118000000006</v>
      </c>
    </row>
    <row r="7" spans="1:7" x14ac:dyDescent="0.25">
      <c r="A7" s="2" t="s">
        <v>19</v>
      </c>
      <c r="B7" s="3">
        <v>13384.357</v>
      </c>
      <c r="F7" t="str">
        <f t="shared" si="0"/>
        <v>Connecticut</v>
      </c>
      <c r="G7" s="3">
        <f t="shared" si="1"/>
        <v>13384.357</v>
      </c>
    </row>
    <row r="8" spans="1:7" x14ac:dyDescent="0.25">
      <c r="A8" s="2" t="s">
        <v>20</v>
      </c>
      <c r="B8" s="3">
        <v>27451.068999999992</v>
      </c>
      <c r="F8" t="str">
        <f t="shared" si="0"/>
        <v>Delaware</v>
      </c>
      <c r="G8" s="3">
        <f t="shared" si="1"/>
        <v>27451.068999999992</v>
      </c>
    </row>
    <row r="9" spans="1:7" x14ac:dyDescent="0.25">
      <c r="A9" s="2" t="s">
        <v>21</v>
      </c>
      <c r="B9" s="3">
        <v>2865.0199999999991</v>
      </c>
      <c r="F9" t="str">
        <f t="shared" si="0"/>
        <v>District of Columbia</v>
      </c>
      <c r="G9" s="3">
        <f t="shared" si="1"/>
        <v>2865.0199999999991</v>
      </c>
    </row>
    <row r="10" spans="1:7" x14ac:dyDescent="0.25">
      <c r="A10" s="2" t="s">
        <v>22</v>
      </c>
      <c r="B10" s="3">
        <v>89473.707999999955</v>
      </c>
      <c r="F10" t="str">
        <f t="shared" si="0"/>
        <v>Florida</v>
      </c>
      <c r="G10" s="3">
        <f t="shared" si="1"/>
        <v>89473.707999999955</v>
      </c>
    </row>
    <row r="11" spans="1:7" x14ac:dyDescent="0.25">
      <c r="A11" s="2" t="s">
        <v>23</v>
      </c>
      <c r="B11" s="3">
        <v>49095.840000000011</v>
      </c>
      <c r="F11" t="str">
        <f t="shared" si="0"/>
        <v>Georgia</v>
      </c>
      <c r="G11" s="3">
        <f t="shared" si="1"/>
        <v>49095.840000000011</v>
      </c>
    </row>
    <row r="12" spans="1:7" x14ac:dyDescent="0.25">
      <c r="A12" s="2" t="s">
        <v>24</v>
      </c>
      <c r="B12" s="3">
        <v>4382.4859999999999</v>
      </c>
      <c r="F12" t="str">
        <f t="shared" si="0"/>
        <v>Idaho</v>
      </c>
      <c r="G12" s="3">
        <f t="shared" si="1"/>
        <v>4382.4859999999999</v>
      </c>
    </row>
    <row r="13" spans="1:7" x14ac:dyDescent="0.25">
      <c r="A13" s="2" t="s">
        <v>25</v>
      </c>
      <c r="B13" s="3">
        <v>80166.10100000001</v>
      </c>
      <c r="F13" t="str">
        <f t="shared" si="0"/>
        <v>Illinois</v>
      </c>
      <c r="G13" s="3">
        <f t="shared" si="1"/>
        <v>80166.10100000001</v>
      </c>
    </row>
    <row r="14" spans="1:7" x14ac:dyDescent="0.25">
      <c r="A14" s="2" t="s">
        <v>26</v>
      </c>
      <c r="B14" s="3">
        <v>53555.360000000022</v>
      </c>
      <c r="F14" t="str">
        <f t="shared" si="0"/>
        <v>Indiana</v>
      </c>
      <c r="G14" s="3">
        <f t="shared" si="1"/>
        <v>53555.360000000022</v>
      </c>
    </row>
    <row r="15" spans="1:7" x14ac:dyDescent="0.25">
      <c r="A15" s="2" t="s">
        <v>27</v>
      </c>
      <c r="B15" s="3">
        <v>4579.76</v>
      </c>
      <c r="F15" t="str">
        <f t="shared" si="0"/>
        <v>Iowa</v>
      </c>
      <c r="G15" s="3">
        <f t="shared" si="1"/>
        <v>4579.76</v>
      </c>
    </row>
    <row r="16" spans="1:7" x14ac:dyDescent="0.25">
      <c r="A16" s="2" t="s">
        <v>28</v>
      </c>
      <c r="B16" s="3">
        <v>2914.3100000000004</v>
      </c>
      <c r="F16" t="str">
        <f t="shared" si="0"/>
        <v>Kansas</v>
      </c>
      <c r="G16" s="3">
        <f t="shared" si="1"/>
        <v>2914.3100000000004</v>
      </c>
    </row>
    <row r="17" spans="1:7" x14ac:dyDescent="0.25">
      <c r="A17" s="2" t="s">
        <v>29</v>
      </c>
      <c r="B17" s="3">
        <v>36591.75</v>
      </c>
      <c r="F17" t="str">
        <f t="shared" si="0"/>
        <v>Kentucky</v>
      </c>
      <c r="G17" s="3">
        <f t="shared" si="1"/>
        <v>36591.75</v>
      </c>
    </row>
    <row r="18" spans="1:7" x14ac:dyDescent="0.25">
      <c r="A18" s="2" t="s">
        <v>30</v>
      </c>
      <c r="B18" s="3">
        <v>9217.029999999997</v>
      </c>
      <c r="F18" t="str">
        <f t="shared" si="0"/>
        <v>Louisiana</v>
      </c>
      <c r="G18" s="3">
        <f t="shared" si="1"/>
        <v>9217.029999999997</v>
      </c>
    </row>
    <row r="19" spans="1:7" x14ac:dyDescent="0.25">
      <c r="A19" s="2" t="s">
        <v>31</v>
      </c>
      <c r="B19" s="3">
        <v>1270.5300000000002</v>
      </c>
      <c r="F19" t="str">
        <f t="shared" si="0"/>
        <v>Maine</v>
      </c>
      <c r="G19" s="3">
        <f t="shared" si="1"/>
        <v>1270.5300000000002</v>
      </c>
    </row>
    <row r="20" spans="1:7" x14ac:dyDescent="0.25">
      <c r="A20" s="2" t="s">
        <v>32</v>
      </c>
      <c r="B20" s="3">
        <v>23705.523000000008</v>
      </c>
      <c r="F20" t="str">
        <f t="shared" si="0"/>
        <v>Maryland</v>
      </c>
      <c r="G20" s="3">
        <f t="shared" si="1"/>
        <v>23705.523000000008</v>
      </c>
    </row>
    <row r="21" spans="1:7" x14ac:dyDescent="0.25">
      <c r="A21" s="2" t="s">
        <v>33</v>
      </c>
      <c r="B21" s="3">
        <v>28634.433999999987</v>
      </c>
      <c r="F21" t="str">
        <f t="shared" si="0"/>
        <v>Massachusetts</v>
      </c>
      <c r="G21" s="3">
        <f t="shared" si="1"/>
        <v>28634.433999999987</v>
      </c>
    </row>
    <row r="22" spans="1:7" x14ac:dyDescent="0.25">
      <c r="A22" s="2" t="s">
        <v>34</v>
      </c>
      <c r="B22" s="3">
        <v>76269.614000000031</v>
      </c>
      <c r="F22" t="str">
        <f t="shared" si="0"/>
        <v>Michigan</v>
      </c>
      <c r="G22" s="3">
        <f t="shared" si="1"/>
        <v>76269.614000000031</v>
      </c>
    </row>
    <row r="23" spans="1:7" x14ac:dyDescent="0.25">
      <c r="A23" s="2" t="s">
        <v>35</v>
      </c>
      <c r="B23" s="3">
        <v>29863.149999999991</v>
      </c>
      <c r="F23" t="str">
        <f t="shared" si="0"/>
        <v>Minnesota</v>
      </c>
      <c r="G23" s="3">
        <f t="shared" si="1"/>
        <v>29863.149999999991</v>
      </c>
    </row>
    <row r="24" spans="1:7" x14ac:dyDescent="0.25">
      <c r="A24" s="2" t="s">
        <v>36</v>
      </c>
      <c r="B24" s="3">
        <v>10771.340000000006</v>
      </c>
      <c r="F24" t="str">
        <f t="shared" si="0"/>
        <v>Mississippi</v>
      </c>
      <c r="G24" s="3">
        <f t="shared" si="1"/>
        <v>10771.340000000006</v>
      </c>
    </row>
    <row r="25" spans="1:7" x14ac:dyDescent="0.25">
      <c r="A25" s="2" t="s">
        <v>37</v>
      </c>
      <c r="B25" s="3">
        <v>22205.150000000005</v>
      </c>
      <c r="F25" t="str">
        <f t="shared" si="0"/>
        <v>Missouri</v>
      </c>
      <c r="G25" s="3">
        <f t="shared" si="1"/>
        <v>22205.150000000005</v>
      </c>
    </row>
    <row r="26" spans="1:7" x14ac:dyDescent="0.25">
      <c r="A26" s="2" t="s">
        <v>38</v>
      </c>
      <c r="B26" s="3">
        <v>5589.351999999999</v>
      </c>
      <c r="F26" t="str">
        <f t="shared" si="0"/>
        <v>Montana</v>
      </c>
      <c r="G26" s="3">
        <f t="shared" si="1"/>
        <v>5589.351999999999</v>
      </c>
    </row>
    <row r="27" spans="1:7" x14ac:dyDescent="0.25">
      <c r="A27" s="2" t="s">
        <v>39</v>
      </c>
      <c r="B27" s="3">
        <v>7464.9299999999985</v>
      </c>
      <c r="F27" t="str">
        <f t="shared" si="0"/>
        <v>Nebraska</v>
      </c>
      <c r="G27" s="3">
        <f t="shared" si="1"/>
        <v>7464.9299999999985</v>
      </c>
    </row>
    <row r="28" spans="1:7" x14ac:dyDescent="0.25">
      <c r="A28" s="2" t="s">
        <v>40</v>
      </c>
      <c r="B28" s="3">
        <v>16729.102000000003</v>
      </c>
      <c r="F28" t="str">
        <f t="shared" si="0"/>
        <v>Nevada</v>
      </c>
      <c r="G28" s="3">
        <f t="shared" si="1"/>
        <v>16729.102000000003</v>
      </c>
    </row>
    <row r="29" spans="1:7" x14ac:dyDescent="0.25">
      <c r="A29" s="2" t="s">
        <v>41</v>
      </c>
      <c r="B29" s="3">
        <v>7292.5239999999985</v>
      </c>
      <c r="F29" t="str">
        <f t="shared" si="0"/>
        <v>New Hampshire</v>
      </c>
      <c r="G29" s="3">
        <f t="shared" si="1"/>
        <v>7292.5239999999985</v>
      </c>
    </row>
    <row r="30" spans="1:7" x14ac:dyDescent="0.25">
      <c r="A30" s="2" t="s">
        <v>42</v>
      </c>
      <c r="B30" s="3">
        <v>35764.312000000013</v>
      </c>
      <c r="F30" t="str">
        <f t="shared" si="0"/>
        <v>New Jersey</v>
      </c>
      <c r="G30" s="3">
        <f t="shared" si="1"/>
        <v>35764.312000000013</v>
      </c>
    </row>
    <row r="31" spans="1:7" x14ac:dyDescent="0.25">
      <c r="A31" s="2" t="s">
        <v>43</v>
      </c>
      <c r="B31" s="3">
        <v>4783.5219999999999</v>
      </c>
      <c r="F31" t="str">
        <f t="shared" si="0"/>
        <v>New Mexico</v>
      </c>
      <c r="G31" s="3">
        <f t="shared" si="1"/>
        <v>4783.5219999999999</v>
      </c>
    </row>
    <row r="32" spans="1:7" x14ac:dyDescent="0.25">
      <c r="A32" s="2" t="s">
        <v>44</v>
      </c>
      <c r="B32" s="3">
        <v>310876.27100000024</v>
      </c>
      <c r="F32" t="str">
        <f t="shared" si="0"/>
        <v>New York</v>
      </c>
      <c r="G32" s="3">
        <f t="shared" si="1"/>
        <v>310876.27100000024</v>
      </c>
    </row>
    <row r="33" spans="1:7" x14ac:dyDescent="0.25">
      <c r="A33" s="2" t="s">
        <v>45</v>
      </c>
      <c r="B33" s="3">
        <v>55603.163999999982</v>
      </c>
      <c r="F33" t="str">
        <f t="shared" si="0"/>
        <v>North Carolina</v>
      </c>
      <c r="G33" s="3">
        <f t="shared" si="1"/>
        <v>55603.163999999982</v>
      </c>
    </row>
    <row r="34" spans="1:7" x14ac:dyDescent="0.25">
      <c r="A34" s="2" t="s">
        <v>46</v>
      </c>
      <c r="B34" s="3">
        <v>919.91</v>
      </c>
      <c r="F34" t="str">
        <f t="shared" si="0"/>
        <v>North Dakota</v>
      </c>
      <c r="G34" s="3">
        <f t="shared" si="1"/>
        <v>919.91</v>
      </c>
    </row>
    <row r="35" spans="1:7" x14ac:dyDescent="0.25">
      <c r="A35" s="2" t="s">
        <v>47</v>
      </c>
      <c r="B35" s="3">
        <v>78258.135999999955</v>
      </c>
      <c r="F35" t="str">
        <f t="shared" si="0"/>
        <v>Ohio</v>
      </c>
      <c r="G35" s="3">
        <f t="shared" si="1"/>
        <v>78258.135999999955</v>
      </c>
    </row>
    <row r="36" spans="1:7" x14ac:dyDescent="0.25">
      <c r="A36" s="2" t="s">
        <v>48</v>
      </c>
      <c r="B36" s="3">
        <v>19683.390000000003</v>
      </c>
      <c r="F36" t="str">
        <f t="shared" si="0"/>
        <v>Oklahoma</v>
      </c>
      <c r="G36" s="3">
        <f t="shared" si="1"/>
        <v>19683.390000000003</v>
      </c>
    </row>
    <row r="37" spans="1:7" x14ac:dyDescent="0.25">
      <c r="A37" s="2" t="s">
        <v>49</v>
      </c>
      <c r="B37" s="3">
        <v>17431.149999999994</v>
      </c>
      <c r="F37" t="str">
        <f t="shared" si="0"/>
        <v>Oregon</v>
      </c>
      <c r="G37" s="3">
        <f t="shared" si="1"/>
        <v>17431.149999999994</v>
      </c>
    </row>
    <row r="38" spans="1:7" x14ac:dyDescent="0.25">
      <c r="A38" s="2" t="s">
        <v>50</v>
      </c>
      <c r="B38" s="3">
        <v>116511.91399999996</v>
      </c>
      <c r="F38" t="str">
        <f t="shared" si="0"/>
        <v>Pennsylvania</v>
      </c>
      <c r="G38" s="3">
        <f t="shared" si="1"/>
        <v>116511.91399999996</v>
      </c>
    </row>
    <row r="39" spans="1:7" x14ac:dyDescent="0.25">
      <c r="A39" s="2" t="s">
        <v>51</v>
      </c>
      <c r="B39" s="3">
        <v>22627.955999999998</v>
      </c>
      <c r="F39" t="str">
        <f t="shared" si="0"/>
        <v>Rhode Island</v>
      </c>
      <c r="G39" s="3">
        <f t="shared" si="1"/>
        <v>22627.955999999998</v>
      </c>
    </row>
    <row r="40" spans="1:7" x14ac:dyDescent="0.25">
      <c r="A40" s="2" t="s">
        <v>52</v>
      </c>
      <c r="B40" s="3">
        <v>8481.7099999999991</v>
      </c>
      <c r="F40" t="str">
        <f t="shared" si="0"/>
        <v>South Carolina</v>
      </c>
      <c r="G40" s="3">
        <f t="shared" si="1"/>
        <v>8481.7099999999991</v>
      </c>
    </row>
    <row r="41" spans="1:7" x14ac:dyDescent="0.25">
      <c r="A41" s="2" t="s">
        <v>53</v>
      </c>
      <c r="B41" s="3">
        <v>1315.56</v>
      </c>
      <c r="F41" t="str">
        <f t="shared" si="0"/>
        <v>South Dakota</v>
      </c>
      <c r="G41" s="3">
        <f t="shared" si="1"/>
        <v>1315.56</v>
      </c>
    </row>
    <row r="42" spans="1:7" x14ac:dyDescent="0.25">
      <c r="A42" s="2" t="s">
        <v>54</v>
      </c>
      <c r="B42" s="3">
        <v>30661.872999999981</v>
      </c>
      <c r="F42" t="str">
        <f t="shared" si="0"/>
        <v>Tennessee</v>
      </c>
      <c r="G42" s="3">
        <f t="shared" si="1"/>
        <v>30661.872999999981</v>
      </c>
    </row>
    <row r="43" spans="1:7" x14ac:dyDescent="0.25">
      <c r="A43" s="2" t="s">
        <v>55</v>
      </c>
      <c r="B43" s="3">
        <v>170188.04579999996</v>
      </c>
      <c r="F43" t="str">
        <f t="shared" si="0"/>
        <v>Texas</v>
      </c>
      <c r="G43" s="3">
        <f t="shared" si="1"/>
        <v>170188.04579999996</v>
      </c>
    </row>
    <row r="44" spans="1:7" x14ac:dyDescent="0.25">
      <c r="A44" s="2" t="s">
        <v>56</v>
      </c>
      <c r="B44" s="3">
        <v>11220.055999999997</v>
      </c>
      <c r="F44" t="str">
        <f t="shared" si="0"/>
        <v>Utah</v>
      </c>
      <c r="G44" s="3">
        <f t="shared" si="1"/>
        <v>11220.055999999997</v>
      </c>
    </row>
    <row r="45" spans="1:7" x14ac:dyDescent="0.25">
      <c r="A45" s="2" t="s">
        <v>57</v>
      </c>
      <c r="B45" s="3">
        <v>8929.3700000000008</v>
      </c>
      <c r="F45" t="str">
        <f t="shared" si="0"/>
        <v>Vermont</v>
      </c>
      <c r="G45" s="3">
        <f t="shared" si="1"/>
        <v>8929.3700000000008</v>
      </c>
    </row>
    <row r="46" spans="1:7" x14ac:dyDescent="0.25">
      <c r="A46" s="2" t="s">
        <v>58</v>
      </c>
      <c r="B46" s="3">
        <v>70636.72</v>
      </c>
      <c r="F46" t="str">
        <f t="shared" si="0"/>
        <v>Virginia</v>
      </c>
      <c r="G46" s="3">
        <f t="shared" si="1"/>
        <v>70636.72</v>
      </c>
    </row>
    <row r="47" spans="1:7" x14ac:dyDescent="0.25">
      <c r="A47" s="2" t="s">
        <v>59</v>
      </c>
      <c r="B47" s="3">
        <v>138641.27000000008</v>
      </c>
      <c r="F47" t="str">
        <f t="shared" si="0"/>
        <v>Washington</v>
      </c>
      <c r="G47" s="3">
        <f t="shared" si="1"/>
        <v>138641.27000000008</v>
      </c>
    </row>
    <row r="48" spans="1:7" x14ac:dyDescent="0.25">
      <c r="A48" s="2" t="s">
        <v>60</v>
      </c>
      <c r="B48" s="3">
        <v>1209.8240000000001</v>
      </c>
      <c r="F48" t="str">
        <f t="shared" si="0"/>
        <v>West Virginia</v>
      </c>
      <c r="G48" s="3">
        <f t="shared" si="1"/>
        <v>1209.8240000000001</v>
      </c>
    </row>
    <row r="49" spans="1:7" x14ac:dyDescent="0.25">
      <c r="A49" s="2" t="s">
        <v>61</v>
      </c>
      <c r="B49" s="3">
        <v>32114.61000000003</v>
      </c>
      <c r="F49" t="str">
        <f t="shared" si="0"/>
        <v>Wisconsin</v>
      </c>
      <c r="G49" s="3">
        <f t="shared" si="1"/>
        <v>32114.61000000003</v>
      </c>
    </row>
    <row r="50" spans="1:7" x14ac:dyDescent="0.25">
      <c r="A50" s="2" t="s">
        <v>62</v>
      </c>
      <c r="B50" s="3">
        <v>1603.1360000000002</v>
      </c>
      <c r="F50" t="str">
        <f t="shared" si="0"/>
        <v>Wyoming</v>
      </c>
      <c r="G50" s="3">
        <f t="shared" si="1"/>
        <v>1603.1360000000002</v>
      </c>
    </row>
    <row r="51" spans="1:7" x14ac:dyDescent="0.25">
      <c r="A51" s="2" t="s">
        <v>1</v>
      </c>
      <c r="B51" s="3">
        <v>2297200.8602999737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10B7-A080-468D-80F6-B48E28E976BA}">
  <dimension ref="C4:E12"/>
  <sheetViews>
    <sheetView topLeftCell="A2" workbookViewId="0">
      <selection activeCell="H27" sqref="H27"/>
    </sheetView>
  </sheetViews>
  <sheetFormatPr defaultRowHeight="15" x14ac:dyDescent="0.25"/>
  <cols>
    <col min="3" max="3" width="13.42578125" bestFit="1" customWidth="1"/>
    <col min="4" max="4" width="12" bestFit="1" customWidth="1"/>
  </cols>
  <sheetData>
    <row r="4" spans="3:5" x14ac:dyDescent="0.25">
      <c r="C4" s="1" t="s">
        <v>6</v>
      </c>
      <c r="D4" t="s">
        <v>9</v>
      </c>
    </row>
    <row r="5" spans="3:5" x14ac:dyDescent="0.25">
      <c r="C5" s="2" t="s">
        <v>89</v>
      </c>
      <c r="D5">
        <v>62036.983700000004</v>
      </c>
    </row>
    <row r="6" spans="3:5" x14ac:dyDescent="0.25">
      <c r="C6" s="2" t="s">
        <v>81</v>
      </c>
      <c r="D6">
        <v>30440.757900000004</v>
      </c>
    </row>
    <row r="7" spans="3:5" x14ac:dyDescent="0.25">
      <c r="C7" s="2" t="s">
        <v>90</v>
      </c>
      <c r="D7">
        <v>29156.09670000002</v>
      </c>
    </row>
    <row r="8" spans="3:5" x14ac:dyDescent="0.25">
      <c r="C8" s="2" t="s">
        <v>87</v>
      </c>
      <c r="D8">
        <v>17507.385399999992</v>
      </c>
    </row>
    <row r="9" spans="3:5" x14ac:dyDescent="0.25">
      <c r="C9" s="2" t="s">
        <v>88</v>
      </c>
      <c r="D9">
        <v>13181.790799999999</v>
      </c>
    </row>
    <row r="10" spans="3:5" x14ac:dyDescent="0.25">
      <c r="C10" s="2" t="s">
        <v>1</v>
      </c>
      <c r="D10">
        <v>152323.01450000002</v>
      </c>
    </row>
    <row r="12" spans="3:5" x14ac:dyDescent="0.25">
      <c r="E12" t="s">
        <v>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E162-6B23-4C78-8B76-0F5ABE090717}">
  <dimension ref="A2:Y24"/>
  <sheetViews>
    <sheetView topLeftCell="J1" workbookViewId="0">
      <selection activeCell="S23" sqref="S23"/>
    </sheetView>
  </sheetViews>
  <sheetFormatPr defaultRowHeight="15" x14ac:dyDescent="0.25"/>
  <cols>
    <col min="1" max="1" width="13.140625" bestFit="1" customWidth="1"/>
    <col min="2" max="2" width="10.28515625" bestFit="1" customWidth="1"/>
    <col min="7" max="7" width="13.140625" bestFit="1" customWidth="1"/>
    <col min="8" max="8" width="12" bestFit="1" customWidth="1"/>
    <col min="12" max="12" width="13.140625" bestFit="1" customWidth="1"/>
    <col min="13" max="13" width="11.5703125" bestFit="1" customWidth="1"/>
    <col min="16" max="16" width="13.140625" bestFit="1" customWidth="1"/>
    <col min="17" max="17" width="12.7109375" bestFit="1" customWidth="1"/>
    <col min="20" max="20" width="13.140625" bestFit="1" customWidth="1"/>
    <col min="21" max="21" width="12.5703125" bestFit="1" customWidth="1"/>
    <col min="24" max="24" width="13.140625" bestFit="1" customWidth="1"/>
    <col min="25" max="25" width="10.28515625" bestFit="1" customWidth="1"/>
  </cols>
  <sheetData>
    <row r="2" spans="1:25" x14ac:dyDescent="0.25">
      <c r="A2" s="1" t="s">
        <v>6</v>
      </c>
      <c r="B2" t="s">
        <v>7</v>
      </c>
      <c r="G2" s="1" t="s">
        <v>6</v>
      </c>
      <c r="H2" t="s">
        <v>9</v>
      </c>
      <c r="L2" s="1" t="s">
        <v>6</v>
      </c>
      <c r="M2" t="s">
        <v>8</v>
      </c>
      <c r="P2" s="1" t="s">
        <v>6</v>
      </c>
      <c r="Q2" t="s">
        <v>10</v>
      </c>
    </row>
    <row r="3" spans="1:25" x14ac:dyDescent="0.25">
      <c r="A3" s="2" t="s">
        <v>65</v>
      </c>
      <c r="B3" s="3">
        <v>94924.835599999991</v>
      </c>
      <c r="G3" s="2" t="s">
        <v>65</v>
      </c>
      <c r="H3">
        <v>9134.4460999999992</v>
      </c>
      <c r="L3" s="2" t="s">
        <v>65</v>
      </c>
      <c r="M3">
        <v>381</v>
      </c>
      <c r="P3" s="2" t="s">
        <v>65</v>
      </c>
      <c r="Q3">
        <v>1475</v>
      </c>
    </row>
    <row r="4" spans="1:25" x14ac:dyDescent="0.25">
      <c r="A4" s="2" t="s">
        <v>66</v>
      </c>
      <c r="B4" s="3">
        <v>59751.251400000016</v>
      </c>
      <c r="G4" s="2" t="s">
        <v>66</v>
      </c>
      <c r="H4">
        <v>10294.610699999999</v>
      </c>
      <c r="L4" s="2" t="s">
        <v>66</v>
      </c>
      <c r="M4">
        <v>300</v>
      </c>
      <c r="P4" s="2" t="s">
        <v>66</v>
      </c>
      <c r="Q4">
        <v>1067</v>
      </c>
    </row>
    <row r="5" spans="1:25" x14ac:dyDescent="0.25">
      <c r="A5" s="2" t="s">
        <v>67</v>
      </c>
      <c r="B5" s="3">
        <v>205005.48880000014</v>
      </c>
      <c r="G5" s="2" t="s">
        <v>67</v>
      </c>
      <c r="H5">
        <v>28594.687200000004</v>
      </c>
      <c r="L5" s="2" t="s">
        <v>67</v>
      </c>
      <c r="M5">
        <v>696</v>
      </c>
      <c r="P5" s="2" t="s">
        <v>67</v>
      </c>
      <c r="Q5">
        <v>2564</v>
      </c>
      <c r="X5" s="1" t="s">
        <v>6</v>
      </c>
      <c r="Y5" t="s">
        <v>7</v>
      </c>
    </row>
    <row r="6" spans="1:25" x14ac:dyDescent="0.25">
      <c r="A6" s="2" t="s">
        <v>68</v>
      </c>
      <c r="B6" s="3">
        <v>137762.12859999982</v>
      </c>
      <c r="G6" s="2" t="s">
        <v>68</v>
      </c>
      <c r="H6">
        <v>11587.436300000012</v>
      </c>
      <c r="L6" s="2" t="s">
        <v>68</v>
      </c>
      <c r="M6">
        <v>668</v>
      </c>
      <c r="P6" s="2" t="s">
        <v>68</v>
      </c>
      <c r="Q6">
        <v>2447</v>
      </c>
      <c r="X6" s="2" t="s">
        <v>65</v>
      </c>
      <c r="Y6" s="3">
        <v>94924.835599999991</v>
      </c>
    </row>
    <row r="7" spans="1:25" x14ac:dyDescent="0.25">
      <c r="A7" s="2" t="s">
        <v>69</v>
      </c>
      <c r="B7" s="3">
        <v>155028.8116999999</v>
      </c>
      <c r="G7" s="2" t="s">
        <v>69</v>
      </c>
      <c r="H7">
        <v>22411.307800000013</v>
      </c>
      <c r="L7" s="2" t="s">
        <v>69</v>
      </c>
      <c r="M7">
        <v>735</v>
      </c>
      <c r="P7" s="2" t="s">
        <v>69</v>
      </c>
      <c r="Q7">
        <v>2791</v>
      </c>
      <c r="X7" s="2" t="s">
        <v>66</v>
      </c>
      <c r="Y7" s="3">
        <v>59751.251400000016</v>
      </c>
    </row>
    <row r="8" spans="1:25" x14ac:dyDescent="0.25">
      <c r="A8" s="2" t="s">
        <v>70</v>
      </c>
      <c r="B8" s="3">
        <v>152718.67929999987</v>
      </c>
      <c r="G8" s="2" t="s">
        <v>70</v>
      </c>
      <c r="H8">
        <v>21285.795400000054</v>
      </c>
      <c r="L8" s="2" t="s">
        <v>70</v>
      </c>
      <c r="M8">
        <v>717</v>
      </c>
      <c r="P8" s="2" t="s">
        <v>70</v>
      </c>
      <c r="Q8">
        <v>2680</v>
      </c>
      <c r="T8" s="1" t="s">
        <v>6</v>
      </c>
      <c r="U8" t="s">
        <v>11</v>
      </c>
      <c r="X8" s="2" t="s">
        <v>67</v>
      </c>
      <c r="Y8" s="3">
        <v>205005.48880000014</v>
      </c>
    </row>
    <row r="9" spans="1:25" x14ac:dyDescent="0.25">
      <c r="A9" s="2" t="s">
        <v>71</v>
      </c>
      <c r="B9" s="3">
        <v>147238.09699999998</v>
      </c>
      <c r="G9" s="2" t="s">
        <v>71</v>
      </c>
      <c r="H9">
        <v>13832.664800000006</v>
      </c>
      <c r="L9" s="2" t="s">
        <v>71</v>
      </c>
      <c r="M9">
        <v>710</v>
      </c>
      <c r="P9" s="2" t="s">
        <v>71</v>
      </c>
      <c r="Q9">
        <v>2705</v>
      </c>
      <c r="T9" s="2" t="s">
        <v>65</v>
      </c>
      <c r="U9" s="5">
        <v>9.6228200367828712E-2</v>
      </c>
      <c r="X9" s="2" t="s">
        <v>68</v>
      </c>
      <c r="Y9" s="3">
        <v>137762.12859999982</v>
      </c>
    </row>
    <row r="10" spans="1:25" x14ac:dyDescent="0.25">
      <c r="A10" s="2" t="s">
        <v>72</v>
      </c>
      <c r="B10" s="3">
        <v>159044.06300000017</v>
      </c>
      <c r="G10" s="2" t="s">
        <v>72</v>
      </c>
      <c r="H10">
        <v>21776.938399999995</v>
      </c>
      <c r="L10" s="2" t="s">
        <v>72</v>
      </c>
      <c r="M10">
        <v>706</v>
      </c>
      <c r="P10" s="2" t="s">
        <v>72</v>
      </c>
      <c r="Q10">
        <v>2784</v>
      </c>
      <c r="T10" s="2" t="s">
        <v>66</v>
      </c>
      <c r="U10" s="5">
        <v>0.17229113129503421</v>
      </c>
      <c r="X10" s="2" t="s">
        <v>69</v>
      </c>
      <c r="Y10" s="3">
        <v>155028.8116999999</v>
      </c>
    </row>
    <row r="11" spans="1:25" x14ac:dyDescent="0.25">
      <c r="A11" s="2" t="s">
        <v>73</v>
      </c>
      <c r="B11" s="3">
        <v>307649.94569999946</v>
      </c>
      <c r="G11" s="2" t="s">
        <v>73</v>
      </c>
      <c r="H11">
        <v>36857.475299999984</v>
      </c>
      <c r="L11" s="2" t="s">
        <v>73</v>
      </c>
      <c r="M11">
        <v>1383</v>
      </c>
      <c r="P11" s="2" t="s">
        <v>73</v>
      </c>
      <c r="Q11">
        <v>5062</v>
      </c>
      <c r="T11" s="2" t="s">
        <v>67</v>
      </c>
      <c r="U11" s="5">
        <v>0.13948254443029326</v>
      </c>
      <c r="X11" s="2" t="s">
        <v>70</v>
      </c>
      <c r="Y11" s="3">
        <v>152718.67929999987</v>
      </c>
    </row>
    <row r="12" spans="1:25" x14ac:dyDescent="0.25">
      <c r="A12" s="2" t="s">
        <v>74</v>
      </c>
      <c r="B12" s="3">
        <v>200322.98470000023</v>
      </c>
      <c r="G12" s="2" t="s">
        <v>74</v>
      </c>
      <c r="H12">
        <v>31784.041300000012</v>
      </c>
      <c r="L12" s="2" t="s">
        <v>74</v>
      </c>
      <c r="M12">
        <v>819</v>
      </c>
      <c r="P12" s="2" t="s">
        <v>74</v>
      </c>
      <c r="Q12">
        <v>3104</v>
      </c>
      <c r="T12" s="2" t="s">
        <v>68</v>
      </c>
      <c r="U12" s="5">
        <v>8.411191390374631E-2</v>
      </c>
      <c r="X12" s="2" t="s">
        <v>71</v>
      </c>
      <c r="Y12" s="3">
        <v>147238.09699999998</v>
      </c>
    </row>
    <row r="13" spans="1:25" x14ac:dyDescent="0.25">
      <c r="A13" s="2" t="s">
        <v>75</v>
      </c>
      <c r="B13" s="3">
        <v>352461.07100000029</v>
      </c>
      <c r="G13" s="2" t="s">
        <v>75</v>
      </c>
      <c r="H13">
        <v>35468.426500000009</v>
      </c>
      <c r="L13" s="2" t="s">
        <v>75</v>
      </c>
      <c r="M13">
        <v>1471</v>
      </c>
      <c r="P13" s="2" t="s">
        <v>75</v>
      </c>
      <c r="Q13">
        <v>5775</v>
      </c>
      <c r="T13" s="2" t="s">
        <v>69</v>
      </c>
      <c r="U13" s="5">
        <v>0.1445622110770525</v>
      </c>
      <c r="X13" s="2" t="s">
        <v>72</v>
      </c>
      <c r="Y13" s="3">
        <v>159044.06300000017</v>
      </c>
    </row>
    <row r="14" spans="1:25" x14ac:dyDescent="0.25">
      <c r="A14" s="2" t="s">
        <v>76</v>
      </c>
      <c r="B14" s="3">
        <v>325293.50350000005</v>
      </c>
      <c r="G14" s="2" t="s">
        <v>76</v>
      </c>
      <c r="H14">
        <v>43369.191899999925</v>
      </c>
      <c r="L14" s="2" t="s">
        <v>76</v>
      </c>
      <c r="M14">
        <v>1408</v>
      </c>
      <c r="P14" s="2" t="s">
        <v>76</v>
      </c>
      <c r="Q14">
        <v>5419</v>
      </c>
      <c r="T14" s="2" t="s">
        <v>70</v>
      </c>
      <c r="U14" s="5">
        <v>0.13937912177845865</v>
      </c>
      <c r="X14" s="2" t="s">
        <v>73</v>
      </c>
      <c r="Y14" s="3">
        <v>307649.94569999946</v>
      </c>
    </row>
    <row r="15" spans="1:25" x14ac:dyDescent="0.25">
      <c r="A15" s="2" t="s">
        <v>1</v>
      </c>
      <c r="B15" s="3">
        <v>2297200.8602999737</v>
      </c>
      <c r="G15" s="2" t="s">
        <v>1</v>
      </c>
      <c r="H15">
        <v>286397.02169999905</v>
      </c>
      <c r="L15" s="2" t="s">
        <v>1</v>
      </c>
      <c r="M15">
        <v>9994</v>
      </c>
      <c r="P15" s="2" t="s">
        <v>1</v>
      </c>
      <c r="Q15">
        <v>37873</v>
      </c>
      <c r="T15" s="2" t="s">
        <v>71</v>
      </c>
      <c r="U15" s="5">
        <v>9.3947592924948004E-2</v>
      </c>
      <c r="X15" s="2" t="s">
        <v>74</v>
      </c>
      <c r="Y15" s="3">
        <v>200322.98470000023</v>
      </c>
    </row>
    <row r="16" spans="1:25" x14ac:dyDescent="0.25">
      <c r="T16" s="2" t="s">
        <v>72</v>
      </c>
      <c r="U16" s="5">
        <v>0.13692393157737659</v>
      </c>
      <c r="X16" s="2" t="s">
        <v>75</v>
      </c>
      <c r="Y16" s="3">
        <v>352461.07100000029</v>
      </c>
    </row>
    <row r="17" spans="1:25" x14ac:dyDescent="0.25">
      <c r="A17" s="2" t="s">
        <v>77</v>
      </c>
      <c r="B17">
        <f>GETPIVOTDATA("[Measures].[Total sales]",$A$2)</f>
        <v>2297200.8602999737</v>
      </c>
      <c r="G17" s="2" t="s">
        <v>78</v>
      </c>
      <c r="H17">
        <f>GETPIVOTDATA("[Measures].[Total profit]",$G$2)</f>
        <v>286397.02169999905</v>
      </c>
      <c r="L17" s="2" t="s">
        <v>79</v>
      </c>
      <c r="M17">
        <f>GETPIVOTDATA("[Measures].[Total orders]",$L$2)</f>
        <v>9994</v>
      </c>
      <c r="P17" s="2" t="s">
        <v>80</v>
      </c>
      <c r="Q17">
        <f>GETPIVOTDATA("[Measures].[Total quntaty]",$P$2)</f>
        <v>37873</v>
      </c>
      <c r="T17" s="2" t="s">
        <v>73</v>
      </c>
      <c r="U17" s="5">
        <v>0.11980328881949823</v>
      </c>
      <c r="X17" s="2" t="s">
        <v>76</v>
      </c>
      <c r="Y17" s="3">
        <v>325293.50350000005</v>
      </c>
    </row>
    <row r="18" spans="1:25" x14ac:dyDescent="0.25">
      <c r="T18" s="2" t="s">
        <v>74</v>
      </c>
      <c r="U18" s="5">
        <v>0.15866397631604365</v>
      </c>
      <c r="X18" s="2" t="s">
        <v>1</v>
      </c>
      <c r="Y18" s="3">
        <v>2297200.8602999737</v>
      </c>
    </row>
    <row r="19" spans="1:25" x14ac:dyDescent="0.25">
      <c r="J19" t="s">
        <v>0</v>
      </c>
      <c r="T19" s="2" t="s">
        <v>75</v>
      </c>
      <c r="U19" s="5">
        <v>0.10063076299282987</v>
      </c>
    </row>
    <row r="20" spans="1:25" x14ac:dyDescent="0.25">
      <c r="T20" s="2" t="s">
        <v>76</v>
      </c>
      <c r="U20" s="5">
        <v>0.13332326478508943</v>
      </c>
    </row>
    <row r="21" spans="1:25" x14ac:dyDescent="0.25">
      <c r="T21" s="2" t="s">
        <v>1</v>
      </c>
      <c r="U21">
        <v>0.12467217240315706</v>
      </c>
    </row>
    <row r="22" spans="1:25" x14ac:dyDescent="0.25">
      <c r="R22" t="s">
        <v>0</v>
      </c>
      <c r="X22">
        <f>GETPIVOTDATA("[Measures].[Total sales]",$X$5)</f>
        <v>2297200.8602999737</v>
      </c>
    </row>
    <row r="24" spans="1:25" x14ac:dyDescent="0.25">
      <c r="U24">
        <f>GETPIVOTDATA("[Measures].[profit margin]",$T$8)</f>
        <v>0.12467217240315706</v>
      </c>
    </row>
  </sheetData>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3529-A15D-47B8-BAEA-D9DC0A35F891}">
  <dimension ref="A3:F12"/>
  <sheetViews>
    <sheetView workbookViewId="0">
      <selection activeCell="D23" sqref="D23"/>
    </sheetView>
  </sheetViews>
  <sheetFormatPr defaultRowHeight="15" x14ac:dyDescent="0.25"/>
  <cols>
    <col min="1" max="1" width="13.140625" bestFit="1" customWidth="1"/>
    <col min="2" max="2" width="10.28515625" bestFit="1" customWidth="1"/>
    <col min="3" max="3" width="11.5703125" bestFit="1" customWidth="1"/>
    <col min="4" max="4" width="12.7109375" bestFit="1" customWidth="1"/>
    <col min="5" max="5" width="12" bestFit="1" customWidth="1"/>
    <col min="6" max="6" width="12.5703125" bestFit="1" customWidth="1"/>
    <col min="7" max="7" width="10.7109375" customWidth="1"/>
    <col min="8" max="8" width="12.42578125" customWidth="1"/>
    <col min="9" max="9" width="11.28515625" customWidth="1"/>
    <col min="10" max="11" width="12.5703125" customWidth="1"/>
    <col min="12" max="12" width="13" customWidth="1"/>
    <col min="13" max="13" width="15.85546875" customWidth="1"/>
    <col min="14" max="14" width="12.28515625" customWidth="1"/>
    <col min="15" max="48" width="16.28515625" bestFit="1" customWidth="1"/>
    <col min="49" max="49" width="11.28515625" bestFit="1" customWidth="1"/>
    <col min="50" max="1237" width="16.28515625" bestFit="1" customWidth="1"/>
    <col min="1238" max="1238" width="11.28515625" bestFit="1" customWidth="1"/>
  </cols>
  <sheetData>
    <row r="3" spans="1:6" x14ac:dyDescent="0.25">
      <c r="A3" s="1" t="s">
        <v>6</v>
      </c>
      <c r="B3" t="s">
        <v>7</v>
      </c>
      <c r="C3" t="s">
        <v>8</v>
      </c>
      <c r="D3" t="s">
        <v>10</v>
      </c>
      <c r="E3" t="s">
        <v>9</v>
      </c>
      <c r="F3" t="s">
        <v>11</v>
      </c>
    </row>
    <row r="4" spans="1:6" x14ac:dyDescent="0.25">
      <c r="A4" s="2" t="s">
        <v>2</v>
      </c>
      <c r="B4" s="3">
        <v>484247.49810000049</v>
      </c>
      <c r="C4">
        <v>1993</v>
      </c>
      <c r="D4">
        <v>7581</v>
      </c>
      <c r="E4">
        <v>49543.974099999752</v>
      </c>
      <c r="F4" s="5">
        <v>0.10231126499236673</v>
      </c>
    </row>
    <row r="5" spans="1:6" x14ac:dyDescent="0.25">
      <c r="A5" s="2" t="s">
        <v>3</v>
      </c>
      <c r="B5" s="3">
        <v>470532.50900000054</v>
      </c>
      <c r="C5">
        <v>2102</v>
      </c>
      <c r="D5">
        <v>7979</v>
      </c>
      <c r="E5">
        <v>61618.603699999883</v>
      </c>
      <c r="F5" s="5">
        <v>0.1309550403455754</v>
      </c>
    </row>
    <row r="6" spans="1:6" x14ac:dyDescent="0.25">
      <c r="A6" s="2" t="s">
        <v>4</v>
      </c>
      <c r="B6" s="3">
        <v>609205.59800000256</v>
      </c>
      <c r="C6">
        <v>2587</v>
      </c>
      <c r="D6">
        <v>9837</v>
      </c>
      <c r="E6">
        <v>81795.174299999999</v>
      </c>
      <c r="F6" s="5">
        <v>0.13426530315632401</v>
      </c>
    </row>
    <row r="7" spans="1:6" x14ac:dyDescent="0.25">
      <c r="A7" s="2" t="s">
        <v>5</v>
      </c>
      <c r="B7" s="3">
        <v>733215.25520000129</v>
      </c>
      <c r="C7">
        <v>3312</v>
      </c>
      <c r="D7">
        <v>12476</v>
      </c>
      <c r="E7">
        <v>93439.26960000032</v>
      </c>
      <c r="F7" s="5">
        <v>0.12743770528139464</v>
      </c>
    </row>
    <row r="8" spans="1:6" x14ac:dyDescent="0.25">
      <c r="A8" s="2" t="s">
        <v>1</v>
      </c>
      <c r="B8" s="3">
        <v>2297200.8602999737</v>
      </c>
      <c r="C8">
        <v>9994</v>
      </c>
      <c r="D8">
        <v>37873</v>
      </c>
      <c r="E8">
        <v>286397.02169999905</v>
      </c>
      <c r="F8" s="4">
        <v>0.12467217240315706</v>
      </c>
    </row>
    <row r="12" spans="1:6" x14ac:dyDescent="0.25">
      <c r="A12" t="s">
        <v>12</v>
      </c>
      <c r="B12" s="6">
        <f>(GETPIVOTDATA("[Measures].[Total sales]",$A$3,"[orders].[Order Date (Year)]","[orders].[Order Date (Year)].&amp;[2017]")-GETPIVOTDATA("[Measures].[Total sales]",$A$3,"[orders].[Order Date (Year)]","[orders].[Order Date (Year)].&amp;[2016]"))/(GETPIVOTDATA("[Measures].[Total sales]",$A$3,"[orders].[Order Date (Year)]","[orders].[Order Date (Year)].&amp;[2016]"))</f>
        <v>0.20355961535336747</v>
      </c>
      <c r="C12" s="6">
        <f>(GETPIVOTDATA("[Measures].[Total orders]",$A$3,"[orders].[Order Date (Year)]","[orders].[Order Date (Year)].&amp;[2017]")-GETPIVOTDATA("[Measures].[Total orders]",$A$3,"[orders].[Order Date (Year)]","[orders].[Order Date (Year)].&amp;[2016]"))/(GETPIVOTDATA("[Measures].[Total orders]",$A$3,"[orders].[Order Date (Year)]","[orders].[Order Date (Year)].&amp;[2016]"))</f>
        <v>0.28024739080015459</v>
      </c>
      <c r="D12" s="6">
        <f>(GETPIVOTDATA("[Measures].[Total quntaty]",$A$3,"[orders].[Order Date (Year)]","[orders].[Order Date (Year)].&amp;[2017]")-GETPIVOTDATA("[Measures].[Total quntaty]",$A$3,"[orders].[Order Date (Year)]","[orders].[Order Date (Year)].&amp;[2016]"))/(GETPIVOTDATA("[Measures].[Total quntaty]",$A$3,"[orders].[Order Date (Year)]","[orders].[Order Date (Year)].&amp;[2016]"))</f>
        <v>0.26827284741282914</v>
      </c>
      <c r="E12" s="6">
        <f>(GETPIVOTDATA("[Measures].[Total profit]",$A$3,"[orders].[Order Date (Year)]","[orders].[Order Date (Year)].&amp;[2017]")-GETPIVOTDATA("[Measures].[Total profit]",$A$3,"[orders].[Order Date (Year)]","[orders].[Order Date (Year)].&amp;[2016]"))/(GETPIVOTDATA("[Measures].[Total profit]",$A$3,"[orders].[Order Date (Year)]","[orders].[Order Date (Year)].&amp;[2016]"))</f>
        <v>0.14235675147892338</v>
      </c>
      <c r="F12" s="6">
        <f>(GETPIVOTDATA("[Measures].[profit margin]",$A$3,"[orders].[Order Date (Year)]","[orders].[Order Date (Year)].&amp;[2017]")-GETPIVOTDATA("[Measures].[profit margin]",$A$3,"[orders].[Order Date (Year)]","[orders].[Order Date (Year)].&amp;[2016]"))/(GETPIVOTDATA("[Measures].[profit margin]",$A$3,"[orders].[Order Date (Year)]","[orders].[Order Date (Year)].&amp;[2016]"))</f>
        <v>-5.0851543283524654E-2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86AE-F117-4923-AFDC-95071D984937}">
  <dimension ref="A3:B7"/>
  <sheetViews>
    <sheetView workbookViewId="0">
      <selection activeCell="N12" sqref="N12"/>
    </sheetView>
  </sheetViews>
  <sheetFormatPr defaultRowHeight="15" x14ac:dyDescent="0.25"/>
  <cols>
    <col min="1" max="1" width="13.140625" bestFit="1" customWidth="1"/>
    <col min="2" max="2" width="10.28515625" bestFit="1" customWidth="1"/>
  </cols>
  <sheetData>
    <row r="3" spans="1:2" x14ac:dyDescent="0.25">
      <c r="A3" s="1" t="s">
        <v>6</v>
      </c>
      <c r="B3" t="s">
        <v>7</v>
      </c>
    </row>
    <row r="4" spans="1:2" x14ac:dyDescent="0.25">
      <c r="A4" s="2" t="s">
        <v>92</v>
      </c>
      <c r="B4" s="3">
        <v>328449.10300000064</v>
      </c>
    </row>
    <row r="5" spans="1:2" x14ac:dyDescent="0.25">
      <c r="A5" s="2" t="s">
        <v>93</v>
      </c>
      <c r="B5" s="3">
        <v>330007.05399999983</v>
      </c>
    </row>
    <row r="6" spans="1:2" x14ac:dyDescent="0.25">
      <c r="A6" s="2" t="s">
        <v>82</v>
      </c>
      <c r="B6" s="3">
        <v>223843.60799999998</v>
      </c>
    </row>
    <row r="7" spans="1:2" x14ac:dyDescent="0.25">
      <c r="A7" s="2" t="s">
        <v>1</v>
      </c>
      <c r="B7" s="3">
        <v>882299.76500000013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ED76-7405-4CF9-A01C-B8D5EF211E3D}">
  <dimension ref="A1:N14"/>
  <sheetViews>
    <sheetView workbookViewId="0">
      <selection activeCell="B5" sqref="B5"/>
    </sheetView>
  </sheetViews>
  <sheetFormatPr defaultRowHeight="15" x14ac:dyDescent="0.25"/>
  <cols>
    <col min="1" max="1" width="13.140625" bestFit="1" customWidth="1"/>
    <col min="2" max="2" width="10.28515625" bestFit="1" customWidth="1"/>
    <col min="3" max="3" width="12" bestFit="1" customWidth="1"/>
  </cols>
  <sheetData>
    <row r="1" spans="1:14" x14ac:dyDescent="0.25">
      <c r="A1" s="1" t="s">
        <v>6</v>
      </c>
      <c r="B1" t="s">
        <v>7</v>
      </c>
      <c r="C1" t="s">
        <v>9</v>
      </c>
    </row>
    <row r="2" spans="1:14" x14ac:dyDescent="0.25">
      <c r="A2" s="2" t="s">
        <v>65</v>
      </c>
      <c r="B2" s="3">
        <v>94924.835599999991</v>
      </c>
      <c r="C2">
        <v>9134.4460999999992</v>
      </c>
    </row>
    <row r="3" spans="1:14" x14ac:dyDescent="0.25">
      <c r="A3" s="2" t="s">
        <v>66</v>
      </c>
      <c r="B3" s="3">
        <v>59751.251400000016</v>
      </c>
      <c r="C3">
        <v>10294.610699999999</v>
      </c>
    </row>
    <row r="4" spans="1:14" x14ac:dyDescent="0.25">
      <c r="A4" s="2" t="s">
        <v>67</v>
      </c>
      <c r="B4" s="3">
        <v>205005.48880000014</v>
      </c>
      <c r="C4">
        <v>28594.687200000004</v>
      </c>
    </row>
    <row r="5" spans="1:14" x14ac:dyDescent="0.25">
      <c r="A5" s="2" t="s">
        <v>68</v>
      </c>
      <c r="B5" s="3">
        <v>137762.12859999982</v>
      </c>
      <c r="C5">
        <v>11587.436300000012</v>
      </c>
    </row>
    <row r="6" spans="1:14" x14ac:dyDescent="0.25">
      <c r="A6" s="2" t="s">
        <v>69</v>
      </c>
      <c r="B6" s="3">
        <v>155028.8116999999</v>
      </c>
      <c r="C6">
        <v>22411.307800000013</v>
      </c>
    </row>
    <row r="7" spans="1:14" x14ac:dyDescent="0.25">
      <c r="A7" s="2" t="s">
        <v>70</v>
      </c>
      <c r="B7" s="3">
        <v>152718.67929999987</v>
      </c>
      <c r="C7">
        <v>21285.795400000054</v>
      </c>
    </row>
    <row r="8" spans="1:14" x14ac:dyDescent="0.25">
      <c r="A8" s="2" t="s">
        <v>71</v>
      </c>
      <c r="B8" s="3">
        <v>147238.09699999998</v>
      </c>
      <c r="C8">
        <v>13832.664800000006</v>
      </c>
    </row>
    <row r="9" spans="1:14" x14ac:dyDescent="0.25">
      <c r="A9" s="2" t="s">
        <v>72</v>
      </c>
      <c r="B9" s="3">
        <v>159044.06300000017</v>
      </c>
      <c r="C9">
        <v>21776.938399999995</v>
      </c>
    </row>
    <row r="10" spans="1:14" x14ac:dyDescent="0.25">
      <c r="A10" s="2" t="s">
        <v>73</v>
      </c>
      <c r="B10" s="3">
        <v>307649.94569999946</v>
      </c>
      <c r="C10">
        <v>36857.475299999984</v>
      </c>
      <c r="N10" t="s">
        <v>0</v>
      </c>
    </row>
    <row r="11" spans="1:14" x14ac:dyDescent="0.25">
      <c r="A11" s="2" t="s">
        <v>74</v>
      </c>
      <c r="B11" s="3">
        <v>200322.98470000023</v>
      </c>
      <c r="C11">
        <v>31784.041300000012</v>
      </c>
    </row>
    <row r="12" spans="1:14" x14ac:dyDescent="0.25">
      <c r="A12" s="2" t="s">
        <v>75</v>
      </c>
      <c r="B12" s="3">
        <v>352461.07100000029</v>
      </c>
      <c r="C12">
        <v>35468.426500000009</v>
      </c>
    </row>
    <row r="13" spans="1:14" x14ac:dyDescent="0.25">
      <c r="A13" s="2" t="s">
        <v>76</v>
      </c>
      <c r="B13" s="3">
        <v>325293.50350000005</v>
      </c>
      <c r="C13">
        <v>43369.191899999925</v>
      </c>
    </row>
    <row r="14" spans="1:14" x14ac:dyDescent="0.25">
      <c r="A14" s="2" t="s">
        <v>1</v>
      </c>
      <c r="B14" s="3">
        <v>2297200.8602999737</v>
      </c>
      <c r="C14">
        <v>286397.02169999905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9F580-9942-41BC-A8AC-42203A5C9F91}">
  <dimension ref="F16:T27"/>
  <sheetViews>
    <sheetView showGridLines="0" tabSelected="1" zoomScaleNormal="100" workbookViewId="0">
      <selection sqref="A1:XFD1048576"/>
    </sheetView>
  </sheetViews>
  <sheetFormatPr defaultRowHeight="15" x14ac:dyDescent="0.25"/>
  <cols>
    <col min="1" max="16384" width="9.140625" style="8"/>
  </cols>
  <sheetData>
    <row r="16" spans="13:20" x14ac:dyDescent="0.25">
      <c r="M16" s="7"/>
      <c r="T16" s="7"/>
    </row>
    <row r="27" spans="6:6" x14ac:dyDescent="0.25">
      <c r="F27" s="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70A6E3A-658D-49E4-ACB7-738F690024E8}">
  <ds:schemaRefs/>
</ds:datastoreItem>
</file>

<file path=customXml/itemProps2.xml><?xml version="1.0" encoding="utf-8"?>
<ds:datastoreItem xmlns:ds="http://schemas.openxmlformats.org/officeDocument/2006/customXml" ds:itemID="{5CF9EFC5-5BD3-4863-BBF0-F16E67441CDB}">
  <ds:schemaRefs/>
</ds:datastoreItem>
</file>

<file path=customXml/itemProps3.xml><?xml version="1.0" encoding="utf-8"?>
<ds:datastoreItem xmlns:ds="http://schemas.openxmlformats.org/officeDocument/2006/customXml" ds:itemID="{5BE11D2D-1A40-4D05-BBF3-010AF1B9301F}">
  <ds:schemaRefs/>
</ds:datastoreItem>
</file>

<file path=customXml/itemProps4.xml><?xml version="1.0" encoding="utf-8"?>
<ds:datastoreItem xmlns:ds="http://schemas.openxmlformats.org/officeDocument/2006/customXml" ds:itemID="{73E46724-3ACF-4E59-8D4C-408FA7F00C07}">
  <ds:schemaRefs/>
</ds:datastoreItem>
</file>

<file path=customXml/itemProps5.xml><?xml version="1.0" encoding="utf-8"?>
<ds:datastoreItem xmlns:ds="http://schemas.openxmlformats.org/officeDocument/2006/customXml" ds:itemID="{F7CA5ADC-6F9C-49AC-BCF8-AD4A36AD7B98}">
  <ds:schemaRefs/>
</ds:datastoreItem>
</file>

<file path=customXml/itemProps6.xml><?xml version="1.0" encoding="utf-8"?>
<ds:datastoreItem xmlns:ds="http://schemas.openxmlformats.org/officeDocument/2006/customXml" ds:itemID="{1F8C0957-9E30-41DE-9CCD-D0FB6FFAE2F6}">
  <ds:schemaRefs/>
</ds:datastoreItem>
</file>

<file path=customXml/itemProps7.xml><?xml version="1.0" encoding="utf-8"?>
<ds:datastoreItem xmlns:ds="http://schemas.openxmlformats.org/officeDocument/2006/customXml" ds:itemID="{513D8F3E-C840-487C-AA0E-E622D6805484}">
  <ds:schemaRefs/>
</ds:datastoreItem>
</file>

<file path=customXml/itemProps8.xml><?xml version="1.0" encoding="utf-8"?>
<ds:datastoreItem xmlns:ds="http://schemas.openxmlformats.org/officeDocument/2006/customXml" ds:itemID="{1549C739-5C57-458C-847C-D73B8544A505}">
  <ds:schemaRefs/>
</ds:datastoreItem>
</file>

<file path=customXml/itemProps9.xml><?xml version="1.0" encoding="utf-8"?>
<ds:datastoreItem xmlns:ds="http://schemas.openxmlformats.org/officeDocument/2006/customXml" ds:itemID="{42D35B25-DCAE-4EFC-AE40-236911C8F16F}">
  <ds:schemaRefs/>
</ds:datastoreItem>
</file>

<file path=customXml/itemProps10.xml><?xml version="1.0" encoding="utf-8"?>
<ds:datastoreItem xmlns:ds="http://schemas.openxmlformats.org/officeDocument/2006/customXml" ds:itemID="{719D0CD6-253E-42E1-8FBB-AEC2A5BDBBB8}">
  <ds:schemaRefs/>
</ds:datastoreItem>
</file>

<file path=customXml/itemProps11.xml><?xml version="1.0" encoding="utf-8"?>
<ds:datastoreItem xmlns:ds="http://schemas.openxmlformats.org/officeDocument/2006/customXml" ds:itemID="{E8664F6E-3551-4F63-9003-8DE598DB24CC}">
  <ds:schemaRefs/>
</ds:datastoreItem>
</file>

<file path=customXml/itemProps12.xml><?xml version="1.0" encoding="utf-8"?>
<ds:datastoreItem xmlns:ds="http://schemas.openxmlformats.org/officeDocument/2006/customXml" ds:itemID="{E1D737F5-CF65-45FB-8A0B-87AB78FD4866}">
  <ds:schemaRefs/>
</ds:datastoreItem>
</file>

<file path=customXml/itemProps13.xml><?xml version="1.0" encoding="utf-8"?>
<ds:datastoreItem xmlns:ds="http://schemas.openxmlformats.org/officeDocument/2006/customXml" ds:itemID="{3CE1F92B-F218-42EC-A1AF-8D89C0CE466D}">
  <ds:schemaRefs/>
</ds:datastoreItem>
</file>

<file path=customXml/itemProps14.xml><?xml version="1.0" encoding="utf-8"?>
<ds:datastoreItem xmlns:ds="http://schemas.openxmlformats.org/officeDocument/2006/customXml" ds:itemID="{D1DE85FE-B3E2-4548-8A21-FD0B6B2A557F}">
  <ds:schemaRefs/>
</ds:datastoreItem>
</file>

<file path=customXml/itemProps15.xml><?xml version="1.0" encoding="utf-8"?>
<ds:datastoreItem xmlns:ds="http://schemas.openxmlformats.org/officeDocument/2006/customXml" ds:itemID="{9218564F-BADE-40B4-B1CF-76D1F35A7FDB}">
  <ds:schemaRefs/>
</ds:datastoreItem>
</file>

<file path=customXml/itemProps16.xml><?xml version="1.0" encoding="utf-8"?>
<ds:datastoreItem xmlns:ds="http://schemas.openxmlformats.org/officeDocument/2006/customXml" ds:itemID="{7FD15D1B-88DE-4D0D-A62E-0FCAD64AA172}">
  <ds:schemaRefs/>
</ds:datastoreItem>
</file>

<file path=customXml/itemProps17.xml><?xml version="1.0" encoding="utf-8"?>
<ds:datastoreItem xmlns:ds="http://schemas.openxmlformats.org/officeDocument/2006/customXml" ds:itemID="{EEC27A58-4F72-4BAC-9BA6-168D48E3CE15}">
  <ds:schemaRefs/>
</ds:datastoreItem>
</file>

<file path=customXml/itemProps18.xml><?xml version="1.0" encoding="utf-8"?>
<ds:datastoreItem xmlns:ds="http://schemas.openxmlformats.org/officeDocument/2006/customXml" ds:itemID="{716506D7-A66F-47A8-BC2A-726D330599FA}">
  <ds:schemaRefs/>
</ds:datastoreItem>
</file>

<file path=customXml/itemProps19.xml><?xml version="1.0" encoding="utf-8"?>
<ds:datastoreItem xmlns:ds="http://schemas.openxmlformats.org/officeDocument/2006/customXml" ds:itemID="{B2364922-771C-464E-9D16-506485469316}">
  <ds:schemaRefs/>
</ds:datastoreItem>
</file>

<file path=customXml/itemProps20.xml><?xml version="1.0" encoding="utf-8"?>
<ds:datastoreItem xmlns:ds="http://schemas.openxmlformats.org/officeDocument/2006/customXml" ds:itemID="{FF2980F5-9FE2-4D83-94A6-557053A7D2CB}">
  <ds:schemaRefs/>
</ds:datastoreItem>
</file>

<file path=customXml/itemProps21.xml><?xml version="1.0" encoding="utf-8"?>
<ds:datastoreItem xmlns:ds="http://schemas.openxmlformats.org/officeDocument/2006/customXml" ds:itemID="{D3B322F8-9879-4B2B-8289-5B05E3FED660}">
  <ds:schemaRefs/>
</ds:datastoreItem>
</file>

<file path=customXml/itemProps22.xml><?xml version="1.0" encoding="utf-8"?>
<ds:datastoreItem xmlns:ds="http://schemas.openxmlformats.org/officeDocument/2006/customXml" ds:itemID="{12F565BD-E375-4294-BD2C-45234EDD72C7}">
  <ds:schemaRefs/>
</ds:datastoreItem>
</file>

<file path=customXml/itemProps23.xml><?xml version="1.0" encoding="utf-8"?>
<ds:datastoreItem xmlns:ds="http://schemas.openxmlformats.org/officeDocument/2006/customXml" ds:itemID="{3E27B109-C2E8-4F55-98CC-4875A9BB0190}">
  <ds:schemaRefs/>
</ds:datastoreItem>
</file>

<file path=customXml/itemProps24.xml><?xml version="1.0" encoding="utf-8"?>
<ds:datastoreItem xmlns:ds="http://schemas.openxmlformats.org/officeDocument/2006/customXml" ds:itemID="{C6C77F94-8799-42DF-B0FA-85F87E017B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Top 5 product by quantity</vt:lpstr>
      <vt:lpstr>top 5 products</vt:lpstr>
      <vt:lpstr>sales by states</vt:lpstr>
      <vt:lpstr>Top 5 Cities By Profit </vt:lpstr>
      <vt:lpstr>kpis</vt:lpstr>
      <vt:lpstr>year of year</vt:lpstr>
      <vt:lpstr>top 3 sub-category</vt:lpstr>
      <vt:lpstr>sales &amp; profit by month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HELAL</dc:creator>
  <cp:lastModifiedBy>HELAL</cp:lastModifiedBy>
  <dcterms:created xsi:type="dcterms:W3CDTF">2015-06-05T18:17:20Z</dcterms:created>
  <dcterms:modified xsi:type="dcterms:W3CDTF">2026-04-25T20:18:03Z</dcterms:modified>
</cp:coreProperties>
</file>