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5499214ec9b6c66/Documents/TUGAS ONGOING/SMS 4/PRAK SCPK/ProjectAkhir/"/>
    </mc:Choice>
  </mc:AlternateContent>
  <xr:revisionPtr revIDLastSave="27" documentId="8_{7A107D86-1ADB-4DB3-ADFA-C3E920490094}" xr6:coauthVersionLast="47" xr6:coauthVersionMax="47" xr10:uidLastSave="{E3422FE6-58B8-4BE7-B92A-9A2F7D17E588}"/>
  <bookViews>
    <workbookView xWindow="-120" yWindow="-120" windowWidth="29040" windowHeight="15720" xr2:uid="{00000000-000D-0000-FFFF-FFFF00000000}"/>
  </bookViews>
  <sheets>
    <sheet name="Dinamis" sheetId="1" r:id="rId1"/>
    <sheet name="Static" sheetId="2" r:id="rId2"/>
  </sheets>
  <calcPr calcId="191029"/>
</workbook>
</file>

<file path=xl/calcChain.xml><?xml version="1.0" encoding="utf-8"?>
<calcChain xmlns="http://schemas.openxmlformats.org/spreadsheetml/2006/main">
  <c r="K47" i="1" l="1"/>
  <c r="K48" i="1"/>
  <c r="K49" i="1"/>
  <c r="K46" i="1"/>
  <c r="J47" i="1"/>
  <c r="J48" i="1"/>
  <c r="J49" i="1"/>
  <c r="J46" i="1"/>
  <c r="I47" i="1"/>
  <c r="I48" i="1"/>
  <c r="I49" i="1"/>
  <c r="I46" i="1"/>
  <c r="H47" i="1"/>
  <c r="H48" i="1"/>
  <c r="H49" i="1"/>
  <c r="H46" i="1"/>
  <c r="G47" i="1"/>
  <c r="G48" i="1"/>
  <c r="G49" i="1"/>
  <c r="G46" i="1"/>
  <c r="E47" i="1"/>
  <c r="E48" i="1"/>
  <c r="E49" i="1"/>
  <c r="E46" i="1"/>
  <c r="F49" i="1"/>
  <c r="F48" i="1"/>
  <c r="F47" i="1"/>
  <c r="F46" i="1"/>
  <c r="E31" i="1"/>
  <c r="E25" i="1"/>
  <c r="Q49" i="2"/>
  <c r="P49" i="2"/>
  <c r="O49" i="2"/>
  <c r="N49" i="2"/>
  <c r="M49" i="2"/>
  <c r="L49" i="2"/>
  <c r="K49" i="2"/>
  <c r="J49" i="2"/>
  <c r="I49" i="2"/>
  <c r="H49" i="2"/>
  <c r="G49" i="2"/>
  <c r="E49" i="2"/>
  <c r="Q48" i="2"/>
  <c r="P48" i="2"/>
  <c r="O48" i="2"/>
  <c r="N48" i="2"/>
  <c r="M48" i="2"/>
  <c r="L48" i="2"/>
  <c r="K48" i="2"/>
  <c r="J48" i="2"/>
  <c r="I48" i="2"/>
  <c r="H48" i="2"/>
  <c r="G48" i="2"/>
  <c r="E48" i="2"/>
  <c r="Q47" i="2"/>
  <c r="P47" i="2"/>
  <c r="O47" i="2"/>
  <c r="N47" i="2"/>
  <c r="M47" i="2"/>
  <c r="L47" i="2"/>
  <c r="K47" i="2"/>
  <c r="J47" i="2"/>
  <c r="I47" i="2"/>
  <c r="H47" i="2"/>
  <c r="G47" i="2"/>
  <c r="E47" i="2"/>
  <c r="Q46" i="2"/>
  <c r="P46" i="2"/>
  <c r="O46" i="2"/>
  <c r="N46" i="2"/>
  <c r="M46" i="2"/>
  <c r="L46" i="2"/>
  <c r="K46" i="2"/>
  <c r="J46" i="2"/>
  <c r="I46" i="2"/>
  <c r="H46" i="2"/>
  <c r="G46" i="2"/>
  <c r="E46" i="2"/>
  <c r="F31" i="2"/>
  <c r="E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49" i="2" s="1"/>
  <c r="F19" i="2"/>
  <c r="G18" i="2"/>
  <c r="F18" i="2"/>
  <c r="O58" i="2" l="1"/>
  <c r="F46" i="2"/>
  <c r="O55" i="2" s="1"/>
  <c r="F48" i="2"/>
  <c r="O57" i="2" s="1"/>
  <c r="F47" i="2"/>
  <c r="O56" i="2" s="1"/>
  <c r="F24" i="1"/>
  <c r="G24" i="1" s="1"/>
  <c r="F23" i="1"/>
  <c r="G23" i="1" s="1"/>
  <c r="F18" i="1"/>
  <c r="F19" i="1"/>
  <c r="G19" i="1" s="1"/>
  <c r="F21" i="1"/>
  <c r="G21" i="1" s="1"/>
  <c r="F22" i="1"/>
  <c r="G22" i="1" s="1"/>
  <c r="F20" i="1"/>
  <c r="G20" i="1" s="1"/>
  <c r="F31" i="1" l="1"/>
  <c r="G18" i="1"/>
  <c r="F25" i="1"/>
  <c r="O58" i="1"/>
  <c r="O56" i="1"/>
  <c r="O57" i="1"/>
  <c r="O55" i="1"/>
  <c r="P56" i="2"/>
  <c r="O59" i="2"/>
  <c r="P55" i="2"/>
  <c r="Q55" i="2" s="1"/>
  <c r="P57" i="2"/>
  <c r="P58" i="2"/>
  <c r="O59" i="1" l="1"/>
  <c r="P55" i="1" s="1"/>
  <c r="P57" i="1" l="1"/>
  <c r="P58" i="1"/>
  <c r="P56" i="1"/>
  <c r="Q55" i="1" l="1"/>
</calcChain>
</file>

<file path=xl/sharedStrings.xml><?xml version="1.0" encoding="utf-8"?>
<sst xmlns="http://schemas.openxmlformats.org/spreadsheetml/2006/main" count="203" uniqueCount="70">
  <si>
    <t>Menentukan Kriteria dan Bobot</t>
  </si>
  <si>
    <t>Kriteria</t>
  </si>
  <si>
    <t>Sifat</t>
  </si>
  <si>
    <t>Keteranan</t>
  </si>
  <si>
    <t>C1</t>
  </si>
  <si>
    <t>Biaya/Cost</t>
  </si>
  <si>
    <t>C2</t>
  </si>
  <si>
    <t>C3</t>
  </si>
  <si>
    <t>C4</t>
  </si>
  <si>
    <t>Benefit/Keuntungan</t>
  </si>
  <si>
    <t>C5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</si>
  <si>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</si>
  <si>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</si>
  <si>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</si>
  <si>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</si>
  <si>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</si>
  <si>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</si>
  <si>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</si>
  <si>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</si>
  <si>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</si>
  <si>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W5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</si>
  <si>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</si>
  <si>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</si>
  <si>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</si>
  <si>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</si>
  <si>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</si>
  <si>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</si>
  <si>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</si>
  <si>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VEKTOR</t>
  </si>
  <si>
    <t>max</t>
  </si>
  <si>
    <t>S</t>
  </si>
  <si>
    <t>V</t>
  </si>
  <si>
    <t>C6</t>
  </si>
  <si>
    <t>C7</t>
  </si>
  <si>
    <t>C8</t>
  </si>
  <si>
    <t>C9</t>
  </si>
  <si>
    <t>C10</t>
  </si>
  <si>
    <t>C11</t>
  </si>
  <si>
    <t>C12</t>
  </si>
  <si>
    <t>C13</t>
  </si>
  <si>
    <t>Umur</t>
  </si>
  <si>
    <t>Jenis Kelamin</t>
  </si>
  <si>
    <t>Konsumsi Alkohol</t>
  </si>
  <si>
    <t>Alergi Debu</t>
  </si>
  <si>
    <t>Kegemukan</t>
  </si>
  <si>
    <t>Merokok</t>
  </si>
  <si>
    <t>Nyeri Dada</t>
  </si>
  <si>
    <t>Batuk Berdarah</t>
  </si>
  <si>
    <t>Sesak Napas</t>
  </si>
  <si>
    <t>Kesulitan Menelan</t>
  </si>
  <si>
    <t>Sering Dingin</t>
  </si>
  <si>
    <t>Batuk Kering</t>
  </si>
  <si>
    <t>Kelelahan</t>
  </si>
  <si>
    <t>W6</t>
  </si>
  <si>
    <t>W7</t>
  </si>
  <si>
    <t>W8</t>
  </si>
  <si>
    <t>W9</t>
  </si>
  <si>
    <t>W10</t>
  </si>
  <si>
    <t>W11</t>
  </si>
  <si>
    <t>W12</t>
  </si>
  <si>
    <t>W13</t>
  </si>
  <si>
    <t>A4</t>
  </si>
  <si>
    <t>Merk</t>
  </si>
  <si>
    <t>Kurius</t>
  </si>
  <si>
    <t>plut</t>
  </si>
  <si>
    <t>to</t>
  </si>
  <si>
    <t>Mark</t>
  </si>
  <si>
    <t>Jack</t>
  </si>
  <si>
    <t>Pharsa</t>
  </si>
  <si>
    <t>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</si>
</sst>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2" fontId="0" fillId="0" borderId="1" xfId="0" applyNumberFormat="1" applyBorder="1" applyAlignment="1"/>
    <xf numFmtId="0" fontId="1" fillId="0" borderId="7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Q59"/>
  <sheetViews>
    <sheetView tabSelected="1" topLeftCell="C26" workbookViewId="0">
      <selection activeCell="P61" sqref="P61"/>
    </sheetView>
  </sheetViews>
  <sheetFormatPr defaultColWidth="9" defaultRowHeight="15"/>
  <cols>
    <col min="4" max="4" width="12.28515625" customWidth="1"/>
    <col min="5" max="5" width="23.85546875" customWidth="1"/>
    <col min="6" max="6" width="18.28515625" customWidth="1"/>
    <col min="7" max="7" width="11.140625" customWidth="1"/>
    <col min="8" max="8" width="12.28515625" customWidth="1"/>
    <col min="9" max="9" width="11.5703125" customWidth="1"/>
    <col min="10" max="10" width="13.85546875" customWidth="1"/>
    <col min="11" max="11" width="12" customWidth="1"/>
    <col min="12" max="12" width="18.42578125" customWidth="1"/>
    <col min="13" max="13" width="21.7109375" customWidth="1"/>
    <col min="14" max="15" width="13.7109375"/>
    <col min="16" max="16" width="12.7109375"/>
    <col min="17" max="17" width="13.7109375"/>
    <col min="18" max="20" width="12.7109375"/>
  </cols>
  <sheetData>
    <row r="7" spans="4:8">
      <c r="D7" s="1" t="s">
        <v>0</v>
      </c>
    </row>
    <row r="8" spans="4:8">
      <c r="D8" s="15" t="s">
        <v>1</v>
      </c>
      <c r="E8" s="15"/>
      <c r="F8" s="3" t="s">
        <v>2</v>
      </c>
      <c r="G8" s="2" t="s">
        <v>3</v>
      </c>
    </row>
    <row r="9" spans="4:8">
      <c r="D9" s="3" t="s">
        <v>4</v>
      </c>
      <c r="E9" s="4" t="s">
        <v>40</v>
      </c>
      <c r="F9" s="4" t="s">
        <v>9</v>
      </c>
      <c r="G9" s="2">
        <v>1</v>
      </c>
      <c r="H9" s="10"/>
    </row>
    <row r="10" spans="4:8">
      <c r="D10" s="3" t="s">
        <v>6</v>
      </c>
      <c r="E10" s="4" t="s">
        <v>41</v>
      </c>
      <c r="F10" s="4" t="s">
        <v>5</v>
      </c>
      <c r="G10" s="2">
        <v>-1</v>
      </c>
      <c r="H10" s="10"/>
    </row>
    <row r="11" spans="4:8">
      <c r="D11" s="3" t="s">
        <v>7</v>
      </c>
      <c r="E11" s="4" t="s">
        <v>42</v>
      </c>
      <c r="F11" s="4" t="s">
        <v>9</v>
      </c>
      <c r="G11" s="2">
        <v>1</v>
      </c>
      <c r="H11" s="10"/>
    </row>
    <row r="12" spans="4:8">
      <c r="D12" s="3" t="s">
        <v>8</v>
      </c>
      <c r="E12" s="4" t="s">
        <v>43</v>
      </c>
      <c r="F12" s="4" t="s">
        <v>9</v>
      </c>
      <c r="G12" s="2">
        <v>1</v>
      </c>
      <c r="H12" s="10"/>
    </row>
    <row r="13" spans="4:8">
      <c r="D13" s="3" t="s">
        <v>10</v>
      </c>
      <c r="E13" s="4" t="s">
        <v>44</v>
      </c>
      <c r="F13" s="4" t="s">
        <v>9</v>
      </c>
      <c r="G13" s="2">
        <v>1</v>
      </c>
      <c r="H13" s="10"/>
    </row>
    <row r="14" spans="4:8">
      <c r="D14" s="3" t="s">
        <v>32</v>
      </c>
      <c r="E14" s="4" t="s">
        <v>45</v>
      </c>
      <c r="F14" s="4" t="s">
        <v>9</v>
      </c>
      <c r="G14" s="2">
        <v>1</v>
      </c>
      <c r="H14" s="10"/>
    </row>
    <row r="15" spans="4:8">
      <c r="D15" s="3" t="s">
        <v>33</v>
      </c>
      <c r="E15" s="4" t="s">
        <v>46</v>
      </c>
      <c r="F15" s="4" t="s">
        <v>9</v>
      </c>
      <c r="G15" s="2">
        <v>1</v>
      </c>
      <c r="H15" s="10"/>
    </row>
    <row r="16" spans="4:8">
      <c r="D16" s="1" t="s">
        <v>11</v>
      </c>
      <c r="E16" s="1"/>
    </row>
    <row r="17" spans="4:9">
      <c r="D17" s="3" t="s">
        <v>12</v>
      </c>
      <c r="E17" s="2" t="s">
        <v>13</v>
      </c>
      <c r="F17" s="2" t="s">
        <v>14</v>
      </c>
      <c r="G17" s="15" t="s">
        <v>15</v>
      </c>
      <c r="H17" s="15"/>
    </row>
    <row r="18" spans="4:9">
      <c r="D18" s="3" t="s">
        <v>16</v>
      </c>
      <c r="E18" s="5">
        <v>3</v>
      </c>
      <c r="F18" s="6">
        <f t="shared" ref="F18:F24" si="0">(E18/$E$31)</f>
        <v>0.13636363636363635</v>
      </c>
      <c r="G18" s="19">
        <f>(F18*G9)</f>
        <v>0.13636363636363635</v>
      </c>
      <c r="H18" s="19"/>
      <c r="I18" t="s">
        <v>4</v>
      </c>
    </row>
    <row r="19" spans="4:9">
      <c r="D19" s="3" t="s">
        <v>17</v>
      </c>
      <c r="E19" s="5">
        <v>1</v>
      </c>
      <c r="F19" s="6">
        <f t="shared" si="0"/>
        <v>4.5454545454545456E-2</v>
      </c>
      <c r="G19" s="19">
        <f>(F19*G10)</f>
        <v>-4.5454545454545456E-2</v>
      </c>
      <c r="H19" s="19"/>
      <c r="I19" t="s">
        <v>6</v>
      </c>
    </row>
    <row r="20" spans="4:9">
      <c r="D20" s="3" t="s">
        <v>18</v>
      </c>
      <c r="E20" s="5">
        <v>3</v>
      </c>
      <c r="F20" s="6">
        <f t="shared" si="0"/>
        <v>0.13636363636363635</v>
      </c>
      <c r="G20" s="19">
        <f>(F20*G11)</f>
        <v>0.13636363636363635</v>
      </c>
      <c r="H20" s="19"/>
      <c r="I20" t="s">
        <v>7</v>
      </c>
    </row>
    <row r="21" spans="4:9">
      <c r="D21" s="3" t="s">
        <v>19</v>
      </c>
      <c r="E21" s="5">
        <v>4</v>
      </c>
      <c r="F21" s="6">
        <f t="shared" si="0"/>
        <v>0.18181818181818182</v>
      </c>
      <c r="G21" s="19">
        <f>(F21*G12)</f>
        <v>0.18181818181818182</v>
      </c>
      <c r="H21" s="19"/>
      <c r="I21" t="s">
        <v>8</v>
      </c>
    </row>
    <row r="22" spans="4:9">
      <c r="D22" s="3" t="s">
        <v>20</v>
      </c>
      <c r="E22" s="5">
        <v>5</v>
      </c>
      <c r="F22" s="6">
        <f t="shared" si="0"/>
        <v>0.22727272727272727</v>
      </c>
      <c r="G22" s="19">
        <f>(F22*G12)</f>
        <v>0.22727272727272727</v>
      </c>
      <c r="H22" s="19"/>
      <c r="I22" t="s">
        <v>10</v>
      </c>
    </row>
    <row r="23" spans="4:9">
      <c r="D23" s="3" t="s">
        <v>53</v>
      </c>
      <c r="E23" s="5">
        <v>3</v>
      </c>
      <c r="F23" s="6">
        <f t="shared" si="0"/>
        <v>0.13636363636363635</v>
      </c>
      <c r="G23" s="20">
        <f>F23*1</f>
        <v>0.13636363636363635</v>
      </c>
      <c r="H23" s="21"/>
      <c r="I23" t="s">
        <v>32</v>
      </c>
    </row>
    <row r="24" spans="4:9">
      <c r="D24" s="3" t="s">
        <v>54</v>
      </c>
      <c r="E24" s="5">
        <v>3</v>
      </c>
      <c r="F24" s="6">
        <f t="shared" si="0"/>
        <v>0.13636363636363635</v>
      </c>
      <c r="G24" s="20">
        <f t="shared" ref="G24" si="1">F24*1</f>
        <v>0.13636363636363635</v>
      </c>
      <c r="H24" s="21"/>
      <c r="I24" t="s">
        <v>33</v>
      </c>
    </row>
    <row r="25" spans="4:9">
      <c r="D25" s="4" t="s">
        <v>21</v>
      </c>
      <c r="E25" s="5">
        <f>SUM(E18:E24)</f>
        <v>22</v>
      </c>
      <c r="F25" s="6">
        <f>SUM(F18:F24)</f>
        <v>1</v>
      </c>
    </row>
    <row r="31" spans="4:9">
      <c r="D31" s="4"/>
      <c r="E31" s="5">
        <f>SUM(E18:E24)</f>
        <v>22</v>
      </c>
      <c r="F31" s="6">
        <f>SUM(F18:F24)</f>
        <v>1</v>
      </c>
    </row>
    <row r="34" spans="4:11">
      <c r="D34" s="1" t="s">
        <v>22</v>
      </c>
    </row>
    <row r="35" spans="4:11">
      <c r="D35" s="15" t="s">
        <v>23</v>
      </c>
      <c r="E35" s="15" t="s">
        <v>1</v>
      </c>
      <c r="F35" s="15"/>
      <c r="G35" s="15"/>
      <c r="H35" s="15"/>
      <c r="I35" s="15"/>
    </row>
    <row r="36" spans="4:11">
      <c r="D36" s="15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32</v>
      </c>
      <c r="K36" s="2" t="s">
        <v>33</v>
      </c>
    </row>
    <row r="37" spans="4:11">
      <c r="D37" s="2" t="s">
        <v>66</v>
      </c>
      <c r="E37" s="8">
        <v>33</v>
      </c>
      <c r="F37" s="8">
        <v>1</v>
      </c>
      <c r="G37" s="8">
        <v>4</v>
      </c>
      <c r="H37" s="8">
        <v>5</v>
      </c>
      <c r="I37" s="8">
        <v>4</v>
      </c>
      <c r="J37" s="8">
        <v>3</v>
      </c>
      <c r="K37" s="8">
        <v>2</v>
      </c>
    </row>
    <row r="38" spans="4:11">
      <c r="D38" s="2" t="s">
        <v>67</v>
      </c>
      <c r="E38" s="8">
        <v>17</v>
      </c>
      <c r="F38" s="8">
        <v>1</v>
      </c>
      <c r="G38" s="8">
        <v>1</v>
      </c>
      <c r="H38" s="8">
        <v>5</v>
      </c>
      <c r="I38" s="8">
        <v>2</v>
      </c>
      <c r="J38" s="8">
        <v>2</v>
      </c>
      <c r="K38" s="8">
        <v>2</v>
      </c>
    </row>
    <row r="39" spans="4:11">
      <c r="D39" s="2" t="s">
        <v>68</v>
      </c>
      <c r="E39" s="8">
        <v>35</v>
      </c>
      <c r="F39" s="8">
        <v>1</v>
      </c>
      <c r="G39" s="8">
        <v>5</v>
      </c>
      <c r="H39" s="8">
        <v>6</v>
      </c>
      <c r="I39" s="8">
        <v>7</v>
      </c>
      <c r="J39" s="8">
        <v>2</v>
      </c>
      <c r="K39" s="8">
        <v>4</v>
      </c>
    </row>
    <row r="40" spans="4:11">
      <c r="D40" s="2" t="s">
        <v>69</v>
      </c>
      <c r="E40" s="8">
        <v>37</v>
      </c>
      <c r="F40" s="8">
        <v>1</v>
      </c>
      <c r="G40" s="8">
        <v>7</v>
      </c>
      <c r="H40" s="8">
        <v>7</v>
      </c>
      <c r="I40" s="8">
        <v>7</v>
      </c>
      <c r="J40" s="8">
        <v>7</v>
      </c>
      <c r="K40" s="8">
        <v>7</v>
      </c>
    </row>
    <row r="43" spans="4:11">
      <c r="D43" s="1" t="s">
        <v>27</v>
      </c>
      <c r="E43" s="1"/>
    </row>
    <row r="44" spans="4:11">
      <c r="D44" s="15" t="s">
        <v>23</v>
      </c>
      <c r="E44" s="15" t="s">
        <v>1</v>
      </c>
      <c r="F44" s="15"/>
      <c r="G44" s="15"/>
      <c r="H44" s="15"/>
      <c r="I44" s="15"/>
    </row>
    <row r="45" spans="4:11">
      <c r="D45" s="15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32</v>
      </c>
      <c r="K45" s="2" t="s">
        <v>33</v>
      </c>
    </row>
    <row r="46" spans="4:11">
      <c r="D46" s="2" t="s">
        <v>62</v>
      </c>
      <c r="E46" s="9">
        <f>E37^0.14</f>
        <v>1.6315183080681859</v>
      </c>
      <c r="F46" s="9">
        <f>F37^G19</f>
        <v>1</v>
      </c>
      <c r="G46" s="9">
        <f>G37^0.14</f>
        <v>1.214194884395047</v>
      </c>
      <c r="H46" s="9">
        <f>H37^0.18</f>
        <v>1.3360250490640651</v>
      </c>
      <c r="I46" s="9">
        <f>I37^0.23</f>
        <v>1.3755418181397439</v>
      </c>
      <c r="J46" s="9">
        <f>J37^0.14</f>
        <v>1.1662642834242571</v>
      </c>
      <c r="K46" s="9">
        <f>K37^0.14</f>
        <v>1.1019051158766107</v>
      </c>
    </row>
    <row r="47" spans="4:11">
      <c r="D47" s="2" t="s">
        <v>63</v>
      </c>
      <c r="E47" s="9">
        <f t="shared" ref="E47:E49" si="2">E38^0.14</f>
        <v>1.4868352505530413</v>
      </c>
      <c r="F47" s="9">
        <f>F38^G19</f>
        <v>1</v>
      </c>
      <c r="G47" s="9">
        <f t="shared" ref="G47:G49" si="3">G38^0.14</f>
        <v>1</v>
      </c>
      <c r="H47" s="9">
        <f t="shared" ref="H47:H49" si="4">H38^0.18</f>
        <v>1.3360250490640651</v>
      </c>
      <c r="I47" s="9">
        <f t="shared" ref="I47:I49" si="5">I38^0.23</f>
        <v>1.1728349492318788</v>
      </c>
      <c r="J47" s="9">
        <f t="shared" ref="J47:K49" si="6">J38^0.14</f>
        <v>1.1019051158766107</v>
      </c>
      <c r="K47" s="9">
        <f t="shared" si="6"/>
        <v>1.1019051158766107</v>
      </c>
    </row>
    <row r="48" spans="4:11">
      <c r="D48" s="2" t="s">
        <v>64</v>
      </c>
      <c r="E48" s="9">
        <f t="shared" si="2"/>
        <v>1.6450137265807654</v>
      </c>
      <c r="F48" s="9">
        <f>F39^G19</f>
        <v>1</v>
      </c>
      <c r="G48" s="9">
        <f t="shared" si="3"/>
        <v>1.2527251618255104</v>
      </c>
      <c r="H48" s="9">
        <f t="shared" si="4"/>
        <v>1.3805979528116823</v>
      </c>
      <c r="I48" s="9">
        <f t="shared" si="5"/>
        <v>1.5644891270067232</v>
      </c>
      <c r="J48" s="9">
        <f t="shared" si="6"/>
        <v>1.1019051158766107</v>
      </c>
      <c r="K48" s="9">
        <f t="shared" si="6"/>
        <v>1.214194884395047</v>
      </c>
    </row>
    <row r="49" spans="4:17">
      <c r="D49" s="2" t="s">
        <v>65</v>
      </c>
      <c r="E49" s="9">
        <f t="shared" si="2"/>
        <v>1.6578614816392641</v>
      </c>
      <c r="F49" s="9">
        <f>F40^G19</f>
        <v>1</v>
      </c>
      <c r="G49" s="9">
        <f t="shared" si="3"/>
        <v>1.3131481483006215</v>
      </c>
      <c r="H49" s="9">
        <f t="shared" si="4"/>
        <v>1.4194419860772518</v>
      </c>
      <c r="I49" s="9">
        <f t="shared" si="5"/>
        <v>1.5644891270067232</v>
      </c>
      <c r="J49" s="9">
        <f t="shared" si="6"/>
        <v>1.3131481483006215</v>
      </c>
      <c r="K49" s="9">
        <f t="shared" si="6"/>
        <v>1.3131481483006215</v>
      </c>
    </row>
    <row r="50" spans="4:17">
      <c r="D50" s="1"/>
      <c r="E50" s="1"/>
    </row>
    <row r="52" spans="4:17">
      <c r="O52" s="11" t="s">
        <v>28</v>
      </c>
      <c r="P52" s="11"/>
      <c r="Q52" s="12" t="s">
        <v>29</v>
      </c>
    </row>
    <row r="53" spans="4:17">
      <c r="O53" s="15" t="s">
        <v>30</v>
      </c>
      <c r="P53" s="15" t="s">
        <v>31</v>
      </c>
      <c r="Q53" s="13"/>
    </row>
    <row r="54" spans="4:17">
      <c r="O54" s="15"/>
      <c r="P54" s="15"/>
      <c r="Q54" s="14"/>
    </row>
    <row r="55" spans="4:17">
      <c r="N55" s="2" t="s">
        <v>66</v>
      </c>
      <c r="O55" s="6">
        <f>E46*F46*G46*H46*I46*J46*K46</f>
        <v>4.6785354463960758</v>
      </c>
      <c r="P55" s="7">
        <f>O55/O59</f>
        <v>0.21462178186259101</v>
      </c>
      <c r="Q55" s="16">
        <f>MAX(P55:P58)</f>
        <v>0.38242254430343853</v>
      </c>
    </row>
    <row r="56" spans="4:17">
      <c r="N56" s="2" t="s">
        <v>67</v>
      </c>
      <c r="O56" s="6">
        <f>E47*F47*G47*H47*I47*J47*K47</f>
        <v>2.8288032843246826</v>
      </c>
      <c r="P56" s="7">
        <f>O56/O59</f>
        <v>0.12976770367064036</v>
      </c>
      <c r="Q56" s="17"/>
    </row>
    <row r="57" spans="4:17">
      <c r="N57" s="2" t="s">
        <v>68</v>
      </c>
      <c r="O57" s="6">
        <f>E48*F48*G48*H48*I48*J48*K48</f>
        <v>5.9552184817682399</v>
      </c>
      <c r="P57" s="7">
        <f>O57/O59</f>
        <v>0.27318797016333013</v>
      </c>
      <c r="Q57" s="17"/>
    </row>
    <row r="58" spans="4:17">
      <c r="N58" s="2" t="s">
        <v>69</v>
      </c>
      <c r="O58" s="6">
        <f>E49*F49*G49*H49*I49*J49*K49</f>
        <v>8.3364205324234515</v>
      </c>
      <c r="P58" s="7">
        <f>O58/O59</f>
        <v>0.38242254430343853</v>
      </c>
      <c r="Q58" s="18"/>
    </row>
    <row r="59" spans="4:17">
      <c r="O59" s="6">
        <f>SUM(O55:O58)</f>
        <v>21.798977744912449</v>
      </c>
      <c r="P59" s="5"/>
      <c r="Q59" s="4"/>
    </row>
  </sheetData>
  <mergeCells count="18">
    <mergeCell ref="G21:H21"/>
    <mergeCell ref="E35:I35"/>
    <mergeCell ref="D44:D45"/>
    <mergeCell ref="E44:I44"/>
    <mergeCell ref="G22:H22"/>
    <mergeCell ref="G23:H23"/>
    <mergeCell ref="G24:H24"/>
    <mergeCell ref="D35:D36"/>
    <mergeCell ref="D8:E8"/>
    <mergeCell ref="G17:H17"/>
    <mergeCell ref="G18:H18"/>
    <mergeCell ref="G19:H19"/>
    <mergeCell ref="G20:H20"/>
    <mergeCell ref="O52:P52"/>
    <mergeCell ref="Q52:Q54"/>
    <mergeCell ref="O53:O54"/>
    <mergeCell ref="P53:P54"/>
    <mergeCell ref="Q55:Q58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1DFE-9F94-4DD8-96C3-0CAD17ED7799}">
  <dimension ref="D5:Q59"/>
  <sheetViews>
    <sheetView topLeftCell="A36" workbookViewId="0">
      <selection activeCell="J24" sqref="J24"/>
    </sheetView>
  </sheetViews>
  <sheetFormatPr defaultColWidth="9" defaultRowHeight="15"/>
  <cols>
    <col min="4" max="4" width="12.28515625" customWidth="1"/>
    <col min="5" max="5" width="23.85546875" customWidth="1"/>
    <col min="6" max="6" width="18.28515625" customWidth="1"/>
    <col min="7" max="7" width="11.140625" customWidth="1"/>
    <col min="8" max="8" width="12.28515625" customWidth="1"/>
    <col min="9" max="9" width="8.85546875" customWidth="1"/>
    <col min="12" max="12" width="18.42578125" customWidth="1"/>
    <col min="13" max="13" width="21.7109375" customWidth="1"/>
  </cols>
  <sheetData>
    <row r="5" spans="4:15">
      <c r="K5" s="2" t="s">
        <v>1</v>
      </c>
      <c r="L5" s="2"/>
      <c r="M5" s="3" t="s">
        <v>2</v>
      </c>
      <c r="N5" s="2" t="s">
        <v>3</v>
      </c>
      <c r="O5" s="3"/>
    </row>
    <row r="6" spans="4:15">
      <c r="K6" s="3" t="s">
        <v>32</v>
      </c>
      <c r="L6" s="4" t="s">
        <v>45</v>
      </c>
      <c r="M6" s="4" t="s">
        <v>9</v>
      </c>
      <c r="N6" s="2">
        <v>1</v>
      </c>
      <c r="O6" s="4"/>
    </row>
    <row r="7" spans="4:15">
      <c r="D7" s="1" t="s">
        <v>0</v>
      </c>
      <c r="K7" s="3" t="s">
        <v>33</v>
      </c>
      <c r="L7" s="4" t="s">
        <v>46</v>
      </c>
      <c r="M7" s="4" t="s">
        <v>9</v>
      </c>
      <c r="N7" s="2">
        <v>1</v>
      </c>
      <c r="O7" s="4"/>
    </row>
    <row r="8" spans="4:15">
      <c r="D8" s="15" t="s">
        <v>1</v>
      </c>
      <c r="E8" s="15"/>
      <c r="F8" s="3" t="s">
        <v>2</v>
      </c>
      <c r="G8" s="2" t="s">
        <v>3</v>
      </c>
      <c r="H8" s="3"/>
      <c r="K8" s="3" t="s">
        <v>34</v>
      </c>
      <c r="L8" s="4" t="s">
        <v>47</v>
      </c>
      <c r="M8" s="4" t="s">
        <v>9</v>
      </c>
      <c r="N8" s="2">
        <v>1</v>
      </c>
      <c r="O8" s="4"/>
    </row>
    <row r="9" spans="4:15">
      <c r="D9" s="3" t="s">
        <v>4</v>
      </c>
      <c r="E9" s="4" t="s">
        <v>40</v>
      </c>
      <c r="F9" s="4" t="s">
        <v>9</v>
      </c>
      <c r="G9" s="2">
        <v>1</v>
      </c>
      <c r="H9" s="4"/>
      <c r="K9" s="3" t="s">
        <v>35</v>
      </c>
      <c r="L9" s="4" t="s">
        <v>52</v>
      </c>
      <c r="M9" s="4" t="s">
        <v>9</v>
      </c>
      <c r="N9" s="2">
        <v>1</v>
      </c>
      <c r="O9" s="4"/>
    </row>
    <row r="10" spans="4:15">
      <c r="D10" s="3" t="s">
        <v>6</v>
      </c>
      <c r="E10" s="4" t="s">
        <v>41</v>
      </c>
      <c r="F10" s="4" t="s">
        <v>5</v>
      </c>
      <c r="G10" s="2">
        <v>-1</v>
      </c>
      <c r="H10" s="4"/>
      <c r="K10" s="3" t="s">
        <v>36</v>
      </c>
      <c r="L10" s="4" t="s">
        <v>48</v>
      </c>
      <c r="M10" s="4" t="s">
        <v>9</v>
      </c>
      <c r="N10" s="2">
        <v>1</v>
      </c>
      <c r="O10" s="4"/>
    </row>
    <row r="11" spans="4:15">
      <c r="D11" s="3" t="s">
        <v>7</v>
      </c>
      <c r="E11" s="4" t="s">
        <v>42</v>
      </c>
      <c r="F11" s="4" t="s">
        <v>9</v>
      </c>
      <c r="G11" s="2">
        <v>1</v>
      </c>
      <c r="H11" s="4"/>
      <c r="K11" s="3" t="s">
        <v>37</v>
      </c>
      <c r="L11" s="4" t="s">
        <v>49</v>
      </c>
      <c r="M11" s="4" t="s">
        <v>9</v>
      </c>
      <c r="N11" s="2">
        <v>1</v>
      </c>
      <c r="O11" s="4"/>
    </row>
    <row r="12" spans="4:15">
      <c r="D12" s="3" t="s">
        <v>8</v>
      </c>
      <c r="E12" s="4" t="s">
        <v>43</v>
      </c>
      <c r="F12" s="4" t="s">
        <v>9</v>
      </c>
      <c r="G12" s="2">
        <v>1</v>
      </c>
      <c r="H12" s="4"/>
      <c r="K12" s="3" t="s">
        <v>38</v>
      </c>
      <c r="L12" s="4" t="s">
        <v>50</v>
      </c>
      <c r="M12" s="4" t="s">
        <v>9</v>
      </c>
      <c r="N12" s="2">
        <v>1</v>
      </c>
      <c r="O12" s="4"/>
    </row>
    <row r="13" spans="4:15">
      <c r="D13" s="3" t="s">
        <v>10</v>
      </c>
      <c r="E13" s="4" t="s">
        <v>44</v>
      </c>
      <c r="F13" s="4" t="s">
        <v>9</v>
      </c>
      <c r="G13" s="2">
        <v>1</v>
      </c>
      <c r="H13" s="4"/>
      <c r="K13" s="3" t="s">
        <v>39</v>
      </c>
      <c r="L13" s="4" t="s">
        <v>51</v>
      </c>
      <c r="M13" s="4" t="s">
        <v>9</v>
      </c>
      <c r="N13" s="2">
        <v>1</v>
      </c>
      <c r="O13" s="4"/>
    </row>
    <row r="16" spans="4:15">
      <c r="D16" s="1" t="s">
        <v>11</v>
      </c>
      <c r="E16" s="1"/>
    </row>
    <row r="17" spans="4:9">
      <c r="D17" s="3" t="s">
        <v>12</v>
      </c>
      <c r="E17" s="2" t="s">
        <v>13</v>
      </c>
      <c r="F17" s="2" t="s">
        <v>14</v>
      </c>
      <c r="G17" s="15" t="s">
        <v>15</v>
      </c>
      <c r="H17" s="15"/>
    </row>
    <row r="18" spans="4:9">
      <c r="D18" s="3" t="s">
        <v>16</v>
      </c>
      <c r="E18" s="5">
        <v>3</v>
      </c>
      <c r="F18" s="6">
        <f t="shared" ref="F18:F30" si="0">(E18/$E$31)</f>
        <v>8.8235294117647065E-2</v>
      </c>
      <c r="G18" s="19">
        <f>(F18*G9)</f>
        <v>8.8235294117647065E-2</v>
      </c>
      <c r="H18" s="19"/>
      <c r="I18" t="s">
        <v>4</v>
      </c>
    </row>
    <row r="19" spans="4:9">
      <c r="D19" s="3" t="s">
        <v>17</v>
      </c>
      <c r="E19" s="5">
        <v>1</v>
      </c>
      <c r="F19" s="6">
        <f t="shared" si="0"/>
        <v>2.9411764705882353E-2</v>
      </c>
      <c r="G19" s="19">
        <f>(F19*G10)</f>
        <v>-2.9411764705882353E-2</v>
      </c>
      <c r="H19" s="19"/>
      <c r="I19" t="s">
        <v>6</v>
      </c>
    </row>
    <row r="20" spans="4:9">
      <c r="D20" s="3" t="s">
        <v>18</v>
      </c>
      <c r="E20" s="5">
        <v>3</v>
      </c>
      <c r="F20" s="6">
        <f t="shared" si="0"/>
        <v>8.8235294117647065E-2</v>
      </c>
      <c r="G20" s="19">
        <f>(F20*G11)</f>
        <v>8.8235294117647065E-2</v>
      </c>
      <c r="H20" s="19"/>
      <c r="I20" t="s">
        <v>7</v>
      </c>
    </row>
    <row r="21" spans="4:9">
      <c r="D21" s="3" t="s">
        <v>19</v>
      </c>
      <c r="E21" s="5">
        <v>4</v>
      </c>
      <c r="F21" s="6">
        <f t="shared" si="0"/>
        <v>0.11764705882352941</v>
      </c>
      <c r="G21" s="19">
        <f>(F21*G12)</f>
        <v>0.11764705882352941</v>
      </c>
      <c r="H21" s="19"/>
      <c r="I21" t="s">
        <v>8</v>
      </c>
    </row>
    <row r="22" spans="4:9">
      <c r="D22" s="3" t="s">
        <v>20</v>
      </c>
      <c r="E22" s="5">
        <v>2</v>
      </c>
      <c r="F22" s="6">
        <f t="shared" si="0"/>
        <v>5.8823529411764705E-2</v>
      </c>
      <c r="G22" s="19">
        <f>(F22*G12)</f>
        <v>5.8823529411764705E-2</v>
      </c>
      <c r="H22" s="19"/>
      <c r="I22" t="s">
        <v>10</v>
      </c>
    </row>
    <row r="23" spans="4:9">
      <c r="D23" s="3" t="s">
        <v>53</v>
      </c>
      <c r="E23" s="5">
        <v>5</v>
      </c>
      <c r="F23" s="6">
        <f t="shared" si="0"/>
        <v>0.14705882352941177</v>
      </c>
      <c r="G23" s="20">
        <f>F23*1</f>
        <v>0.14705882352941177</v>
      </c>
      <c r="H23" s="21"/>
      <c r="I23" t="s">
        <v>32</v>
      </c>
    </row>
    <row r="24" spans="4:9">
      <c r="D24" s="3" t="s">
        <v>54</v>
      </c>
      <c r="E24" s="5">
        <v>2</v>
      </c>
      <c r="F24" s="6">
        <f t="shared" si="0"/>
        <v>5.8823529411764705E-2</v>
      </c>
      <c r="G24" s="20">
        <f t="shared" ref="G24:G30" si="1">F24*1</f>
        <v>5.8823529411764705E-2</v>
      </c>
      <c r="H24" s="21"/>
      <c r="I24" t="s">
        <v>33</v>
      </c>
    </row>
    <row r="25" spans="4:9">
      <c r="D25" s="3" t="s">
        <v>55</v>
      </c>
      <c r="E25" s="5">
        <v>3</v>
      </c>
      <c r="F25" s="6">
        <f t="shared" si="0"/>
        <v>8.8235294117647065E-2</v>
      </c>
      <c r="G25" s="20">
        <f t="shared" si="1"/>
        <v>8.8235294117647065E-2</v>
      </c>
      <c r="H25" s="21"/>
      <c r="I25" t="s">
        <v>34</v>
      </c>
    </row>
    <row r="26" spans="4:9">
      <c r="D26" s="3" t="s">
        <v>56</v>
      </c>
      <c r="E26" s="5">
        <v>2</v>
      </c>
      <c r="F26" s="6">
        <f t="shared" si="0"/>
        <v>5.8823529411764705E-2</v>
      </c>
      <c r="G26" s="20">
        <f t="shared" si="1"/>
        <v>5.8823529411764705E-2</v>
      </c>
      <c r="H26" s="21"/>
      <c r="I26" t="s">
        <v>35</v>
      </c>
    </row>
    <row r="27" spans="4:9">
      <c r="D27" s="3" t="s">
        <v>57</v>
      </c>
      <c r="E27" s="5">
        <v>3</v>
      </c>
      <c r="F27" s="6">
        <f t="shared" si="0"/>
        <v>8.8235294117647065E-2</v>
      </c>
      <c r="G27" s="20">
        <f t="shared" si="1"/>
        <v>8.8235294117647065E-2</v>
      </c>
      <c r="H27" s="21"/>
      <c r="I27" t="s">
        <v>36</v>
      </c>
    </row>
    <row r="28" spans="4:9">
      <c r="D28" s="3" t="s">
        <v>58</v>
      </c>
      <c r="E28" s="5">
        <v>1</v>
      </c>
      <c r="F28" s="6">
        <f t="shared" si="0"/>
        <v>2.9411764705882353E-2</v>
      </c>
      <c r="G28" s="20">
        <f>F28*1</f>
        <v>2.9411764705882353E-2</v>
      </c>
      <c r="H28" s="21"/>
      <c r="I28" t="s">
        <v>37</v>
      </c>
    </row>
    <row r="29" spans="4:9">
      <c r="D29" s="3" t="s">
        <v>59</v>
      </c>
      <c r="E29" s="5">
        <v>2</v>
      </c>
      <c r="F29" s="6">
        <f t="shared" si="0"/>
        <v>5.8823529411764705E-2</v>
      </c>
      <c r="G29" s="20">
        <f t="shared" si="1"/>
        <v>5.8823529411764705E-2</v>
      </c>
      <c r="H29" s="21"/>
      <c r="I29" t="s">
        <v>38</v>
      </c>
    </row>
    <row r="30" spans="4:9">
      <c r="D30" s="3" t="s">
        <v>60</v>
      </c>
      <c r="E30" s="5">
        <v>3</v>
      </c>
      <c r="F30" s="6">
        <f t="shared" si="0"/>
        <v>8.8235294117647065E-2</v>
      </c>
      <c r="G30" s="20">
        <f t="shared" si="1"/>
        <v>8.8235294117647065E-2</v>
      </c>
      <c r="H30" s="21"/>
      <c r="I30" t="s">
        <v>39</v>
      </c>
    </row>
    <row r="31" spans="4:9">
      <c r="D31" s="4" t="s">
        <v>21</v>
      </c>
      <c r="E31" s="5">
        <f>SUM(E18:E30)</f>
        <v>34</v>
      </c>
      <c r="F31" s="5">
        <f>SUM(F18:F30)</f>
        <v>1</v>
      </c>
    </row>
    <row r="34" spans="4:17">
      <c r="D34" s="1" t="s">
        <v>22</v>
      </c>
    </row>
    <row r="35" spans="4:17">
      <c r="D35" s="15" t="s">
        <v>23</v>
      </c>
      <c r="E35" s="15" t="s">
        <v>1</v>
      </c>
      <c r="F35" s="15"/>
      <c r="G35" s="15"/>
      <c r="H35" s="15"/>
      <c r="I35" s="15"/>
    </row>
    <row r="36" spans="4:17">
      <c r="D36" s="15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32</v>
      </c>
      <c r="K36" s="2" t="s">
        <v>33</v>
      </c>
      <c r="L36" s="2" t="s">
        <v>34</v>
      </c>
      <c r="M36" s="2" t="s">
        <v>35</v>
      </c>
      <c r="N36" s="2" t="s">
        <v>36</v>
      </c>
      <c r="O36" s="2" t="s">
        <v>37</v>
      </c>
      <c r="P36" s="2" t="s">
        <v>38</v>
      </c>
      <c r="Q36" s="2" t="s">
        <v>39</v>
      </c>
    </row>
    <row r="37" spans="4:17">
      <c r="D37" s="2" t="s">
        <v>24</v>
      </c>
      <c r="E37" s="8">
        <v>33</v>
      </c>
      <c r="F37" s="8">
        <v>1</v>
      </c>
      <c r="G37" s="8">
        <v>4</v>
      </c>
      <c r="H37" s="8">
        <v>5</v>
      </c>
      <c r="I37" s="8">
        <v>4</v>
      </c>
      <c r="J37" s="8">
        <v>3</v>
      </c>
      <c r="K37" s="8">
        <v>2</v>
      </c>
      <c r="L37" s="8">
        <v>4</v>
      </c>
      <c r="M37" s="8">
        <v>3</v>
      </c>
      <c r="N37" s="8">
        <v>2</v>
      </c>
      <c r="O37" s="8">
        <v>3</v>
      </c>
      <c r="P37" s="8">
        <v>2</v>
      </c>
      <c r="Q37" s="8">
        <v>3</v>
      </c>
    </row>
    <row r="38" spans="4:17">
      <c r="D38" s="2" t="s">
        <v>25</v>
      </c>
      <c r="E38" s="8">
        <v>17</v>
      </c>
      <c r="F38" s="8">
        <v>1</v>
      </c>
      <c r="G38" s="8">
        <v>1</v>
      </c>
      <c r="H38" s="8">
        <v>5</v>
      </c>
      <c r="I38" s="8">
        <v>2</v>
      </c>
      <c r="J38" s="8">
        <v>2</v>
      </c>
      <c r="K38" s="8">
        <v>2</v>
      </c>
      <c r="L38" s="8">
        <v>3</v>
      </c>
      <c r="M38" s="8">
        <v>1</v>
      </c>
      <c r="N38" s="8">
        <v>7</v>
      </c>
      <c r="O38" s="8">
        <v>6</v>
      </c>
      <c r="P38" s="8">
        <v>1</v>
      </c>
      <c r="Q38" s="8">
        <v>7</v>
      </c>
    </row>
    <row r="39" spans="4:17">
      <c r="D39" s="2" t="s">
        <v>26</v>
      </c>
      <c r="E39" s="8">
        <v>35</v>
      </c>
      <c r="F39" s="8">
        <v>1</v>
      </c>
      <c r="G39" s="8">
        <v>5</v>
      </c>
      <c r="H39" s="8">
        <v>6</v>
      </c>
      <c r="I39" s="8">
        <v>7</v>
      </c>
      <c r="J39" s="8">
        <v>2</v>
      </c>
      <c r="K39" s="8">
        <v>4</v>
      </c>
      <c r="L39" s="8">
        <v>8</v>
      </c>
      <c r="M39" s="8">
        <v>8</v>
      </c>
      <c r="N39" s="8">
        <v>9</v>
      </c>
      <c r="O39" s="8">
        <v>1</v>
      </c>
      <c r="P39" s="8">
        <v>6</v>
      </c>
      <c r="Q39" s="8">
        <v>7</v>
      </c>
    </row>
    <row r="40" spans="4:17">
      <c r="D40" s="2" t="s">
        <v>61</v>
      </c>
      <c r="E40" s="8">
        <v>37</v>
      </c>
      <c r="F40" s="8">
        <v>1</v>
      </c>
      <c r="G40" s="8">
        <v>7</v>
      </c>
      <c r="H40" s="8">
        <v>7</v>
      </c>
      <c r="I40" s="8">
        <v>7</v>
      </c>
      <c r="J40" s="8">
        <v>7</v>
      </c>
      <c r="K40" s="8">
        <v>7</v>
      </c>
      <c r="L40" s="8">
        <v>8</v>
      </c>
      <c r="M40" s="8">
        <v>4</v>
      </c>
      <c r="N40" s="8">
        <v>3</v>
      </c>
      <c r="O40" s="8">
        <v>4</v>
      </c>
      <c r="P40" s="8">
        <v>6</v>
      </c>
      <c r="Q40" s="8">
        <v>7</v>
      </c>
    </row>
    <row r="43" spans="4:17">
      <c r="D43" s="1" t="s">
        <v>27</v>
      </c>
      <c r="E43" s="1"/>
    </row>
    <row r="44" spans="4:17">
      <c r="D44" s="15" t="s">
        <v>23</v>
      </c>
      <c r="E44" s="15" t="s">
        <v>1</v>
      </c>
      <c r="F44" s="15"/>
      <c r="G44" s="15"/>
      <c r="H44" s="15"/>
      <c r="I44" s="15"/>
    </row>
    <row r="45" spans="4:17">
      <c r="D45" s="15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32</v>
      </c>
      <c r="K45" s="2" t="s">
        <v>33</v>
      </c>
      <c r="L45" s="2" t="s">
        <v>34</v>
      </c>
      <c r="M45" s="2" t="s">
        <v>35</v>
      </c>
      <c r="N45" s="2" t="s">
        <v>36</v>
      </c>
      <c r="O45" s="2" t="s">
        <v>37</v>
      </c>
      <c r="P45" s="2" t="s">
        <v>38</v>
      </c>
      <c r="Q45" s="2" t="s">
        <v>39</v>
      </c>
    </row>
    <row r="46" spans="4:17">
      <c r="D46" s="2" t="s">
        <v>24</v>
      </c>
      <c r="E46" s="9">
        <f>E37^0.09</f>
        <v>1.3698286794608083</v>
      </c>
      <c r="F46" s="9">
        <f>F37^G19</f>
        <v>1</v>
      </c>
      <c r="G46" s="9">
        <f>G37^0.09</f>
        <v>1.1328838852957985</v>
      </c>
      <c r="H46" s="9">
        <f>H37^0.12</f>
        <v>1.2130435711726304</v>
      </c>
      <c r="I46" s="9">
        <f>I37^0.06</f>
        <v>1.086734862526058</v>
      </c>
      <c r="J46" s="9">
        <f>J37^0.15</f>
        <v>1.1791476456813665</v>
      </c>
      <c r="K46" s="9">
        <f>K37^0.06</f>
        <v>1.0424657608411214</v>
      </c>
      <c r="L46" s="9">
        <f>L37^0.09</f>
        <v>1.1328838852957985</v>
      </c>
      <c r="M46" s="9">
        <f>M37^0.06</f>
        <v>1.068137777449498</v>
      </c>
      <c r="N46" s="9">
        <f>N37^0.09</f>
        <v>1.0643701824533598</v>
      </c>
      <c r="O46" s="9">
        <f>O37^0.03</f>
        <v>1.0335075120430901</v>
      </c>
      <c r="P46" s="9">
        <f>P37^0.06</f>
        <v>1.0424657608411214</v>
      </c>
      <c r="Q46" s="9">
        <f>Q37^0.09</f>
        <v>1.1039284168910664</v>
      </c>
    </row>
    <row r="47" spans="4:17">
      <c r="D47" s="2" t="s">
        <v>25</v>
      </c>
      <c r="E47" s="9">
        <f>E38^0.09</f>
        <v>1.2904476852080027</v>
      </c>
      <c r="F47" s="9">
        <f>F38^G19</f>
        <v>1</v>
      </c>
      <c r="G47" s="9">
        <f>G38^0.09</f>
        <v>1</v>
      </c>
      <c r="H47" s="9">
        <f t="shared" ref="H47:H49" si="2">H38^0.12</f>
        <v>1.2130435711726304</v>
      </c>
      <c r="I47" s="9">
        <f t="shared" ref="I47:I49" si="3">I38^0.06</f>
        <v>1.0424657608411214</v>
      </c>
      <c r="J47" s="9">
        <f t="shared" ref="J47:J49" si="4">J38^0.15</f>
        <v>1.1095694720678451</v>
      </c>
      <c r="K47" s="9">
        <f t="shared" ref="K47:K49" si="5">K38^0.06</f>
        <v>1.0424657608411214</v>
      </c>
      <c r="L47" s="9">
        <f t="shared" ref="L47:L49" si="6">L38^0.09</f>
        <v>1.1039284168910664</v>
      </c>
      <c r="M47" s="9">
        <f t="shared" ref="M47:M49" si="7">M38^0.06</f>
        <v>1</v>
      </c>
      <c r="N47" s="9">
        <f t="shared" ref="N47:N49" si="8">N38^0.09</f>
        <v>1.1914033683338536</v>
      </c>
      <c r="O47" s="9">
        <f t="shared" ref="O47:O49" si="9">O38^0.03</f>
        <v>1.055223701805468</v>
      </c>
      <c r="P47" s="9">
        <f t="shared" ref="P47:P49" si="10">P38^0.06</f>
        <v>1</v>
      </c>
      <c r="Q47" s="9">
        <f t="shared" ref="Q47:Q49" si="11">Q38^0.09</f>
        <v>1.1914033683338536</v>
      </c>
    </row>
    <row r="48" spans="4:17">
      <c r="D48" s="2" t="s">
        <v>26</v>
      </c>
      <c r="E48" s="9">
        <f>E39^0.09</f>
        <v>1.3771020474505347</v>
      </c>
      <c r="F48" s="9">
        <f>F39^G19</f>
        <v>1</v>
      </c>
      <c r="G48" s="9">
        <f>G39^0.09</f>
        <v>1.1558654978257916</v>
      </c>
      <c r="H48" s="9">
        <f t="shared" si="2"/>
        <v>1.2398757045261211</v>
      </c>
      <c r="I48" s="9">
        <f t="shared" si="3"/>
        <v>1.1238436146785018</v>
      </c>
      <c r="J48" s="9">
        <f t="shared" si="4"/>
        <v>1.1095694720678451</v>
      </c>
      <c r="K48" s="9">
        <f t="shared" si="5"/>
        <v>1.086734862526058</v>
      </c>
      <c r="L48" s="9">
        <f t="shared" si="6"/>
        <v>1.2058078276907604</v>
      </c>
      <c r="M48" s="9">
        <f t="shared" si="7"/>
        <v>1.1328838852957985</v>
      </c>
      <c r="N48" s="9">
        <f t="shared" si="8"/>
        <v>1.2186579496196162</v>
      </c>
      <c r="O48" s="9">
        <f t="shared" si="9"/>
        <v>1</v>
      </c>
      <c r="P48" s="9">
        <f t="shared" si="10"/>
        <v>1.1134970608520351</v>
      </c>
      <c r="Q48" s="9">
        <f t="shared" si="11"/>
        <v>1.1914033683338536</v>
      </c>
    </row>
    <row r="49" spans="4:17">
      <c r="D49" s="2" t="s">
        <v>61</v>
      </c>
      <c r="E49" s="9">
        <f>E40^0.09</f>
        <v>1.3840065808560691</v>
      </c>
      <c r="F49" s="9">
        <f>F40^G19</f>
        <v>1</v>
      </c>
      <c r="G49" s="9">
        <f>G40^0.09</f>
        <v>1.1914033683338536</v>
      </c>
      <c r="H49" s="9">
        <f t="shared" si="2"/>
        <v>1.2630244702536411</v>
      </c>
      <c r="I49" s="9">
        <f t="shared" si="3"/>
        <v>1.1238436146785018</v>
      </c>
      <c r="J49" s="9">
        <f t="shared" si="4"/>
        <v>1.3389510680084606</v>
      </c>
      <c r="K49" s="9">
        <f t="shared" si="5"/>
        <v>1.1238436146785018</v>
      </c>
      <c r="L49" s="9">
        <f t="shared" si="6"/>
        <v>1.2058078276907604</v>
      </c>
      <c r="M49" s="9">
        <f t="shared" si="7"/>
        <v>1.086734862526058</v>
      </c>
      <c r="N49" s="9">
        <f t="shared" si="8"/>
        <v>1.1039284168910664</v>
      </c>
      <c r="O49" s="9">
        <f t="shared" si="9"/>
        <v>1.0424657608411214</v>
      </c>
      <c r="P49" s="9">
        <f t="shared" si="10"/>
        <v>1.1134970608520351</v>
      </c>
      <c r="Q49" s="9">
        <f t="shared" si="11"/>
        <v>1.1914033683338536</v>
      </c>
    </row>
    <row r="50" spans="4:17">
      <c r="D50" s="1"/>
      <c r="E50" s="1"/>
    </row>
    <row r="52" spans="4:17">
      <c r="O52" s="11" t="s">
        <v>28</v>
      </c>
      <c r="P52" s="11"/>
      <c r="Q52" s="12" t="s">
        <v>29</v>
      </c>
    </row>
    <row r="53" spans="4:17">
      <c r="O53" s="15" t="s">
        <v>30</v>
      </c>
      <c r="P53" s="15" t="s">
        <v>31</v>
      </c>
      <c r="Q53" s="13"/>
    </row>
    <row r="54" spans="4:17">
      <c r="O54" s="15"/>
      <c r="P54" s="15"/>
      <c r="Q54" s="14"/>
    </row>
    <row r="55" spans="4:17">
      <c r="N55">
        <v>1</v>
      </c>
      <c r="O55" s="6">
        <f>E46*F46*G46*H46*I46*J46*K46*L46*M46*N46*O46*P46*Q46</f>
        <v>3.8521515635234378</v>
      </c>
      <c r="P55" s="7">
        <f>O55/O59</f>
        <v>0.19332695223357704</v>
      </c>
      <c r="Q55" s="16">
        <f>MAX(P55:P58)</f>
        <v>0.35361164794916272</v>
      </c>
    </row>
    <row r="56" spans="4:17">
      <c r="N56">
        <v>2</v>
      </c>
      <c r="O56" s="6">
        <f t="shared" ref="O56:O58" si="12">E47*F47*G47*H47*I47*J47*K47*L47*M47*N47*O47*P47*Q47</f>
        <v>3.1210304074475959</v>
      </c>
      <c r="P56" s="7">
        <f>O56/O59</f>
        <v>0.15663436044771598</v>
      </c>
      <c r="Q56" s="17"/>
    </row>
    <row r="57" spans="4:17">
      <c r="N57">
        <v>3</v>
      </c>
      <c r="O57" s="6">
        <f t="shared" si="12"/>
        <v>5.9064805501014463</v>
      </c>
      <c r="P57" s="7">
        <f>O57/O59</f>
        <v>0.2964270393695444</v>
      </c>
      <c r="Q57" s="17"/>
    </row>
    <row r="58" spans="4:17">
      <c r="N58">
        <v>4</v>
      </c>
      <c r="O58" s="6">
        <f t="shared" si="12"/>
        <v>7.0459170166904723</v>
      </c>
      <c r="P58" s="7">
        <f>O58/O59</f>
        <v>0.35361164794916272</v>
      </c>
      <c r="Q58" s="18"/>
    </row>
    <row r="59" spans="4:17">
      <c r="O59" s="6">
        <f>SUM(O55:O58)</f>
        <v>19.92557953776295</v>
      </c>
      <c r="P59" s="5"/>
      <c r="Q59" s="4"/>
    </row>
  </sheetData>
  <mergeCells count="24">
    <mergeCell ref="G21:H21"/>
    <mergeCell ref="D8:E8"/>
    <mergeCell ref="G17:H17"/>
    <mergeCell ref="G18:H18"/>
    <mergeCell ref="G19:H19"/>
    <mergeCell ref="G20:H20"/>
    <mergeCell ref="D44:D45"/>
    <mergeCell ref="E44:I44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D35:D36"/>
    <mergeCell ref="E35:I35"/>
    <mergeCell ref="O52:P52"/>
    <mergeCell ref="Q52:Q54"/>
    <mergeCell ref="O53:O54"/>
    <mergeCell ref="P53:P54"/>
    <mergeCell ref="Q55:Q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Dinamis</vt:lpstr>
      <vt:lpstr>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ihlas ihlas02</cp:lastModifiedBy>
  <dcterms:created xsi:type="dcterms:W3CDTF">2021-06-07T02:11:00Z</dcterms:created>
  <dcterms:modified xsi:type="dcterms:W3CDTF">2023-06-10T02:30:38Z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