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288" windowWidth="19320" windowHeight="9840" tabRatio="646"/>
  </bookViews>
  <sheets>
    <sheet name="Detailed Budget" sheetId="6" r:id="rId1"/>
    <sheet name="Annex B" sheetId="7" r:id="rId2"/>
    <sheet name="Annex 1- List of Equipment" sheetId="8" r:id="rId3"/>
    <sheet name="Annex 2- List of Journals" sheetId="9" r:id="rId4"/>
  </sheets>
  <definedNames>
    <definedName name="_xlnm.Print_Titles" localSheetId="0">'Detailed Budget'!$1:$12</definedName>
  </definedNames>
  <calcPr calcId="124519"/>
</workbook>
</file>

<file path=xl/calcChain.xml><?xml version="1.0" encoding="utf-8"?>
<calcChain xmlns="http://schemas.openxmlformats.org/spreadsheetml/2006/main">
  <c r="O39" i="6"/>
  <c r="O44"/>
  <c r="O38"/>
  <c r="O37"/>
  <c r="P37"/>
  <c r="P38"/>
  <c r="N38"/>
  <c r="N37"/>
  <c r="O36"/>
  <c r="P36"/>
  <c r="N36"/>
  <c r="D9" i="7"/>
  <c r="D15" s="1"/>
  <c r="B8"/>
  <c r="H8" s="1"/>
  <c r="F8" i="8"/>
  <c r="B95" i="6"/>
  <c r="K8"/>
  <c r="F15" i="7"/>
  <c r="H10"/>
  <c r="H11"/>
  <c r="D13"/>
  <c r="B14"/>
  <c r="H14"/>
  <c r="B9"/>
  <c r="B7"/>
  <c r="H7"/>
  <c r="B6"/>
  <c r="H71" i="6"/>
  <c r="J71"/>
  <c r="F71"/>
  <c r="K71"/>
  <c r="H70"/>
  <c r="J70"/>
  <c r="I70"/>
  <c r="F70"/>
  <c r="K70"/>
  <c r="I71"/>
  <c r="G71"/>
  <c r="M71"/>
  <c r="G70"/>
  <c r="M70"/>
  <c r="A11"/>
  <c r="A10"/>
  <c r="B85"/>
  <c r="B74"/>
  <c r="F74"/>
  <c r="K74"/>
  <c r="H86"/>
  <c r="J86"/>
  <c r="H89"/>
  <c r="H90"/>
  <c r="J90"/>
  <c r="H92"/>
  <c r="H93"/>
  <c r="H94"/>
  <c r="J94"/>
  <c r="H95"/>
  <c r="J95"/>
  <c r="H96"/>
  <c r="J96"/>
  <c r="F86"/>
  <c r="K86"/>
  <c r="F89"/>
  <c r="K89"/>
  <c r="F90"/>
  <c r="K90"/>
  <c r="F92"/>
  <c r="K92"/>
  <c r="F93"/>
  <c r="K93"/>
  <c r="F94"/>
  <c r="K94"/>
  <c r="F95"/>
  <c r="K95"/>
  <c r="F96"/>
  <c r="K96"/>
  <c r="H83"/>
  <c r="J83"/>
  <c r="F83"/>
  <c r="H82"/>
  <c r="J82"/>
  <c r="F82"/>
  <c r="K82"/>
  <c r="H81"/>
  <c r="F81"/>
  <c r="K81"/>
  <c r="H80"/>
  <c r="J80"/>
  <c r="F80"/>
  <c r="H79"/>
  <c r="J79"/>
  <c r="F79"/>
  <c r="H72"/>
  <c r="J72"/>
  <c r="H73"/>
  <c r="J73"/>
  <c r="H74"/>
  <c r="J74"/>
  <c r="H75"/>
  <c r="J75"/>
  <c r="H85"/>
  <c r="J85"/>
  <c r="F72"/>
  <c r="K72"/>
  <c r="F73"/>
  <c r="K73"/>
  <c r="F75"/>
  <c r="K75"/>
  <c r="F85"/>
  <c r="K85"/>
  <c r="H67"/>
  <c r="J67"/>
  <c r="F67"/>
  <c r="K67"/>
  <c r="H66"/>
  <c r="J66"/>
  <c r="F66"/>
  <c r="H65"/>
  <c r="J65"/>
  <c r="F65"/>
  <c r="H64"/>
  <c r="J64"/>
  <c r="F64"/>
  <c r="K64"/>
  <c r="H63"/>
  <c r="J63"/>
  <c r="J76"/>
  <c r="F63"/>
  <c r="H59"/>
  <c r="J59"/>
  <c r="H57"/>
  <c r="J57"/>
  <c r="F57"/>
  <c r="A9"/>
  <c r="F59"/>
  <c r="K59"/>
  <c r="H55"/>
  <c r="J55"/>
  <c r="F55"/>
  <c r="K55"/>
  <c r="H54"/>
  <c r="J54"/>
  <c r="F54"/>
  <c r="H53"/>
  <c r="J53"/>
  <c r="F53"/>
  <c r="H52"/>
  <c r="J52"/>
  <c r="F52"/>
  <c r="H51"/>
  <c r="J51"/>
  <c r="F51"/>
  <c r="K51"/>
  <c r="A8"/>
  <c r="H47"/>
  <c r="J47"/>
  <c r="F47"/>
  <c r="H44"/>
  <c r="J44"/>
  <c r="B44"/>
  <c r="F44"/>
  <c r="H43"/>
  <c r="J43"/>
  <c r="F43"/>
  <c r="H42"/>
  <c r="J42"/>
  <c r="F42"/>
  <c r="K42"/>
  <c r="H41"/>
  <c r="J41"/>
  <c r="F41"/>
  <c r="K41"/>
  <c r="H38"/>
  <c r="J38"/>
  <c r="F38"/>
  <c r="K38"/>
  <c r="H37"/>
  <c r="J37"/>
  <c r="F37"/>
  <c r="K37"/>
  <c r="H36"/>
  <c r="J36"/>
  <c r="F36"/>
  <c r="K36"/>
  <c r="H35"/>
  <c r="J35"/>
  <c r="F35"/>
  <c r="K35"/>
  <c r="H34"/>
  <c r="J34"/>
  <c r="F34"/>
  <c r="E4" i="8"/>
  <c r="E5"/>
  <c r="E6"/>
  <c r="E7"/>
  <c r="E8"/>
  <c r="E9"/>
  <c r="E10"/>
  <c r="E11"/>
  <c r="E12"/>
  <c r="E3"/>
  <c r="H30" i="6"/>
  <c r="J30"/>
  <c r="F30"/>
  <c r="H20"/>
  <c r="H21"/>
  <c r="J21"/>
  <c r="H22"/>
  <c r="J22"/>
  <c r="H23"/>
  <c r="J23"/>
  <c r="H25"/>
  <c r="H26"/>
  <c r="J26"/>
  <c r="H27"/>
  <c r="J27"/>
  <c r="F25"/>
  <c r="K25"/>
  <c r="F26"/>
  <c r="F27"/>
  <c r="K27"/>
  <c r="F76"/>
  <c r="I86"/>
  <c r="F97"/>
  <c r="G86"/>
  <c r="G96"/>
  <c r="M96"/>
  <c r="I96"/>
  <c r="G92"/>
  <c r="I95"/>
  <c r="G95"/>
  <c r="J92"/>
  <c r="I92"/>
  <c r="G94"/>
  <c r="G90"/>
  <c r="G93"/>
  <c r="G89"/>
  <c r="I94"/>
  <c r="I90"/>
  <c r="J93"/>
  <c r="I93"/>
  <c r="J89"/>
  <c r="I89"/>
  <c r="I80"/>
  <c r="I83"/>
  <c r="I82"/>
  <c r="G81"/>
  <c r="G80"/>
  <c r="K80"/>
  <c r="K79"/>
  <c r="G83"/>
  <c r="J81"/>
  <c r="I81"/>
  <c r="G82"/>
  <c r="K83"/>
  <c r="I79"/>
  <c r="G79"/>
  <c r="G57"/>
  <c r="I72"/>
  <c r="G72"/>
  <c r="G73"/>
  <c r="I73"/>
  <c r="G85"/>
  <c r="I85"/>
  <c r="G74"/>
  <c r="I74"/>
  <c r="G75"/>
  <c r="I75"/>
  <c r="K57"/>
  <c r="G63"/>
  <c r="G67"/>
  <c r="I63"/>
  <c r="I67"/>
  <c r="I59"/>
  <c r="I57"/>
  <c r="K63"/>
  <c r="I66"/>
  <c r="I65"/>
  <c r="I64"/>
  <c r="G66"/>
  <c r="G65"/>
  <c r="K65"/>
  <c r="K66"/>
  <c r="G64"/>
  <c r="I51"/>
  <c r="G59"/>
  <c r="G43"/>
  <c r="G47"/>
  <c r="G54"/>
  <c r="I53"/>
  <c r="I55"/>
  <c r="I54"/>
  <c r="K54"/>
  <c r="F60"/>
  <c r="I52"/>
  <c r="G52"/>
  <c r="K52"/>
  <c r="G53"/>
  <c r="K53"/>
  <c r="G51"/>
  <c r="G55"/>
  <c r="K47"/>
  <c r="F48"/>
  <c r="I47"/>
  <c r="I34"/>
  <c r="I37"/>
  <c r="I43"/>
  <c r="G37"/>
  <c r="I38"/>
  <c r="I41"/>
  <c r="K43"/>
  <c r="G30"/>
  <c r="I35"/>
  <c r="I44"/>
  <c r="K44"/>
  <c r="G44"/>
  <c r="G35"/>
  <c r="G34"/>
  <c r="K34"/>
  <c r="I36"/>
  <c r="G38"/>
  <c r="I42"/>
  <c r="G36"/>
  <c r="G42"/>
  <c r="G41"/>
  <c r="I30"/>
  <c r="K30"/>
  <c r="E13" i="8"/>
  <c r="I27" i="6"/>
  <c r="G27"/>
  <c r="B12" i="7"/>
  <c r="I26" i="6"/>
  <c r="G25"/>
  <c r="G26"/>
  <c r="J25"/>
  <c r="I25"/>
  <c r="J20"/>
  <c r="K26"/>
  <c r="B13" i="7"/>
  <c r="H13"/>
  <c r="H12"/>
  <c r="M94" i="6"/>
  <c r="G76"/>
  <c r="K76"/>
  <c r="I76"/>
  <c r="G97"/>
  <c r="M93"/>
  <c r="M95"/>
  <c r="M92"/>
  <c r="K97"/>
  <c r="I97"/>
  <c r="M89"/>
  <c r="M90"/>
  <c r="M86"/>
  <c r="M80"/>
  <c r="M81"/>
  <c r="M82"/>
  <c r="M79"/>
  <c r="M83"/>
  <c r="M75"/>
  <c r="M85"/>
  <c r="M72"/>
  <c r="M73"/>
  <c r="M74"/>
  <c r="M67"/>
  <c r="M57"/>
  <c r="M63"/>
  <c r="M65"/>
  <c r="M59"/>
  <c r="M64"/>
  <c r="M66"/>
  <c r="I60"/>
  <c r="M54"/>
  <c r="K60"/>
  <c r="M37"/>
  <c r="M30"/>
  <c r="K48"/>
  <c r="M43"/>
  <c r="M41"/>
  <c r="M55"/>
  <c r="M52"/>
  <c r="M53"/>
  <c r="G60"/>
  <c r="M51"/>
  <c r="M47"/>
  <c r="G48"/>
  <c r="I48"/>
  <c r="M38"/>
  <c r="M35"/>
  <c r="M27"/>
  <c r="M42"/>
  <c r="M36"/>
  <c r="M34"/>
  <c r="M44"/>
  <c r="M25"/>
  <c r="M26"/>
  <c r="A7"/>
  <c r="H19"/>
  <c r="J19"/>
  <c r="F19"/>
  <c r="F20"/>
  <c r="F21"/>
  <c r="F22"/>
  <c r="F23"/>
  <c r="B15" i="7"/>
  <c r="C10" s="1"/>
  <c r="M76" i="6"/>
  <c r="M97"/>
  <c r="M48"/>
  <c r="M60"/>
  <c r="K20"/>
  <c r="I20"/>
  <c r="G20"/>
  <c r="I23"/>
  <c r="K23"/>
  <c r="G23"/>
  <c r="I22"/>
  <c r="K22"/>
  <c r="G22"/>
  <c r="I21"/>
  <c r="K21"/>
  <c r="G21"/>
  <c r="F31"/>
  <c r="I19"/>
  <c r="K19"/>
  <c r="G19"/>
  <c r="G15" i="7"/>
  <c r="M21" i="6"/>
  <c r="M23"/>
  <c r="M20"/>
  <c r="M22"/>
  <c r="I31"/>
  <c r="G31"/>
  <c r="M19"/>
  <c r="K31"/>
  <c r="M31"/>
  <c r="H6" i="7"/>
  <c r="C9"/>
  <c r="C8"/>
  <c r="C11"/>
  <c r="C7"/>
  <c r="C14"/>
  <c r="C6"/>
  <c r="C13"/>
  <c r="F98" i="6"/>
  <c r="I98"/>
  <c r="K98"/>
  <c r="M98"/>
  <c r="G98"/>
  <c r="N27"/>
  <c r="N28"/>
  <c r="E10" i="7" l="1"/>
  <c r="E11"/>
  <c r="E7"/>
  <c r="E6"/>
  <c r="E12"/>
  <c r="E14"/>
  <c r="E8"/>
  <c r="E13"/>
  <c r="H9"/>
  <c r="H15" s="1"/>
  <c r="E9"/>
  <c r="C15"/>
  <c r="C12"/>
  <c r="E15" l="1"/>
</calcChain>
</file>

<file path=xl/sharedStrings.xml><?xml version="1.0" encoding="utf-8"?>
<sst xmlns="http://schemas.openxmlformats.org/spreadsheetml/2006/main" count="197" uniqueCount="111">
  <si>
    <t>Task 1</t>
  </si>
  <si>
    <t>Task 2</t>
  </si>
  <si>
    <t>Task 3</t>
  </si>
  <si>
    <t>Task 4</t>
  </si>
  <si>
    <t>Task 5</t>
  </si>
  <si>
    <t>Total</t>
  </si>
  <si>
    <t>Unit Cost</t>
  </si>
  <si>
    <t>Unit</t>
  </si>
  <si>
    <t>Unit Type</t>
  </si>
  <si>
    <t>Source of Funding and Budget (US$)</t>
  </si>
  <si>
    <t>QIF</t>
  </si>
  <si>
    <t>Amount</t>
  </si>
  <si>
    <t>%</t>
  </si>
  <si>
    <t>QIF % of Unit Cost</t>
  </si>
  <si>
    <t>Total ($US)</t>
  </si>
  <si>
    <t>Third Party  (Financiers)</t>
  </si>
  <si>
    <t># of Months</t>
  </si>
  <si>
    <t>Activities/Task</t>
  </si>
  <si>
    <t>DETAILED BUDGET</t>
  </si>
  <si>
    <t>Month</t>
  </si>
  <si>
    <t>Consultant</t>
  </si>
  <si>
    <t>Participant</t>
  </si>
  <si>
    <t>Budgeted Amount</t>
  </si>
  <si>
    <t>Contribution by PPU</t>
  </si>
  <si>
    <r>
      <t xml:space="preserve">Expenditure Category </t>
    </r>
    <r>
      <rPr>
        <b/>
        <i/>
        <vertAlign val="superscript"/>
        <sz val="12"/>
        <rFont val="Times New Roman"/>
        <family val="1"/>
      </rPr>
      <t>a</t>
    </r>
  </si>
  <si>
    <t>Equipment &amp; Furniture</t>
  </si>
  <si>
    <t>Scientific journals and books</t>
  </si>
  <si>
    <t>International consultants and visiting scholars from overseas.</t>
  </si>
  <si>
    <t>Local consultants</t>
  </si>
  <si>
    <t>Overseas fellowships and internships.</t>
  </si>
  <si>
    <t>Local fellowships and internships</t>
  </si>
  <si>
    <t>Overseas study tours</t>
  </si>
  <si>
    <t>Local training logistics</t>
  </si>
  <si>
    <t>Operations and maintenance</t>
  </si>
  <si>
    <t>Contribution by a third party</t>
  </si>
  <si>
    <t>Workshop</t>
  </si>
  <si>
    <t>TEI : An-Najah National University</t>
  </si>
  <si>
    <t xml:space="preserve">Project Title:Linking with the private IT Sector: The IT faculty curriculum reform      </t>
  </si>
  <si>
    <t>Task 6</t>
  </si>
  <si>
    <t>a. Project Director (University Faculty)</t>
  </si>
  <si>
    <t>b: Project Coordinator (full time )</t>
  </si>
  <si>
    <t>c: Admin &amp; financail Assistant (full time)</t>
  </si>
  <si>
    <t>d: Secretary (part time))</t>
  </si>
  <si>
    <t>e. Project operations&amp;maintenance</t>
  </si>
  <si>
    <t>Activity 1.1:Market needs assessment</t>
  </si>
  <si>
    <t>consultant</t>
  </si>
  <si>
    <t xml:space="preserve">Activity 1.3 :Course teacher &amp; partner orientation to the project activities and outcomes ( Coffee breaks and lunches, 20 participants from IT faculty and the partner)
</t>
  </si>
  <si>
    <t>WP1: Needs assessment &amp; Course Selection</t>
  </si>
  <si>
    <t>Human Resources and Project Management</t>
  </si>
  <si>
    <t>WP2 :  Capacity building for course teachers: module design and implementation</t>
  </si>
  <si>
    <t>person</t>
  </si>
  <si>
    <t>Activity 2.1 + 2.2 : 3 Capacity Building Module Design and Implementation</t>
  </si>
  <si>
    <t>a. Course Alignment and Assessment module Consultant (CELT ILO and Assessment Specilaist to design and implement the module)</t>
  </si>
  <si>
    <t>b. Problem-based learning module Consultant (CELT PROBLEM-BASED LEARNING SPECIALIST to design and implement the module)</t>
  </si>
  <si>
    <t>c. Project-based learning module Consultant ( Project based learning module specialist to design and implement the module)</t>
  </si>
  <si>
    <t>d. Module Implementation Workshops (3 workshops, 12 persons each, coffee break and lunch 20$/person)</t>
  </si>
  <si>
    <t>WP3: Course redesign for 8 courses &amp; Equipment Procurement</t>
  </si>
  <si>
    <t>Activity 3.3: Equipment Procurement</t>
  </si>
  <si>
    <t>Package</t>
  </si>
  <si>
    <t>a. I pad mini (For Training room)</t>
  </si>
  <si>
    <t>item</t>
  </si>
  <si>
    <t>b. Samsung galaxy note 8 (For Training room)</t>
  </si>
  <si>
    <t>c. Mac book Air 11"</t>
  </si>
  <si>
    <t xml:space="preserve">c. imac 27 inch </t>
  </si>
  <si>
    <t>d. Round tables</t>
  </si>
  <si>
    <t>e. Chairs</t>
  </si>
  <si>
    <t>desk office</t>
  </si>
  <si>
    <t>g. Projectors</t>
  </si>
  <si>
    <t>i. Smart Boards</t>
  </si>
  <si>
    <t>j. Digital Camera</t>
  </si>
  <si>
    <t>Item</t>
  </si>
  <si>
    <t>Unit Price</t>
  </si>
  <si>
    <t>Quantity</t>
  </si>
  <si>
    <t>Total Price</t>
  </si>
  <si>
    <t>Task Two: Capacity Building and Procurement of Equipment</t>
  </si>
  <si>
    <t>a. Second Package of Equipment - Please See Annex 1</t>
  </si>
  <si>
    <t>a. Third Package of Equipment - Please See Annex 1</t>
  </si>
  <si>
    <t>Year</t>
  </si>
  <si>
    <t>Activity 3.2: 8 New course syllabi consultation</t>
  </si>
  <si>
    <t>Person</t>
  </si>
  <si>
    <t>a. IT consultant (500$/Course x 8 Courses x 1 international Consultant)</t>
  </si>
  <si>
    <t>Int'l Cons.</t>
  </si>
  <si>
    <t>b. Pedagogy consultant (500$/Course x 8 Courses x 1 international Consultant)</t>
  </si>
  <si>
    <t>Activity 3.3: Equipment Procurement and Subscriptions</t>
  </si>
  <si>
    <t>a. Subscription fees in a specilaized training online courses ( 375$ * 5 accounts subscription)</t>
  </si>
  <si>
    <t>Task Three: Course Redesign and Completion of Equipment Porcurement</t>
  </si>
  <si>
    <t>WP4: New design implementation -Cohort 1 (Junior Courses)</t>
  </si>
  <si>
    <t>4.3 Evaluation of course implementation-cohort 1 (Junior Courses) ( formative evaluation specialist)</t>
  </si>
  <si>
    <t>WP5: New course design implementation- Cohort 2 (senior courses)</t>
  </si>
  <si>
    <t>Activity 5.3: Evaluation of course implementation-cohort 2 (Junior Courses)   ( formative evaluation specialist - team of two persons)</t>
  </si>
  <si>
    <t>WP6: Sustainability and dissemination</t>
  </si>
  <si>
    <t xml:space="preserve">Activity 6.2: Sustainability planning workshop </t>
  </si>
  <si>
    <t xml:space="preserve">a. Coffee breaks and lunches </t>
  </si>
  <si>
    <t xml:space="preserve">b. Project director </t>
  </si>
  <si>
    <t>Activity6.4: National dissemination workshop</t>
  </si>
  <si>
    <t>a. Work shop (Hotel Venu, Coffee break, lunch)</t>
  </si>
  <si>
    <t>b. stay (one night * 40 person from outside Ramallah area)</t>
  </si>
  <si>
    <t>d. Banner</t>
  </si>
  <si>
    <t>Activity 6.5: Website development and launching</t>
  </si>
  <si>
    <t>Subtotal</t>
  </si>
  <si>
    <t xml:space="preserve">Activity4.1:Implementing junior course designs/using a combination of classroom activity+company placement for learners (2 Persons 1 IT Faculty+ 1 Private Sector)
</t>
  </si>
  <si>
    <t>Students</t>
  </si>
  <si>
    <t>4.1.1: Company placement for junior student teams(student pocket Money)  - (30 student *10 company visit*$15 * 2 Courses)</t>
  </si>
  <si>
    <t>5.1.1 Company placement for senior student teams (Student Pocket Money) 
30 students*10 company visits*$15* 6 courses</t>
  </si>
  <si>
    <t>Activity 3.1: Teacher redesign 8 courses (26.5$*40h *8 courses* 2 persons "1 faculty + 1 partner))</t>
  </si>
  <si>
    <t xml:space="preserve">Task One: Preperation and Needs Assessment </t>
  </si>
  <si>
    <t>Task Four: Course Redsign and Implementation- Cohort 1</t>
  </si>
  <si>
    <t>Task Five: Course Implemntation-Cohort 2 and Closing</t>
  </si>
  <si>
    <t>Contribution by NNU</t>
  </si>
  <si>
    <t>Activity 1.4 :Study visits to European universities (6 persons, 1500$ ticket, 320$x10 days in eu + 230$x2days jordan)</t>
  </si>
  <si>
    <t>b. Transportation (80 p*25.5$)</t>
  </si>
</sst>
</file>

<file path=xl/styles.xml><?xml version="1.0" encoding="utf-8"?>
<styleSheet xmlns="http://schemas.openxmlformats.org/spreadsheetml/2006/main">
  <numFmts count="7">
    <numFmt numFmtId="164" formatCode="_-&quot;£&quot;* #,##0_-;\-&quot;£&quot;* #,##0_-;_-&quot;£&quot;* &quot;-&quot;_-;_-@_-"/>
    <numFmt numFmtId="165" formatCode="_-* #,##0.00_-;\-* #,##0.00_-;_-* &quot;-&quot;??_-;_-@_-"/>
    <numFmt numFmtId="166" formatCode="0.0"/>
    <numFmt numFmtId="167" formatCode="0.0%"/>
    <numFmt numFmtId="168" formatCode="[$$-409]#,##0"/>
    <numFmt numFmtId="169" formatCode="[$$-409]#,##0.0"/>
    <numFmt numFmtId="170" formatCode="[$$-409]#,##0.00"/>
  </numFmts>
  <fonts count="19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color indexed="60"/>
      <name val="Arial"/>
      <family val="2"/>
    </font>
    <font>
      <b/>
      <i/>
      <sz val="12"/>
      <name val="Times New Roman"/>
      <family val="1"/>
    </font>
    <font>
      <b/>
      <sz val="10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2"/>
      <name val="Times New Roman"/>
      <family val="1"/>
    </font>
    <font>
      <b/>
      <i/>
      <sz val="11"/>
      <color theme="1"/>
      <name val="Arial"/>
      <family val="2"/>
    </font>
    <font>
      <b/>
      <sz val="11"/>
      <name val="Cambria"/>
      <family val="1"/>
    </font>
    <font>
      <sz val="11"/>
      <name val="Cambria"/>
      <family val="1"/>
    </font>
    <font>
      <b/>
      <sz val="11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Border="1" applyAlignment="1"/>
    <xf numFmtId="0" fontId="0" fillId="0" borderId="0" xfId="0" applyAlignment="1"/>
    <xf numFmtId="0" fontId="7" fillId="0" borderId="0" xfId="0" applyFont="1" applyAlignment="1">
      <alignment horizontal="center"/>
    </xf>
    <xf numFmtId="0" fontId="2" fillId="0" borderId="23" xfId="0" applyNumberFormat="1" applyFont="1" applyFill="1" applyBorder="1" applyAlignment="1">
      <alignment horizontal="left" vertical="top" wrapText="1"/>
    </xf>
    <xf numFmtId="0" fontId="6" fillId="0" borderId="0" xfId="0" applyFont="1"/>
    <xf numFmtId="0" fontId="8" fillId="0" borderId="1" xfId="0" applyFont="1" applyFill="1" applyBorder="1" applyAlignment="1">
      <alignment horizontal="center" vertical="center"/>
    </xf>
    <xf numFmtId="165" fontId="10" fillId="0" borderId="0" xfId="1" applyFont="1" applyFill="1" applyBorder="1"/>
    <xf numFmtId="0" fontId="3" fillId="0" borderId="23" xfId="0" applyNumberFormat="1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4" fontId="0" fillId="0" borderId="31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2" fillId="0" borderId="24" xfId="0" applyFont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9" fontId="6" fillId="0" borderId="5" xfId="0" applyNumberFormat="1" applyFont="1" applyBorder="1" applyAlignment="1">
      <alignment horizontal="center"/>
    </xf>
    <xf numFmtId="167" fontId="0" fillId="0" borderId="7" xfId="2" applyNumberFormat="1" applyFont="1" applyBorder="1" applyAlignment="1">
      <alignment horizontal="center"/>
    </xf>
    <xf numFmtId="9" fontId="0" fillId="0" borderId="7" xfId="2" applyNumberFormat="1" applyFont="1" applyBorder="1" applyAlignment="1">
      <alignment horizontal="center"/>
    </xf>
    <xf numFmtId="9" fontId="0" fillId="0" borderId="34" xfId="2" applyNumberFormat="1" applyFont="1" applyBorder="1" applyAlignment="1">
      <alignment horizontal="center"/>
    </xf>
    <xf numFmtId="167" fontId="6" fillId="0" borderId="5" xfId="0" applyNumberFormat="1" applyFont="1" applyBorder="1"/>
    <xf numFmtId="4" fontId="6" fillId="0" borderId="21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Border="1"/>
    <xf numFmtId="0" fontId="3" fillId="0" borderId="23" xfId="0" applyNumberFormat="1" applyFont="1" applyFill="1" applyBorder="1" applyAlignment="1">
      <alignment vertical="top"/>
    </xf>
    <xf numFmtId="0" fontId="10" fillId="0" borderId="0" xfId="0" applyFont="1" applyBorder="1"/>
    <xf numFmtId="0" fontId="12" fillId="2" borderId="3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3" fillId="0" borderId="25" xfId="0" applyNumberFormat="1" applyFont="1" applyFill="1" applyBorder="1" applyAlignment="1">
      <alignment horizontal="center" vertical="top"/>
    </xf>
    <xf numFmtId="0" fontId="3" fillId="0" borderId="8" xfId="0" applyNumberFormat="1" applyFont="1" applyFill="1" applyBorder="1" applyAlignment="1">
      <alignment horizontal="center" vertical="top"/>
    </xf>
    <xf numFmtId="0" fontId="3" fillId="0" borderId="41" xfId="0" applyNumberFormat="1" applyFont="1" applyFill="1" applyBorder="1" applyAlignment="1">
      <alignment horizontal="center" vertical="top"/>
    </xf>
    <xf numFmtId="0" fontId="3" fillId="0" borderId="39" xfId="0" applyNumberFormat="1" applyFont="1" applyFill="1" applyBorder="1" applyAlignment="1">
      <alignment horizontal="center" vertical="top"/>
    </xf>
    <xf numFmtId="0" fontId="3" fillId="0" borderId="42" xfId="0" applyNumberFormat="1" applyFont="1" applyFill="1" applyBorder="1" applyAlignment="1">
      <alignment horizontal="center" vertical="top"/>
    </xf>
    <xf numFmtId="165" fontId="12" fillId="2" borderId="6" xfId="1" applyFont="1" applyFill="1" applyBorder="1" applyAlignment="1">
      <alignment horizontal="right" vertical="center"/>
    </xf>
    <xf numFmtId="165" fontId="12" fillId="2" borderId="3" xfId="1" applyFont="1" applyFill="1" applyBorder="1" applyAlignment="1">
      <alignment horizontal="right" vertical="center"/>
    </xf>
    <xf numFmtId="165" fontId="12" fillId="2" borderId="31" xfId="1" applyFont="1" applyFill="1" applyBorder="1" applyAlignment="1">
      <alignment horizontal="right" vertical="center"/>
    </xf>
    <xf numFmtId="165" fontId="12" fillId="2" borderId="32" xfId="1" applyFont="1" applyFill="1" applyBorder="1" applyAlignment="1">
      <alignment horizontal="right" vertical="center"/>
    </xf>
    <xf numFmtId="0" fontId="2" fillId="0" borderId="40" xfId="0" applyNumberFormat="1" applyFont="1" applyFill="1" applyBorder="1" applyAlignment="1">
      <alignment horizontal="center" vertical="top"/>
    </xf>
    <xf numFmtId="9" fontId="2" fillId="0" borderId="28" xfId="0" applyNumberFormat="1" applyFont="1" applyFill="1" applyBorder="1" applyAlignment="1">
      <alignment horizontal="center" vertical="top"/>
    </xf>
    <xf numFmtId="9" fontId="2" fillId="0" borderId="38" xfId="0" applyNumberFormat="1" applyFont="1" applyFill="1" applyBorder="1" applyAlignment="1">
      <alignment horizontal="center" vertical="top"/>
    </xf>
    <xf numFmtId="0" fontId="2" fillId="0" borderId="23" xfId="0" applyNumberFormat="1" applyFont="1" applyFill="1" applyBorder="1" applyAlignment="1">
      <alignment horizontal="center" vertical="top"/>
    </xf>
    <xf numFmtId="9" fontId="2" fillId="0" borderId="10" xfId="0" applyNumberFormat="1" applyFont="1" applyFill="1" applyBorder="1" applyAlignment="1">
      <alignment horizontal="center" vertical="top"/>
    </xf>
    <xf numFmtId="9" fontId="2" fillId="0" borderId="33" xfId="0" applyNumberFormat="1" applyFont="1" applyFill="1" applyBorder="1" applyAlignment="1">
      <alignment horizontal="center" vertical="top"/>
    </xf>
    <xf numFmtId="9" fontId="2" fillId="0" borderId="43" xfId="0" applyNumberFormat="1" applyFont="1" applyFill="1" applyBorder="1" applyAlignment="1">
      <alignment horizontal="center" vertical="top"/>
    </xf>
    <xf numFmtId="0" fontId="2" fillId="0" borderId="27" xfId="0" applyNumberFormat="1" applyFont="1" applyFill="1" applyBorder="1" applyAlignment="1">
      <alignment horizontal="center" vertical="top"/>
    </xf>
    <xf numFmtId="168" fontId="8" fillId="0" borderId="9" xfId="0" applyNumberFormat="1" applyFont="1" applyFill="1" applyBorder="1" applyAlignment="1">
      <alignment horizontal="center" vertical="center"/>
    </xf>
    <xf numFmtId="168" fontId="8" fillId="0" borderId="9" xfId="1" applyNumberFormat="1" applyFont="1" applyFill="1" applyBorder="1" applyAlignment="1">
      <alignment horizontal="center" vertical="center"/>
    </xf>
    <xf numFmtId="165" fontId="8" fillId="0" borderId="1" xfId="1" applyFont="1" applyFill="1" applyBorder="1" applyAlignment="1">
      <alignment horizontal="center" vertical="center"/>
    </xf>
    <xf numFmtId="168" fontId="2" fillId="0" borderId="9" xfId="0" applyNumberFormat="1" applyFont="1" applyFill="1" applyBorder="1" applyAlignment="1">
      <alignment horizontal="center" vertical="center"/>
    </xf>
    <xf numFmtId="0" fontId="3" fillId="0" borderId="40" xfId="0" applyNumberFormat="1" applyFont="1" applyFill="1" applyBorder="1" applyAlignment="1">
      <alignment horizontal="left" vertical="top"/>
    </xf>
    <xf numFmtId="0" fontId="8" fillId="0" borderId="45" xfId="0" applyFont="1" applyFill="1" applyBorder="1" applyAlignment="1">
      <alignment horizontal="center" vertical="center"/>
    </xf>
    <xf numFmtId="0" fontId="2" fillId="0" borderId="23" xfId="0" applyNumberFormat="1" applyFont="1" applyFill="1" applyBorder="1" applyAlignment="1">
      <alignment vertical="top"/>
    </xf>
    <xf numFmtId="165" fontId="6" fillId="0" borderId="6" xfId="0" applyNumberFormat="1" applyFont="1" applyBorder="1"/>
    <xf numFmtId="0" fontId="12" fillId="2" borderId="4" xfId="0" applyFont="1" applyFill="1" applyBorder="1" applyAlignment="1">
      <alignment horizontal="right" vertical="center"/>
    </xf>
    <xf numFmtId="0" fontId="3" fillId="3" borderId="23" xfId="0" applyNumberFormat="1" applyFont="1" applyFill="1" applyBorder="1" applyAlignment="1">
      <alignment horizontal="left" vertical="top" wrapText="1"/>
    </xf>
    <xf numFmtId="168" fontId="8" fillId="3" borderId="9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top"/>
    </xf>
    <xf numFmtId="1" fontId="8" fillId="0" borderId="1" xfId="1" applyNumberFormat="1" applyFont="1" applyFill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5" fontId="8" fillId="0" borderId="0" xfId="1" applyFont="1" applyFill="1" applyBorder="1"/>
    <xf numFmtId="0" fontId="14" fillId="4" borderId="1" xfId="0" applyNumberFormat="1" applyFont="1" applyFill="1" applyBorder="1" applyAlignment="1">
      <alignment horizontal="center" vertical="center"/>
    </xf>
    <xf numFmtId="37" fontId="14" fillId="4" borderId="1" xfId="3" applyNumberFormat="1" applyFont="1" applyFill="1" applyBorder="1" applyAlignment="1">
      <alignment vertical="center"/>
    </xf>
    <xf numFmtId="0" fontId="14" fillId="4" borderId="26" xfId="0" applyNumberFormat="1" applyFont="1" applyFill="1" applyBorder="1" applyAlignment="1">
      <alignment horizontal="left" vertical="center" wrapText="1"/>
    </xf>
    <xf numFmtId="37" fontId="14" fillId="4" borderId="27" xfId="3" applyNumberFormat="1" applyFont="1" applyFill="1" applyBorder="1" applyAlignment="1">
      <alignment vertical="center"/>
    </xf>
    <xf numFmtId="0" fontId="14" fillId="4" borderId="27" xfId="0" applyNumberFormat="1" applyFont="1" applyFill="1" applyBorder="1" applyAlignment="1">
      <alignment horizontal="center" vertical="center"/>
    </xf>
    <xf numFmtId="37" fontId="14" fillId="4" borderId="28" xfId="3" applyNumberFormat="1" applyFont="1" applyFill="1" applyBorder="1" applyAlignment="1">
      <alignment vertical="center"/>
    </xf>
    <xf numFmtId="0" fontId="14" fillId="4" borderId="9" xfId="0" applyNumberFormat="1" applyFont="1" applyFill="1" applyBorder="1" applyAlignment="1">
      <alignment horizontal="left" vertical="center" wrapText="1"/>
    </xf>
    <xf numFmtId="37" fontId="14" fillId="4" borderId="10" xfId="3" applyNumberFormat="1" applyFont="1" applyFill="1" applyBorder="1" applyAlignment="1">
      <alignment vertical="center"/>
    </xf>
    <xf numFmtId="0" fontId="14" fillId="4" borderId="29" xfId="0" applyNumberFormat="1" applyFont="1" applyFill="1" applyBorder="1" applyAlignment="1">
      <alignment horizontal="left" vertical="center" wrapText="1"/>
    </xf>
    <xf numFmtId="37" fontId="14" fillId="4" borderId="2" xfId="3" applyNumberFormat="1" applyFont="1" applyFill="1" applyBorder="1" applyAlignment="1">
      <alignment vertical="center"/>
    </xf>
    <xf numFmtId="0" fontId="14" fillId="4" borderId="2" xfId="0" applyNumberFormat="1" applyFont="1" applyFill="1" applyBorder="1" applyAlignment="1">
      <alignment horizontal="center" vertical="center"/>
    </xf>
    <xf numFmtId="37" fontId="14" fillId="4" borderId="30" xfId="3" applyNumberFormat="1" applyFont="1" applyFill="1" applyBorder="1" applyAlignment="1">
      <alignment vertical="center"/>
    </xf>
    <xf numFmtId="0" fontId="6" fillId="0" borderId="3" xfId="0" applyFont="1" applyBorder="1"/>
    <xf numFmtId="0" fontId="6" fillId="0" borderId="6" xfId="0" applyFont="1" applyBorder="1"/>
    <xf numFmtId="0" fontId="6" fillId="0" borderId="4" xfId="0" applyFont="1" applyBorder="1"/>
    <xf numFmtId="37" fontId="13" fillId="4" borderId="6" xfId="3" applyNumberFormat="1" applyFont="1" applyFill="1" applyBorder="1" applyAlignment="1">
      <alignment vertical="center"/>
    </xf>
    <xf numFmtId="37" fontId="0" fillId="0" borderId="0" xfId="0" applyNumberFormat="1"/>
    <xf numFmtId="0" fontId="0" fillId="0" borderId="0" xfId="0" applyFill="1" applyBorder="1"/>
    <xf numFmtId="168" fontId="2" fillId="0" borderId="46" xfId="0" applyNumberFormat="1" applyFont="1" applyFill="1" applyBorder="1" applyAlignment="1">
      <alignment horizontal="center" vertical="top"/>
    </xf>
    <xf numFmtId="168" fontId="8" fillId="0" borderId="47" xfId="0" applyNumberFormat="1" applyFont="1" applyFill="1" applyBorder="1" applyAlignment="1">
      <alignment horizontal="center" vertical="center"/>
    </xf>
    <xf numFmtId="168" fontId="8" fillId="0" borderId="47" xfId="1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left" vertical="top"/>
    </xf>
    <xf numFmtId="0" fontId="2" fillId="0" borderId="8" xfId="0" applyNumberFormat="1" applyFont="1" applyFill="1" applyBorder="1" applyAlignment="1">
      <alignment horizontal="left" vertical="top" wrapText="1"/>
    </xf>
    <xf numFmtId="0" fontId="3" fillId="0" borderId="8" xfId="0" applyNumberFormat="1" applyFont="1" applyFill="1" applyBorder="1" applyAlignment="1">
      <alignment horizontal="left" vertical="top" wrapText="1"/>
    </xf>
    <xf numFmtId="0" fontId="3" fillId="0" borderId="8" xfId="0" applyNumberFormat="1" applyFont="1" applyFill="1" applyBorder="1" applyAlignment="1">
      <alignment vertical="top"/>
    </xf>
    <xf numFmtId="165" fontId="0" fillId="0" borderId="0" xfId="0" applyNumberFormat="1" applyBorder="1" applyAlignment="1">
      <alignment horizontal="center" vertical="center"/>
    </xf>
    <xf numFmtId="165" fontId="6" fillId="0" borderId="7" xfId="0" applyNumberFormat="1" applyFont="1" applyBorder="1"/>
    <xf numFmtId="0" fontId="2" fillId="0" borderId="48" xfId="0" applyNumberFormat="1" applyFont="1" applyFill="1" applyBorder="1" applyAlignment="1">
      <alignment horizontal="left" vertical="top" wrapText="1"/>
    </xf>
    <xf numFmtId="168" fontId="8" fillId="0" borderId="49" xfId="0" applyNumberFormat="1" applyFont="1" applyFill="1" applyBorder="1" applyAlignment="1">
      <alignment horizontal="center" vertical="center"/>
    </xf>
    <xf numFmtId="1" fontId="8" fillId="0" borderId="45" xfId="1" applyNumberFormat="1" applyFont="1" applyFill="1" applyBorder="1" applyAlignment="1">
      <alignment horizontal="center" vertical="center"/>
    </xf>
    <xf numFmtId="0" fontId="2" fillId="0" borderId="50" xfId="0" applyNumberFormat="1" applyFont="1" applyFill="1" applyBorder="1" applyAlignment="1">
      <alignment horizontal="center" vertical="top"/>
    </xf>
    <xf numFmtId="9" fontId="2" fillId="0" borderId="51" xfId="0" applyNumberFormat="1" applyFont="1" applyFill="1" applyBorder="1" applyAlignment="1">
      <alignment horizontal="center" vertical="top"/>
    </xf>
    <xf numFmtId="0" fontId="3" fillId="0" borderId="48" xfId="0" applyNumberFormat="1" applyFont="1" applyFill="1" applyBorder="1" applyAlignment="1">
      <alignment horizontal="center" vertical="top"/>
    </xf>
    <xf numFmtId="165" fontId="6" fillId="0" borderId="3" xfId="0" applyNumberFormat="1" applyFont="1" applyBorder="1"/>
    <xf numFmtId="9" fontId="2" fillId="0" borderId="10" xfId="0" applyNumberFormat="1" applyFont="1" applyFill="1" applyBorder="1" applyAlignment="1">
      <alignment horizontal="center" vertical="center"/>
    </xf>
    <xf numFmtId="0" fontId="3" fillId="0" borderId="39" xfId="0" applyNumberFormat="1" applyFont="1" applyFill="1" applyBorder="1" applyAlignment="1">
      <alignment horizontal="center" vertical="center"/>
    </xf>
    <xf numFmtId="0" fontId="2" fillId="0" borderId="23" xfId="0" applyNumberFormat="1" applyFont="1" applyFill="1" applyBorder="1" applyAlignment="1">
      <alignment horizontal="center" vertical="center"/>
    </xf>
    <xf numFmtId="9" fontId="2" fillId="0" borderId="33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168" fontId="2" fillId="0" borderId="46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0" fontId="2" fillId="0" borderId="27" xfId="0" applyNumberFormat="1" applyFont="1" applyFill="1" applyBorder="1" applyAlignment="1">
      <alignment horizontal="center" vertical="center"/>
    </xf>
    <xf numFmtId="9" fontId="2" fillId="0" borderId="28" xfId="0" applyNumberFormat="1" applyFont="1" applyFill="1" applyBorder="1" applyAlignment="1">
      <alignment horizontal="center" vertical="center"/>
    </xf>
    <xf numFmtId="0" fontId="3" fillId="0" borderId="41" xfId="0" applyNumberFormat="1" applyFont="1" applyFill="1" applyBorder="1" applyAlignment="1">
      <alignment horizontal="center" vertical="center"/>
    </xf>
    <xf numFmtId="0" fontId="2" fillId="0" borderId="40" xfId="0" applyNumberFormat="1" applyFont="1" applyFill="1" applyBorder="1" applyAlignment="1">
      <alignment horizontal="center" vertical="center"/>
    </xf>
    <xf numFmtId="9" fontId="2" fillId="0" borderId="38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9" fontId="2" fillId="3" borderId="10" xfId="0" applyNumberFormat="1" applyFont="1" applyFill="1" applyBorder="1" applyAlignment="1">
      <alignment horizontal="center" vertical="center"/>
    </xf>
    <xf numFmtId="0" fontId="3" fillId="3" borderId="39" xfId="0" applyNumberFormat="1" applyFont="1" applyFill="1" applyBorder="1" applyAlignment="1">
      <alignment horizontal="center" vertical="center"/>
    </xf>
    <xf numFmtId="0" fontId="2" fillId="3" borderId="23" xfId="0" applyNumberFormat="1" applyFont="1" applyFill="1" applyBorder="1" applyAlignment="1">
      <alignment horizontal="center" vertical="center"/>
    </xf>
    <xf numFmtId="168" fontId="3" fillId="0" borderId="39" xfId="0" applyNumberFormat="1" applyFont="1" applyFill="1" applyBorder="1" applyAlignment="1">
      <alignment horizontal="center" vertical="center"/>
    </xf>
    <xf numFmtId="168" fontId="2" fillId="0" borderId="23" xfId="0" applyNumberFormat="1" applyFont="1" applyFill="1" applyBorder="1" applyAlignment="1">
      <alignment horizontal="center" vertical="center"/>
    </xf>
    <xf numFmtId="168" fontId="2" fillId="0" borderId="26" xfId="0" applyNumberFormat="1" applyFont="1" applyFill="1" applyBorder="1" applyAlignment="1">
      <alignment horizontal="center" vertical="center"/>
    </xf>
    <xf numFmtId="9" fontId="2" fillId="3" borderId="33" xfId="0" applyNumberFormat="1" applyFont="1" applyFill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8" fontId="3" fillId="0" borderId="48" xfId="0" applyNumberFormat="1" applyFont="1" applyFill="1" applyBorder="1" applyAlignment="1">
      <alignment horizontal="center" vertical="center"/>
    </xf>
    <xf numFmtId="0" fontId="2" fillId="0" borderId="50" xfId="0" applyNumberFormat="1" applyFont="1" applyFill="1" applyBorder="1" applyAlignment="1">
      <alignment horizontal="left" vertical="top" wrapText="1"/>
    </xf>
    <xf numFmtId="168" fontId="8" fillId="0" borderId="44" xfId="1" applyNumberFormat="1" applyFont="1" applyFill="1" applyBorder="1" applyAlignment="1">
      <alignment horizontal="center" vertical="center"/>
    </xf>
    <xf numFmtId="165" fontId="8" fillId="0" borderId="45" xfId="1" applyFont="1" applyFill="1" applyBorder="1" applyAlignment="1">
      <alignment horizontal="center" vertical="center"/>
    </xf>
    <xf numFmtId="9" fontId="2" fillId="0" borderId="43" xfId="0" applyNumberFormat="1" applyFont="1" applyFill="1" applyBorder="1" applyAlignment="1">
      <alignment horizontal="center" vertical="center"/>
    </xf>
    <xf numFmtId="168" fontId="3" fillId="0" borderId="42" xfId="0" applyNumberFormat="1" applyFont="1" applyFill="1" applyBorder="1" applyAlignment="1">
      <alignment horizontal="center" vertical="center"/>
    </xf>
    <xf numFmtId="168" fontId="2" fillId="0" borderId="50" xfId="0" applyNumberFormat="1" applyFont="1" applyFill="1" applyBorder="1" applyAlignment="1">
      <alignment horizontal="center" vertical="center"/>
    </xf>
    <xf numFmtId="9" fontId="2" fillId="0" borderId="51" xfId="0" applyNumberFormat="1" applyFont="1" applyFill="1" applyBorder="1" applyAlignment="1">
      <alignment horizontal="center" vertical="center"/>
    </xf>
    <xf numFmtId="168" fontId="8" fillId="0" borderId="49" xfId="1" applyNumberFormat="1" applyFont="1" applyFill="1" applyBorder="1" applyAlignment="1">
      <alignment horizontal="center" vertical="center"/>
    </xf>
    <xf numFmtId="0" fontId="2" fillId="0" borderId="50" xfId="0" applyNumberFormat="1" applyFont="1" applyFill="1" applyBorder="1" applyAlignment="1">
      <alignment horizontal="center" vertical="center"/>
    </xf>
    <xf numFmtId="0" fontId="3" fillId="0" borderId="48" xfId="0" applyNumberFormat="1" applyFont="1" applyFill="1" applyBorder="1" applyAlignment="1">
      <alignment horizontal="center" vertical="center"/>
    </xf>
    <xf numFmtId="0" fontId="3" fillId="0" borderId="42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5" fillId="0" borderId="18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168" fontId="0" fillId="0" borderId="0" xfId="0" applyNumberFormat="1" applyFill="1" applyBorder="1"/>
    <xf numFmtId="9" fontId="10" fillId="0" borderId="0" xfId="2" applyFont="1" applyBorder="1"/>
    <xf numFmtId="9" fontId="6" fillId="0" borderId="0" xfId="2" applyFont="1" applyBorder="1"/>
    <xf numFmtId="165" fontId="0" fillId="0" borderId="34" xfId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6" fillId="0" borderId="7" xfId="0" applyNumberFormat="1" applyFont="1" applyBorder="1" applyAlignment="1">
      <alignment horizontal="center"/>
    </xf>
    <xf numFmtId="9" fontId="0" fillId="0" borderId="6" xfId="2" applyNumberFormat="1" applyFont="1" applyBorder="1" applyAlignment="1">
      <alignment horizontal="center"/>
    </xf>
    <xf numFmtId="9" fontId="0" fillId="0" borderId="19" xfId="2" applyNumberFormat="1" applyFont="1" applyBorder="1" applyAlignment="1">
      <alignment horizontal="center"/>
    </xf>
    <xf numFmtId="9" fontId="6" fillId="0" borderId="15" xfId="0" applyNumberFormat="1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Border="1" applyAlignment="1"/>
    <xf numFmtId="170" fontId="0" fillId="0" borderId="0" xfId="0" applyNumberFormat="1" applyBorder="1"/>
    <xf numFmtId="165" fontId="16" fillId="0" borderId="0" xfId="1" applyFont="1" applyFill="1" applyBorder="1"/>
    <xf numFmtId="166" fontId="17" fillId="0" borderId="0" xfId="0" applyNumberFormat="1" applyFont="1"/>
    <xf numFmtId="169" fontId="18" fillId="0" borderId="47" xfId="0" applyNumberFormat="1" applyFont="1" applyFill="1" applyBorder="1" applyAlignment="1">
      <alignment horizontal="center" vertical="center"/>
    </xf>
    <xf numFmtId="168" fontId="18" fillId="0" borderId="4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6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166" fontId="3" fillId="0" borderId="20" xfId="0" applyNumberFormat="1" applyFont="1" applyFill="1" applyBorder="1" applyAlignment="1">
      <alignment horizontal="left" vertical="top" wrapText="1"/>
    </xf>
    <xf numFmtId="166" fontId="3" fillId="0" borderId="22" xfId="0" applyNumberFormat="1" applyFont="1" applyFill="1" applyBorder="1" applyAlignment="1">
      <alignment horizontal="left" vertical="top" wrapText="1"/>
    </xf>
    <xf numFmtId="166" fontId="3" fillId="0" borderId="13" xfId="0" applyNumberFormat="1" applyFont="1" applyFill="1" applyBorder="1" applyAlignment="1">
      <alignment horizontal="left" vertical="top" wrapText="1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</cellXfs>
  <cellStyles count="4">
    <cellStyle name="Comma" xfId="1" builtinId="3"/>
    <cellStyle name="Currency [0]" xfId="3" builtinId="7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05"/>
  <sheetViews>
    <sheetView tabSelected="1" topLeftCell="A19" zoomScale="75" zoomScaleNormal="75" workbookViewId="0">
      <selection activeCell="P41" sqref="P41"/>
    </sheetView>
  </sheetViews>
  <sheetFormatPr defaultColWidth="9.109375" defaultRowHeight="13.2"/>
  <cols>
    <col min="1" max="1" width="69.44140625" style="2" customWidth="1"/>
    <col min="2" max="2" width="11" style="1" customWidth="1"/>
    <col min="3" max="3" width="8.109375" style="1" customWidth="1"/>
    <col min="4" max="4" width="11.5546875" style="1" customWidth="1"/>
    <col min="5" max="5" width="11.44140625" style="1" bestFit="1" customWidth="1"/>
    <col min="6" max="6" width="16.6640625" style="1" customWidth="1"/>
    <col min="7" max="7" width="16.33203125" style="4" bestFit="1" customWidth="1"/>
    <col min="8" max="8" width="8.5546875" style="4" bestFit="1" customWidth="1"/>
    <col min="9" max="9" width="14.88671875" style="4" bestFit="1" customWidth="1"/>
    <col min="10" max="10" width="7" style="4" bestFit="1" customWidth="1"/>
    <col min="11" max="11" width="9.6640625" style="4" bestFit="1" customWidth="1"/>
    <col min="12" max="12" width="7.109375" style="4" customWidth="1"/>
    <col min="13" max="13" width="16.33203125" style="4" bestFit="1" customWidth="1"/>
    <col min="14" max="15" width="16.88671875" style="1" bestFit="1" customWidth="1"/>
    <col min="16" max="16384" width="9.109375" style="1"/>
  </cols>
  <sheetData>
    <row r="1" spans="1:15" customFormat="1">
      <c r="A1" s="165" t="s">
        <v>18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15" customFormat="1">
      <c r="D2" s="1"/>
      <c r="E2" s="1"/>
      <c r="F2" s="1"/>
      <c r="G2" s="3"/>
      <c r="H2" s="3"/>
      <c r="I2" s="3"/>
      <c r="J2" s="3"/>
      <c r="K2" s="3"/>
      <c r="L2" s="3"/>
      <c r="M2" s="3"/>
    </row>
    <row r="3" spans="1:15" customFormat="1">
      <c r="A3" s="180" t="s">
        <v>36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</row>
    <row r="4" spans="1:15" customFormat="1">
      <c r="A4" s="180" t="s">
        <v>37</v>
      </c>
      <c r="B4" s="180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"/>
      <c r="O4" s="1"/>
    </row>
    <row r="5" spans="1:15" customFormat="1" ht="15.6">
      <c r="A5" s="33"/>
      <c r="B5" s="11"/>
      <c r="C5" s="11"/>
      <c r="D5" s="34"/>
      <c r="E5" s="34"/>
      <c r="F5" s="34"/>
      <c r="G5" s="15"/>
      <c r="H5" s="15"/>
      <c r="I5" s="15"/>
      <c r="J5" s="15"/>
      <c r="K5" s="15"/>
      <c r="L5" s="15"/>
      <c r="M5" s="15"/>
      <c r="N5" s="1"/>
      <c r="O5" s="1"/>
    </row>
    <row r="6" spans="1:15" customFormat="1">
      <c r="A6" s="2"/>
      <c r="B6" s="1"/>
      <c r="C6" s="8"/>
      <c r="D6" s="7"/>
      <c r="E6" s="8"/>
      <c r="F6" s="8"/>
      <c r="G6" s="6"/>
      <c r="H6" s="6"/>
      <c r="I6" s="3"/>
      <c r="J6" s="3"/>
      <c r="K6" s="3"/>
      <c r="L6" s="3"/>
      <c r="M6" s="3"/>
    </row>
    <row r="7" spans="1:15" customFormat="1" ht="13.8">
      <c r="A7" s="162" t="str">
        <f>A17</f>
        <v xml:space="preserve">Task One: Preperation and Needs Assessment </v>
      </c>
      <c r="B7" s="1"/>
      <c r="C7" s="8"/>
      <c r="D7" s="1"/>
      <c r="E7" s="154" t="s">
        <v>0</v>
      </c>
      <c r="F7" s="154" t="s">
        <v>1</v>
      </c>
      <c r="G7" s="158" t="s">
        <v>2</v>
      </c>
      <c r="H7" s="158" t="s">
        <v>3</v>
      </c>
      <c r="I7" s="158" t="s">
        <v>4</v>
      </c>
      <c r="J7" s="156" t="s">
        <v>38</v>
      </c>
      <c r="K7" s="155" t="s">
        <v>5</v>
      </c>
      <c r="L7" s="3"/>
      <c r="M7" s="3"/>
    </row>
    <row r="8" spans="1:15" customFormat="1" ht="13.8">
      <c r="A8" s="162" t="str">
        <f>A32</f>
        <v>Task Two: Capacity Building and Procurement of Equipment</v>
      </c>
      <c r="B8" s="1"/>
      <c r="D8" s="159" t="s">
        <v>16</v>
      </c>
      <c r="E8" s="156">
        <v>10</v>
      </c>
      <c r="F8" s="156">
        <v>7</v>
      </c>
      <c r="G8" s="157">
        <v>1</v>
      </c>
      <c r="H8" s="157">
        <v>11</v>
      </c>
      <c r="I8" s="157">
        <v>7</v>
      </c>
      <c r="J8" s="4"/>
      <c r="K8" s="157">
        <f>SUM(E8:J8)</f>
        <v>36</v>
      </c>
      <c r="L8" s="3"/>
      <c r="M8" s="3"/>
    </row>
    <row r="9" spans="1:15" customFormat="1" ht="13.8">
      <c r="A9" s="162" t="str">
        <f>A49</f>
        <v>Task Three: Course Redesign and Completion of Equipment Porcurement</v>
      </c>
      <c r="B9" s="1"/>
      <c r="G9" s="3"/>
      <c r="H9" s="3"/>
      <c r="I9" s="3"/>
      <c r="J9" s="3"/>
      <c r="K9" s="3"/>
      <c r="L9" s="3"/>
      <c r="M9" s="3"/>
    </row>
    <row r="10" spans="1:15" customFormat="1" ht="13.8">
      <c r="A10" s="162" t="str">
        <f>A61</f>
        <v>Task Four: Course Redsign and Implementation- Cohort 1</v>
      </c>
      <c r="B10" s="1"/>
      <c r="G10" s="3"/>
      <c r="H10" s="3"/>
      <c r="I10" s="3"/>
      <c r="J10" s="3"/>
      <c r="K10" s="3"/>
      <c r="L10" s="3"/>
      <c r="M10" s="3"/>
    </row>
    <row r="11" spans="1:15" customFormat="1" ht="13.8">
      <c r="A11" s="162" t="str">
        <f>A77</f>
        <v>Task Five: Course Implemntation-Cohort 2 and Closing</v>
      </c>
      <c r="B11" s="1"/>
      <c r="G11" s="3"/>
      <c r="H11" s="3"/>
      <c r="I11" s="3"/>
      <c r="J11" s="3"/>
      <c r="K11" s="3"/>
      <c r="L11" s="3"/>
      <c r="M11" s="3"/>
    </row>
    <row r="12" spans="1:15" ht="13.8" thickBot="1">
      <c r="A12"/>
    </row>
    <row r="13" spans="1:15" ht="18.75" customHeight="1" thickBot="1">
      <c r="A13" s="9"/>
      <c r="B13" s="4"/>
      <c r="C13" s="4"/>
      <c r="D13" s="4"/>
      <c r="E13" s="4"/>
      <c r="F13" s="4"/>
      <c r="G13" s="166" t="s">
        <v>9</v>
      </c>
      <c r="H13" s="167"/>
      <c r="I13" s="167"/>
      <c r="J13" s="167"/>
      <c r="K13" s="167"/>
      <c r="L13" s="167"/>
      <c r="M13" s="168"/>
    </row>
    <row r="14" spans="1:15" ht="14.25" customHeight="1" thickBot="1">
      <c r="A14" s="5"/>
      <c r="B14" s="15"/>
      <c r="C14" s="15"/>
      <c r="D14" s="15"/>
      <c r="E14" s="15"/>
      <c r="F14" s="15"/>
      <c r="G14" s="169" t="s">
        <v>10</v>
      </c>
      <c r="H14" s="170"/>
      <c r="I14" s="166" t="s">
        <v>23</v>
      </c>
      <c r="J14" s="168"/>
      <c r="K14" s="166" t="s">
        <v>15</v>
      </c>
      <c r="L14" s="168"/>
      <c r="M14" s="185" t="s">
        <v>14</v>
      </c>
    </row>
    <row r="15" spans="1:15" ht="18" customHeight="1" thickBot="1">
      <c r="A15" s="187" t="s">
        <v>17</v>
      </c>
      <c r="B15" s="189" t="s">
        <v>6</v>
      </c>
      <c r="C15" s="191" t="s">
        <v>7</v>
      </c>
      <c r="D15" s="191" t="s">
        <v>8</v>
      </c>
      <c r="E15" s="181" t="s">
        <v>13</v>
      </c>
      <c r="F15" s="183" t="s">
        <v>22</v>
      </c>
      <c r="G15" s="171"/>
      <c r="H15" s="172"/>
      <c r="I15" s="173"/>
      <c r="J15" s="174"/>
      <c r="K15" s="173"/>
      <c r="L15" s="174"/>
      <c r="M15" s="186"/>
    </row>
    <row r="16" spans="1:15" ht="16.5" customHeight="1" thickBot="1">
      <c r="A16" s="188"/>
      <c r="B16" s="190"/>
      <c r="C16" s="192"/>
      <c r="D16" s="192"/>
      <c r="E16" s="182"/>
      <c r="F16" s="184"/>
      <c r="G16" s="16" t="s">
        <v>11</v>
      </c>
      <c r="H16" s="17" t="s">
        <v>12</v>
      </c>
      <c r="I16" s="16" t="s">
        <v>11</v>
      </c>
      <c r="J16" s="17" t="s">
        <v>12</v>
      </c>
      <c r="K16" s="16" t="s">
        <v>11</v>
      </c>
      <c r="L16" s="17" t="s">
        <v>12</v>
      </c>
      <c r="M16" s="186"/>
    </row>
    <row r="17" spans="1:15" ht="14.4" thickBot="1">
      <c r="A17" s="175" t="s">
        <v>105</v>
      </c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7"/>
    </row>
    <row r="18" spans="1:15" ht="13.8">
      <c r="A18" s="60" t="s">
        <v>48</v>
      </c>
      <c r="B18" s="126"/>
      <c r="C18" s="114"/>
      <c r="D18" s="115"/>
      <c r="E18" s="116"/>
      <c r="F18" s="117"/>
      <c r="G18" s="118"/>
      <c r="H18" s="116"/>
      <c r="I18" s="118"/>
      <c r="J18" s="116"/>
      <c r="K18" s="118"/>
      <c r="L18" s="119"/>
      <c r="M18" s="120"/>
    </row>
    <row r="19" spans="1:15" ht="13.8">
      <c r="A19" s="10" t="s">
        <v>39</v>
      </c>
      <c r="B19" s="56">
        <v>425</v>
      </c>
      <c r="C19" s="69">
        <v>10</v>
      </c>
      <c r="D19" s="12" t="s">
        <v>19</v>
      </c>
      <c r="E19" s="108">
        <v>0</v>
      </c>
      <c r="F19" s="109">
        <f t="shared" ref="F19:F27" si="0">B19*C19</f>
        <v>4250</v>
      </c>
      <c r="G19" s="110">
        <f>F19*H19</f>
        <v>0</v>
      </c>
      <c r="H19" s="108">
        <f t="shared" ref="H19:H27" si="1">E19</f>
        <v>0</v>
      </c>
      <c r="I19" s="110">
        <f t="shared" ref="I19:I27" si="2">F19*J19</f>
        <v>4250</v>
      </c>
      <c r="J19" s="108">
        <f t="shared" ref="J19:J27" si="3">100%-H19</f>
        <v>1</v>
      </c>
      <c r="K19" s="110">
        <f t="shared" ref="K19:K27" si="4">F19*L19</f>
        <v>0</v>
      </c>
      <c r="L19" s="111">
        <v>0</v>
      </c>
      <c r="M19" s="112">
        <f t="shared" ref="M19:M27" si="5">G19+I19+K19</f>
        <v>4250</v>
      </c>
    </row>
    <row r="20" spans="1:15" ht="13.8">
      <c r="A20" s="10" t="s">
        <v>40</v>
      </c>
      <c r="B20" s="56">
        <v>1500</v>
      </c>
      <c r="C20" s="69">
        <v>9</v>
      </c>
      <c r="D20" s="12" t="s">
        <v>19</v>
      </c>
      <c r="E20" s="108">
        <v>1</v>
      </c>
      <c r="F20" s="109">
        <f t="shared" si="0"/>
        <v>13500</v>
      </c>
      <c r="G20" s="110">
        <f t="shared" ref="G20:G27" si="6">F20*H20</f>
        <v>13500</v>
      </c>
      <c r="H20" s="108">
        <f t="shared" si="1"/>
        <v>1</v>
      </c>
      <c r="I20" s="110">
        <f t="shared" si="2"/>
        <v>0</v>
      </c>
      <c r="J20" s="108">
        <f t="shared" si="3"/>
        <v>0</v>
      </c>
      <c r="K20" s="110">
        <f t="shared" si="4"/>
        <v>0</v>
      </c>
      <c r="L20" s="111">
        <v>0</v>
      </c>
      <c r="M20" s="112">
        <f t="shared" si="5"/>
        <v>13500</v>
      </c>
    </row>
    <row r="21" spans="1:15" ht="13.8">
      <c r="A21" s="10" t="s">
        <v>41</v>
      </c>
      <c r="B21" s="56">
        <v>500</v>
      </c>
      <c r="C21" s="69">
        <v>10</v>
      </c>
      <c r="D21" s="12" t="s">
        <v>19</v>
      </c>
      <c r="E21" s="108">
        <v>0</v>
      </c>
      <c r="F21" s="109">
        <f t="shared" si="0"/>
        <v>5000</v>
      </c>
      <c r="G21" s="110">
        <f t="shared" si="6"/>
        <v>0</v>
      </c>
      <c r="H21" s="108">
        <f t="shared" si="1"/>
        <v>0</v>
      </c>
      <c r="I21" s="110">
        <f t="shared" si="2"/>
        <v>5000</v>
      </c>
      <c r="J21" s="108">
        <f t="shared" si="3"/>
        <v>1</v>
      </c>
      <c r="K21" s="110">
        <f t="shared" si="4"/>
        <v>0</v>
      </c>
      <c r="L21" s="111">
        <v>0</v>
      </c>
      <c r="M21" s="112">
        <f t="shared" si="5"/>
        <v>5000</v>
      </c>
    </row>
    <row r="22" spans="1:15" ht="13.8">
      <c r="A22" s="10" t="s">
        <v>42</v>
      </c>
      <c r="B22" s="56">
        <v>300</v>
      </c>
      <c r="C22" s="69">
        <v>10</v>
      </c>
      <c r="D22" s="12" t="s">
        <v>19</v>
      </c>
      <c r="E22" s="108">
        <v>0</v>
      </c>
      <c r="F22" s="109">
        <f t="shared" si="0"/>
        <v>3000</v>
      </c>
      <c r="G22" s="110">
        <f t="shared" si="6"/>
        <v>0</v>
      </c>
      <c r="H22" s="108">
        <f t="shared" si="1"/>
        <v>0</v>
      </c>
      <c r="I22" s="110">
        <f t="shared" si="2"/>
        <v>3000</v>
      </c>
      <c r="J22" s="108">
        <f t="shared" si="3"/>
        <v>1</v>
      </c>
      <c r="K22" s="110">
        <f t="shared" si="4"/>
        <v>0</v>
      </c>
      <c r="L22" s="111">
        <v>0</v>
      </c>
      <c r="M22" s="112">
        <f t="shared" si="5"/>
        <v>3000</v>
      </c>
    </row>
    <row r="23" spans="1:15" ht="13.8">
      <c r="A23" s="10" t="s">
        <v>43</v>
      </c>
      <c r="B23" s="56">
        <v>100</v>
      </c>
      <c r="C23" s="69">
        <v>10</v>
      </c>
      <c r="D23" s="12" t="s">
        <v>19</v>
      </c>
      <c r="E23" s="108">
        <v>1</v>
      </c>
      <c r="F23" s="109">
        <f t="shared" si="0"/>
        <v>1000</v>
      </c>
      <c r="G23" s="110">
        <f t="shared" si="6"/>
        <v>1000</v>
      </c>
      <c r="H23" s="108">
        <f t="shared" si="1"/>
        <v>1</v>
      </c>
      <c r="I23" s="110">
        <f t="shared" si="2"/>
        <v>0</v>
      </c>
      <c r="J23" s="108">
        <f t="shared" si="3"/>
        <v>0</v>
      </c>
      <c r="K23" s="110">
        <f t="shared" si="4"/>
        <v>0</v>
      </c>
      <c r="L23" s="111">
        <v>0</v>
      </c>
      <c r="M23" s="112">
        <f t="shared" si="5"/>
        <v>1000</v>
      </c>
    </row>
    <row r="24" spans="1:15" ht="13.8">
      <c r="A24" s="65" t="s">
        <v>47</v>
      </c>
      <c r="B24" s="66"/>
      <c r="C24" s="70"/>
      <c r="D24" s="67"/>
      <c r="E24" s="121"/>
      <c r="F24" s="122"/>
      <c r="G24" s="123"/>
      <c r="H24" s="121"/>
      <c r="I24" s="123"/>
      <c r="J24" s="121"/>
      <c r="K24" s="123"/>
      <c r="L24" s="127"/>
      <c r="M24" s="128"/>
    </row>
    <row r="25" spans="1:15" ht="13.8">
      <c r="A25" s="62" t="s">
        <v>44</v>
      </c>
      <c r="B25" s="59">
        <v>5000</v>
      </c>
      <c r="C25" s="72">
        <v>1</v>
      </c>
      <c r="D25" s="129" t="s">
        <v>45</v>
      </c>
      <c r="E25" s="108">
        <v>1</v>
      </c>
      <c r="F25" s="109">
        <f t="shared" si="0"/>
        <v>5000</v>
      </c>
      <c r="G25" s="110">
        <f t="shared" si="6"/>
        <v>5000</v>
      </c>
      <c r="H25" s="108">
        <f t="shared" si="1"/>
        <v>1</v>
      </c>
      <c r="I25" s="110">
        <f t="shared" si="2"/>
        <v>0</v>
      </c>
      <c r="J25" s="108">
        <f t="shared" si="3"/>
        <v>0</v>
      </c>
      <c r="K25" s="110">
        <f t="shared" si="4"/>
        <v>0</v>
      </c>
      <c r="L25" s="111">
        <v>0</v>
      </c>
      <c r="M25" s="112">
        <f t="shared" si="5"/>
        <v>5000</v>
      </c>
    </row>
    <row r="26" spans="1:15" ht="51" customHeight="1">
      <c r="A26" s="10" t="s">
        <v>46</v>
      </c>
      <c r="B26" s="56">
        <v>20</v>
      </c>
      <c r="C26" s="71">
        <v>20</v>
      </c>
      <c r="D26" s="58" t="s">
        <v>21</v>
      </c>
      <c r="E26" s="108">
        <v>1</v>
      </c>
      <c r="F26" s="109">
        <f t="shared" si="0"/>
        <v>400</v>
      </c>
      <c r="G26" s="110">
        <f t="shared" si="6"/>
        <v>400</v>
      </c>
      <c r="H26" s="108">
        <f t="shared" si="1"/>
        <v>1</v>
      </c>
      <c r="I26" s="110">
        <f t="shared" si="2"/>
        <v>0</v>
      </c>
      <c r="J26" s="108">
        <f t="shared" si="3"/>
        <v>0</v>
      </c>
      <c r="K26" s="110">
        <f t="shared" si="4"/>
        <v>0</v>
      </c>
      <c r="L26" s="111">
        <v>0</v>
      </c>
      <c r="M26" s="112">
        <f t="shared" si="5"/>
        <v>400</v>
      </c>
    </row>
    <row r="27" spans="1:15" s="13" customFormat="1" ht="27.6">
      <c r="A27" s="10" t="s">
        <v>109</v>
      </c>
      <c r="B27" s="57">
        <v>5160</v>
      </c>
      <c r="C27" s="71">
        <v>6</v>
      </c>
      <c r="D27" s="58" t="s">
        <v>21</v>
      </c>
      <c r="E27" s="108">
        <v>1</v>
      </c>
      <c r="F27" s="109">
        <f t="shared" si="0"/>
        <v>30960</v>
      </c>
      <c r="G27" s="110">
        <f t="shared" si="6"/>
        <v>30960</v>
      </c>
      <c r="H27" s="108">
        <f t="shared" si="1"/>
        <v>1</v>
      </c>
      <c r="I27" s="110">
        <f t="shared" si="2"/>
        <v>0</v>
      </c>
      <c r="J27" s="108">
        <f t="shared" si="3"/>
        <v>0</v>
      </c>
      <c r="K27" s="110">
        <f t="shared" si="4"/>
        <v>0</v>
      </c>
      <c r="L27" s="111">
        <v>0</v>
      </c>
      <c r="M27" s="112">
        <f t="shared" si="5"/>
        <v>30960</v>
      </c>
      <c r="N27" s="161">
        <f>+F27+G105</f>
        <v>30960</v>
      </c>
      <c r="O27" s="73"/>
    </row>
    <row r="28" spans="1:15" ht="13.8">
      <c r="A28" s="65" t="s">
        <v>56</v>
      </c>
      <c r="B28" s="66"/>
      <c r="C28" s="70"/>
      <c r="D28" s="67"/>
      <c r="E28" s="121"/>
      <c r="F28" s="122"/>
      <c r="G28" s="123"/>
      <c r="H28" s="121"/>
      <c r="I28" s="123"/>
      <c r="J28" s="121"/>
      <c r="K28" s="123"/>
      <c r="L28" s="127"/>
      <c r="M28" s="128"/>
      <c r="N28" s="160">
        <f>+N27/B27</f>
        <v>6</v>
      </c>
    </row>
    <row r="29" spans="1:15" s="13" customFormat="1" ht="13.8">
      <c r="A29" s="35" t="s">
        <v>83</v>
      </c>
      <c r="B29" s="57"/>
      <c r="C29" s="69"/>
      <c r="D29" s="58"/>
      <c r="E29" s="108"/>
      <c r="F29" s="109"/>
      <c r="G29" s="110"/>
      <c r="H29" s="108"/>
      <c r="I29" s="110"/>
      <c r="J29" s="108"/>
      <c r="K29" s="110"/>
      <c r="L29" s="111"/>
      <c r="M29" s="112"/>
    </row>
    <row r="30" spans="1:15" s="13" customFormat="1" ht="28.2" thickBot="1">
      <c r="A30" s="131" t="s">
        <v>84</v>
      </c>
      <c r="B30" s="132">
        <v>1875</v>
      </c>
      <c r="C30" s="103">
        <v>3</v>
      </c>
      <c r="D30" s="133" t="s">
        <v>77</v>
      </c>
      <c r="E30" s="134">
        <v>1</v>
      </c>
      <c r="F30" s="135">
        <f>B30*C30</f>
        <v>5625</v>
      </c>
      <c r="G30" s="136">
        <f>F30*H30</f>
        <v>5625</v>
      </c>
      <c r="H30" s="134">
        <f>E30</f>
        <v>1</v>
      </c>
      <c r="I30" s="136">
        <f>F30*J30</f>
        <v>0</v>
      </c>
      <c r="J30" s="134">
        <f>100%-H30</f>
        <v>0</v>
      </c>
      <c r="K30" s="136">
        <f>F30*L30</f>
        <v>0</v>
      </c>
      <c r="L30" s="137">
        <v>0</v>
      </c>
      <c r="M30" s="130">
        <f>G30+I30+K30</f>
        <v>5625</v>
      </c>
    </row>
    <row r="31" spans="1:15" s="36" customFormat="1" ht="14.4" thickBot="1">
      <c r="A31" s="37" t="s">
        <v>99</v>
      </c>
      <c r="B31" s="37"/>
      <c r="C31" s="64"/>
      <c r="D31" s="64"/>
      <c r="E31" s="38"/>
      <c r="F31" s="45">
        <f>SUM(F18:F30)</f>
        <v>68735</v>
      </c>
      <c r="G31" s="46">
        <f>SUM(G18:G30)</f>
        <v>56485</v>
      </c>
      <c r="H31" s="47"/>
      <c r="I31" s="46">
        <f>SUM(I18:I30)</f>
        <v>12250</v>
      </c>
      <c r="J31" s="47"/>
      <c r="K31" s="46">
        <f>SUM(K18:K30)</f>
        <v>0</v>
      </c>
      <c r="L31" s="47"/>
      <c r="M31" s="44">
        <f>SUM(M18:M30)</f>
        <v>68735</v>
      </c>
      <c r="N31" s="147"/>
    </row>
    <row r="32" spans="1:15" ht="14.4" thickBot="1">
      <c r="A32" s="175" t="s">
        <v>74</v>
      </c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</row>
    <row r="33" spans="1:16" ht="13.8">
      <c r="A33" s="60" t="s">
        <v>48</v>
      </c>
      <c r="B33" s="126"/>
      <c r="C33" s="114"/>
      <c r="D33" s="115"/>
      <c r="E33" s="116"/>
      <c r="F33" s="117"/>
      <c r="G33" s="118"/>
      <c r="H33" s="116"/>
      <c r="I33" s="118"/>
      <c r="J33" s="116"/>
      <c r="K33" s="118"/>
      <c r="L33" s="119"/>
      <c r="M33" s="120"/>
    </row>
    <row r="34" spans="1:16" ht="13.8">
      <c r="A34" s="10" t="s">
        <v>39</v>
      </c>
      <c r="B34" s="56">
        <v>425</v>
      </c>
      <c r="C34" s="69">
        <v>7</v>
      </c>
      <c r="D34" s="12" t="s">
        <v>19</v>
      </c>
      <c r="E34" s="108">
        <v>0</v>
      </c>
      <c r="F34" s="109">
        <f t="shared" ref="F34:F38" si="7">B34*C34</f>
        <v>2975</v>
      </c>
      <c r="G34" s="110">
        <f>F34*H34</f>
        <v>0</v>
      </c>
      <c r="H34" s="108">
        <f t="shared" ref="H34:H38" si="8">E34</f>
        <v>0</v>
      </c>
      <c r="I34" s="110">
        <f t="shared" ref="I34:I38" si="9">F34*J34</f>
        <v>2975</v>
      </c>
      <c r="J34" s="108">
        <f t="shared" ref="J34:J38" si="10">100%-H34</f>
        <v>1</v>
      </c>
      <c r="K34" s="110">
        <f t="shared" ref="K34:K38" si="11">F34*L34</f>
        <v>0</v>
      </c>
      <c r="L34" s="111">
        <v>0</v>
      </c>
      <c r="M34" s="112">
        <f t="shared" ref="M34:M38" si="12">G34+I34+K34</f>
        <v>2975</v>
      </c>
    </row>
    <row r="35" spans="1:16" ht="13.8">
      <c r="A35" s="10" t="s">
        <v>40</v>
      </c>
      <c r="B35" s="56">
        <v>1500</v>
      </c>
      <c r="C35" s="69">
        <v>7</v>
      </c>
      <c r="D35" s="12" t="s">
        <v>19</v>
      </c>
      <c r="E35" s="108">
        <v>1</v>
      </c>
      <c r="F35" s="109">
        <f t="shared" si="7"/>
        <v>10500</v>
      </c>
      <c r="G35" s="110">
        <f t="shared" ref="G35:G38" si="13">F35*H35</f>
        <v>10500</v>
      </c>
      <c r="H35" s="108">
        <f t="shared" si="8"/>
        <v>1</v>
      </c>
      <c r="I35" s="110">
        <f t="shared" si="9"/>
        <v>0</v>
      </c>
      <c r="J35" s="108">
        <f t="shared" si="10"/>
        <v>0</v>
      </c>
      <c r="K35" s="110">
        <f t="shared" si="11"/>
        <v>0</v>
      </c>
      <c r="L35" s="111">
        <v>0</v>
      </c>
      <c r="M35" s="112">
        <f t="shared" si="12"/>
        <v>10500</v>
      </c>
    </row>
    <row r="36" spans="1:16" ht="13.8">
      <c r="A36" s="10" t="s">
        <v>41</v>
      </c>
      <c r="B36" s="56">
        <v>500</v>
      </c>
      <c r="C36" s="69">
        <v>7</v>
      </c>
      <c r="D36" s="12" t="s">
        <v>19</v>
      </c>
      <c r="E36" s="108">
        <v>0</v>
      </c>
      <c r="F36" s="109">
        <f t="shared" si="7"/>
        <v>3500</v>
      </c>
      <c r="G36" s="110">
        <f t="shared" si="13"/>
        <v>0</v>
      </c>
      <c r="H36" s="108">
        <f t="shared" si="8"/>
        <v>0</v>
      </c>
      <c r="I36" s="110">
        <f t="shared" si="9"/>
        <v>3500</v>
      </c>
      <c r="J36" s="108">
        <f t="shared" si="10"/>
        <v>1</v>
      </c>
      <c r="K36" s="110">
        <f t="shared" si="11"/>
        <v>0</v>
      </c>
      <c r="L36" s="111">
        <v>0</v>
      </c>
      <c r="M36" s="112">
        <f t="shared" si="12"/>
        <v>3500</v>
      </c>
      <c r="N36" s="1">
        <f>420/30</f>
        <v>14</v>
      </c>
      <c r="O36" s="1">
        <f>425*5+P36</f>
        <v>2223</v>
      </c>
      <c r="P36" s="1">
        <f>N36*7</f>
        <v>98</v>
      </c>
    </row>
    <row r="37" spans="1:16" ht="13.8">
      <c r="A37" s="10" t="s">
        <v>42</v>
      </c>
      <c r="B37" s="56">
        <v>300</v>
      </c>
      <c r="C37" s="69">
        <v>7</v>
      </c>
      <c r="D37" s="12" t="s">
        <v>19</v>
      </c>
      <c r="E37" s="108">
        <v>0</v>
      </c>
      <c r="F37" s="109">
        <f t="shared" si="7"/>
        <v>2100</v>
      </c>
      <c r="G37" s="110">
        <f t="shared" si="13"/>
        <v>0</v>
      </c>
      <c r="H37" s="108">
        <f t="shared" si="8"/>
        <v>0</v>
      </c>
      <c r="I37" s="110">
        <f t="shared" si="9"/>
        <v>2100</v>
      </c>
      <c r="J37" s="108">
        <f t="shared" si="10"/>
        <v>1</v>
      </c>
      <c r="K37" s="110">
        <f t="shared" si="11"/>
        <v>0</v>
      </c>
      <c r="L37" s="111">
        <v>0</v>
      </c>
      <c r="M37" s="112">
        <f t="shared" si="12"/>
        <v>2100</v>
      </c>
      <c r="N37" s="1">
        <f>500/30</f>
        <v>16.666666666666668</v>
      </c>
      <c r="O37" s="1">
        <f>2500+P37</f>
        <v>2616.6666666666665</v>
      </c>
      <c r="P37" s="1">
        <f t="shared" ref="P37:P38" si="14">N37*7</f>
        <v>116.66666666666667</v>
      </c>
    </row>
    <row r="38" spans="1:16" ht="13.8">
      <c r="A38" s="10" t="s">
        <v>43</v>
      </c>
      <c r="B38" s="56">
        <v>100</v>
      </c>
      <c r="C38" s="69">
        <v>7</v>
      </c>
      <c r="D38" s="12" t="s">
        <v>19</v>
      </c>
      <c r="E38" s="108">
        <v>1</v>
      </c>
      <c r="F38" s="109">
        <f t="shared" si="7"/>
        <v>700</v>
      </c>
      <c r="G38" s="110">
        <f t="shared" si="13"/>
        <v>700</v>
      </c>
      <c r="H38" s="108">
        <f t="shared" si="8"/>
        <v>1</v>
      </c>
      <c r="I38" s="110">
        <f t="shared" si="9"/>
        <v>0</v>
      </c>
      <c r="J38" s="108">
        <f t="shared" si="10"/>
        <v>0</v>
      </c>
      <c r="K38" s="110">
        <f t="shared" si="11"/>
        <v>0</v>
      </c>
      <c r="L38" s="111">
        <v>0</v>
      </c>
      <c r="M38" s="112">
        <f t="shared" si="12"/>
        <v>700</v>
      </c>
      <c r="N38" s="1">
        <f>300/30</f>
        <v>10</v>
      </c>
      <c r="O38" s="1">
        <f>1500+P38</f>
        <v>1570</v>
      </c>
      <c r="P38" s="1">
        <f t="shared" si="14"/>
        <v>70</v>
      </c>
    </row>
    <row r="39" spans="1:16" ht="27.6">
      <c r="A39" s="65" t="s">
        <v>49</v>
      </c>
      <c r="B39" s="66"/>
      <c r="C39" s="70"/>
      <c r="D39" s="67"/>
      <c r="E39" s="121"/>
      <c r="F39" s="122"/>
      <c r="G39" s="123"/>
      <c r="H39" s="121"/>
      <c r="I39" s="123"/>
      <c r="J39" s="121"/>
      <c r="K39" s="123"/>
      <c r="L39" s="127"/>
      <c r="M39" s="128"/>
      <c r="O39" s="1">
        <f>SUM(O36:O38)</f>
        <v>6409.6666666666661</v>
      </c>
    </row>
    <row r="40" spans="1:16" ht="13.8">
      <c r="A40" s="14" t="s">
        <v>51</v>
      </c>
      <c r="B40" s="56"/>
      <c r="C40" s="71"/>
      <c r="D40" s="12"/>
      <c r="E40" s="108"/>
      <c r="F40" s="109"/>
      <c r="G40" s="110"/>
      <c r="H40" s="108"/>
      <c r="I40" s="110"/>
      <c r="J40" s="108"/>
      <c r="K40" s="110"/>
      <c r="L40" s="111"/>
      <c r="M40" s="112"/>
    </row>
    <row r="41" spans="1:16" ht="27.6">
      <c r="A41" s="10" t="s">
        <v>52</v>
      </c>
      <c r="B41" s="56">
        <v>1700</v>
      </c>
      <c r="C41" s="71">
        <v>1</v>
      </c>
      <c r="D41" s="12" t="s">
        <v>20</v>
      </c>
      <c r="E41" s="108">
        <v>1</v>
      </c>
      <c r="F41" s="109">
        <f t="shared" ref="F41:F44" si="15">B41*C41</f>
        <v>1700</v>
      </c>
      <c r="G41" s="110">
        <f t="shared" ref="G41:G44" si="16">F41*H41</f>
        <v>1700</v>
      </c>
      <c r="H41" s="108">
        <f t="shared" ref="H41:H44" si="17">E41</f>
        <v>1</v>
      </c>
      <c r="I41" s="110">
        <f t="shared" ref="I41:I44" si="18">F41*J41</f>
        <v>0</v>
      </c>
      <c r="J41" s="108">
        <f t="shared" ref="J41:J44" si="19">100%-H41</f>
        <v>0</v>
      </c>
      <c r="K41" s="110">
        <f t="shared" ref="K41:K44" si="20">F41*L41</f>
        <v>0</v>
      </c>
      <c r="L41" s="111">
        <v>0</v>
      </c>
      <c r="M41" s="112">
        <f t="shared" ref="M41:M44" si="21">G41+I41+K41</f>
        <v>1700</v>
      </c>
    </row>
    <row r="42" spans="1:16" ht="27.6">
      <c r="A42" s="10" t="s">
        <v>53</v>
      </c>
      <c r="B42" s="56">
        <v>1700</v>
      </c>
      <c r="C42" s="71">
        <v>1</v>
      </c>
      <c r="D42" s="12" t="s">
        <v>20</v>
      </c>
      <c r="E42" s="108">
        <v>1</v>
      </c>
      <c r="F42" s="109">
        <f t="shared" si="15"/>
        <v>1700</v>
      </c>
      <c r="G42" s="110">
        <f t="shared" si="16"/>
        <v>1700</v>
      </c>
      <c r="H42" s="108">
        <f t="shared" si="17"/>
        <v>1</v>
      </c>
      <c r="I42" s="110">
        <f t="shared" si="18"/>
        <v>0</v>
      </c>
      <c r="J42" s="108">
        <f t="shared" si="19"/>
        <v>0</v>
      </c>
      <c r="K42" s="110">
        <f t="shared" si="20"/>
        <v>0</v>
      </c>
      <c r="L42" s="111">
        <v>0</v>
      </c>
      <c r="M42" s="112">
        <f t="shared" si="21"/>
        <v>1700</v>
      </c>
    </row>
    <row r="43" spans="1:16" ht="27.6">
      <c r="A43" s="10" t="s">
        <v>54</v>
      </c>
      <c r="B43" s="56">
        <v>1700</v>
      </c>
      <c r="C43" s="71">
        <v>1</v>
      </c>
      <c r="D43" s="12" t="s">
        <v>20</v>
      </c>
      <c r="E43" s="108">
        <v>1</v>
      </c>
      <c r="F43" s="109">
        <f t="shared" si="15"/>
        <v>1700</v>
      </c>
      <c r="G43" s="110">
        <f t="shared" si="16"/>
        <v>1700</v>
      </c>
      <c r="H43" s="108">
        <f t="shared" si="17"/>
        <v>1</v>
      </c>
      <c r="I43" s="110">
        <f t="shared" si="18"/>
        <v>0</v>
      </c>
      <c r="J43" s="108">
        <f t="shared" si="19"/>
        <v>0</v>
      </c>
      <c r="K43" s="110">
        <f t="shared" si="20"/>
        <v>0</v>
      </c>
      <c r="L43" s="111">
        <v>0</v>
      </c>
      <c r="M43" s="112">
        <f t="shared" si="21"/>
        <v>1700</v>
      </c>
    </row>
    <row r="44" spans="1:16" s="13" customFormat="1" ht="27.6">
      <c r="A44" s="10" t="s">
        <v>55</v>
      </c>
      <c r="B44" s="57">
        <f>20*12</f>
        <v>240</v>
      </c>
      <c r="C44" s="69">
        <v>3</v>
      </c>
      <c r="D44" s="58" t="s">
        <v>35</v>
      </c>
      <c r="E44" s="108">
        <v>1</v>
      </c>
      <c r="F44" s="109">
        <f t="shared" si="15"/>
        <v>720</v>
      </c>
      <c r="G44" s="110">
        <f t="shared" si="16"/>
        <v>720</v>
      </c>
      <c r="H44" s="108">
        <f t="shared" si="17"/>
        <v>1</v>
      </c>
      <c r="I44" s="110">
        <f t="shared" si="18"/>
        <v>0</v>
      </c>
      <c r="J44" s="108">
        <f t="shared" si="19"/>
        <v>0</v>
      </c>
      <c r="K44" s="110">
        <f t="shared" si="20"/>
        <v>0</v>
      </c>
      <c r="L44" s="111">
        <v>0</v>
      </c>
      <c r="M44" s="112">
        <f t="shared" si="21"/>
        <v>720</v>
      </c>
      <c r="O44" s="13">
        <f>718*3.46</f>
        <v>2484.2800000000002</v>
      </c>
    </row>
    <row r="45" spans="1:16" ht="13.8">
      <c r="A45" s="65" t="s">
        <v>56</v>
      </c>
      <c r="B45" s="66"/>
      <c r="C45" s="70"/>
      <c r="D45" s="67"/>
      <c r="E45" s="121"/>
      <c r="F45" s="122"/>
      <c r="G45" s="123"/>
      <c r="H45" s="121"/>
      <c r="I45" s="123"/>
      <c r="J45" s="121"/>
      <c r="K45" s="123"/>
      <c r="L45" s="127"/>
      <c r="M45" s="128"/>
    </row>
    <row r="46" spans="1:16" s="13" customFormat="1" ht="13.8">
      <c r="A46" s="35" t="s">
        <v>57</v>
      </c>
      <c r="B46" s="57"/>
      <c r="C46" s="69"/>
      <c r="D46" s="58"/>
      <c r="E46" s="108"/>
      <c r="F46" s="109"/>
      <c r="G46" s="110"/>
      <c r="H46" s="108"/>
      <c r="I46" s="110"/>
      <c r="J46" s="108"/>
      <c r="K46" s="110"/>
      <c r="L46" s="111"/>
      <c r="M46" s="112"/>
    </row>
    <row r="47" spans="1:16" s="13" customFormat="1" ht="14.4" thickBot="1">
      <c r="A47" s="131" t="s">
        <v>75</v>
      </c>
      <c r="B47" s="132">
        <v>29000</v>
      </c>
      <c r="C47" s="103">
        <v>1</v>
      </c>
      <c r="D47" s="133" t="s">
        <v>58</v>
      </c>
      <c r="E47" s="134">
        <v>1</v>
      </c>
      <c r="F47" s="135">
        <f>B47*C47</f>
        <v>29000</v>
      </c>
      <c r="G47" s="136">
        <f>F47*H47</f>
        <v>29000</v>
      </c>
      <c r="H47" s="134">
        <f>E47</f>
        <v>1</v>
      </c>
      <c r="I47" s="136">
        <f>F47*J47</f>
        <v>0</v>
      </c>
      <c r="J47" s="134">
        <f>100%-H47</f>
        <v>0</v>
      </c>
      <c r="K47" s="136">
        <f>F47*L47</f>
        <v>0</v>
      </c>
      <c r="L47" s="137">
        <v>0</v>
      </c>
      <c r="M47" s="130">
        <f>G47+I47+K47</f>
        <v>29000</v>
      </c>
    </row>
    <row r="48" spans="1:16" s="36" customFormat="1" ht="14.4" thickBot="1">
      <c r="A48" s="37" t="s">
        <v>99</v>
      </c>
      <c r="B48" s="37"/>
      <c r="C48" s="64"/>
      <c r="D48" s="64"/>
      <c r="E48" s="38"/>
      <c r="F48" s="45">
        <f>SUM(F33:F47)</f>
        <v>54595</v>
      </c>
      <c r="G48" s="45">
        <f t="shared" ref="G48:M48" si="22">SUM(G33:G47)</f>
        <v>46020</v>
      </c>
      <c r="H48" s="45"/>
      <c r="I48" s="45">
        <f t="shared" si="22"/>
        <v>8575</v>
      </c>
      <c r="J48" s="45"/>
      <c r="K48" s="45">
        <f t="shared" si="22"/>
        <v>0</v>
      </c>
      <c r="L48" s="45"/>
      <c r="M48" s="44">
        <f t="shared" si="22"/>
        <v>54595</v>
      </c>
      <c r="N48" s="146"/>
    </row>
    <row r="49" spans="1:14" ht="14.4" thickBot="1">
      <c r="A49" s="175" t="s">
        <v>85</v>
      </c>
      <c r="B49" s="176"/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7"/>
    </row>
    <row r="50" spans="1:14" ht="13.8">
      <c r="A50" s="95" t="s">
        <v>48</v>
      </c>
      <c r="B50" s="113"/>
      <c r="C50" s="114"/>
      <c r="D50" s="115"/>
      <c r="E50" s="116"/>
      <c r="F50" s="117"/>
      <c r="G50" s="118"/>
      <c r="H50" s="116"/>
      <c r="I50" s="118"/>
      <c r="J50" s="116"/>
      <c r="K50" s="118"/>
      <c r="L50" s="119"/>
      <c r="M50" s="120"/>
    </row>
    <row r="51" spans="1:14" ht="13.8">
      <c r="A51" s="96" t="s">
        <v>39</v>
      </c>
      <c r="B51" s="93">
        <v>425</v>
      </c>
      <c r="C51" s="69">
        <v>1</v>
      </c>
      <c r="D51" s="12" t="s">
        <v>19</v>
      </c>
      <c r="E51" s="108">
        <v>0</v>
      </c>
      <c r="F51" s="109">
        <f t="shared" ref="F51:F55" si="23">B51*C51</f>
        <v>425</v>
      </c>
      <c r="G51" s="110">
        <f>F51*H51</f>
        <v>0</v>
      </c>
      <c r="H51" s="108">
        <f t="shared" ref="H51:H55" si="24">E51</f>
        <v>0</v>
      </c>
      <c r="I51" s="110">
        <f t="shared" ref="I51:I59" si="25">F51*J51</f>
        <v>425</v>
      </c>
      <c r="J51" s="108">
        <f t="shared" ref="J51:J59" si="26">100%-H51</f>
        <v>1</v>
      </c>
      <c r="K51" s="110">
        <f t="shared" ref="K51:K59" si="27">F51*L51</f>
        <v>0</v>
      </c>
      <c r="L51" s="111">
        <v>0</v>
      </c>
      <c r="M51" s="112">
        <f t="shared" ref="M51:M59" si="28">G51+I51+K51</f>
        <v>425</v>
      </c>
    </row>
    <row r="52" spans="1:14" ht="13.8">
      <c r="A52" s="96" t="s">
        <v>40</v>
      </c>
      <c r="B52" s="93">
        <v>1500</v>
      </c>
      <c r="C52" s="69">
        <v>1</v>
      </c>
      <c r="D52" s="12" t="s">
        <v>19</v>
      </c>
      <c r="E52" s="108">
        <v>1</v>
      </c>
      <c r="F52" s="109">
        <f t="shared" si="23"/>
        <v>1500</v>
      </c>
      <c r="G52" s="110">
        <f t="shared" ref="G52:G55" si="29">F52*H52</f>
        <v>1500</v>
      </c>
      <c r="H52" s="108">
        <f t="shared" si="24"/>
        <v>1</v>
      </c>
      <c r="I52" s="110">
        <f t="shared" si="25"/>
        <v>0</v>
      </c>
      <c r="J52" s="108">
        <f t="shared" si="26"/>
        <v>0</v>
      </c>
      <c r="K52" s="110">
        <f t="shared" si="27"/>
        <v>0</v>
      </c>
      <c r="L52" s="111">
        <v>0</v>
      </c>
      <c r="M52" s="112">
        <f t="shared" si="28"/>
        <v>1500</v>
      </c>
    </row>
    <row r="53" spans="1:14" ht="13.8">
      <c r="A53" s="96" t="s">
        <v>41</v>
      </c>
      <c r="B53" s="93">
        <v>500</v>
      </c>
      <c r="C53" s="69">
        <v>1</v>
      </c>
      <c r="D53" s="12" t="s">
        <v>19</v>
      </c>
      <c r="E53" s="108">
        <v>0</v>
      </c>
      <c r="F53" s="109">
        <f t="shared" si="23"/>
        <v>500</v>
      </c>
      <c r="G53" s="110">
        <f t="shared" si="29"/>
        <v>0</v>
      </c>
      <c r="H53" s="108">
        <f t="shared" si="24"/>
        <v>0</v>
      </c>
      <c r="I53" s="110">
        <f t="shared" si="25"/>
        <v>500</v>
      </c>
      <c r="J53" s="108">
        <f t="shared" si="26"/>
        <v>1</v>
      </c>
      <c r="K53" s="110">
        <f t="shared" si="27"/>
        <v>0</v>
      </c>
      <c r="L53" s="111">
        <v>0</v>
      </c>
      <c r="M53" s="112">
        <f t="shared" si="28"/>
        <v>500</v>
      </c>
    </row>
    <row r="54" spans="1:14" ht="13.8">
      <c r="A54" s="96" t="s">
        <v>42</v>
      </c>
      <c r="B54" s="93">
        <v>300</v>
      </c>
      <c r="C54" s="69">
        <v>1</v>
      </c>
      <c r="D54" s="12" t="s">
        <v>19</v>
      </c>
      <c r="E54" s="108">
        <v>0</v>
      </c>
      <c r="F54" s="109">
        <f t="shared" si="23"/>
        <v>300</v>
      </c>
      <c r="G54" s="110">
        <f t="shared" si="29"/>
        <v>0</v>
      </c>
      <c r="H54" s="108">
        <f t="shared" si="24"/>
        <v>0</v>
      </c>
      <c r="I54" s="110">
        <f t="shared" si="25"/>
        <v>300</v>
      </c>
      <c r="J54" s="108">
        <f t="shared" si="26"/>
        <v>1</v>
      </c>
      <c r="K54" s="110">
        <f t="shared" si="27"/>
        <v>0</v>
      </c>
      <c r="L54" s="111">
        <v>0</v>
      </c>
      <c r="M54" s="112">
        <f t="shared" si="28"/>
        <v>300</v>
      </c>
    </row>
    <row r="55" spans="1:14" ht="13.8">
      <c r="A55" s="96" t="s">
        <v>43</v>
      </c>
      <c r="B55" s="93">
        <v>100</v>
      </c>
      <c r="C55" s="69">
        <v>1</v>
      </c>
      <c r="D55" s="12" t="s">
        <v>19</v>
      </c>
      <c r="E55" s="108">
        <v>1</v>
      </c>
      <c r="F55" s="109">
        <f t="shared" si="23"/>
        <v>100</v>
      </c>
      <c r="G55" s="110">
        <f t="shared" si="29"/>
        <v>100</v>
      </c>
      <c r="H55" s="108">
        <f t="shared" si="24"/>
        <v>1</v>
      </c>
      <c r="I55" s="110">
        <f t="shared" si="25"/>
        <v>0</v>
      </c>
      <c r="J55" s="108">
        <f t="shared" si="26"/>
        <v>0</v>
      </c>
      <c r="K55" s="110">
        <f t="shared" si="27"/>
        <v>0</v>
      </c>
      <c r="L55" s="111">
        <v>0</v>
      </c>
      <c r="M55" s="112">
        <f t="shared" si="28"/>
        <v>100</v>
      </c>
    </row>
    <row r="56" spans="1:14" ht="13.8">
      <c r="A56" s="65" t="s">
        <v>56</v>
      </c>
      <c r="B56" s="66"/>
      <c r="C56" s="70"/>
      <c r="D56" s="67"/>
      <c r="E56" s="121"/>
      <c r="F56" s="122"/>
      <c r="G56" s="123"/>
      <c r="H56" s="121"/>
      <c r="I56" s="123"/>
      <c r="J56" s="121"/>
      <c r="K56" s="123"/>
      <c r="L56" s="127"/>
      <c r="M56" s="128"/>
    </row>
    <row r="57" spans="1:14" s="91" customFormat="1" ht="27.6">
      <c r="A57" s="96" t="s">
        <v>104</v>
      </c>
      <c r="B57" s="93">
        <v>8480</v>
      </c>
      <c r="C57" s="69">
        <v>2</v>
      </c>
      <c r="D57" s="12" t="s">
        <v>79</v>
      </c>
      <c r="E57" s="108">
        <v>1</v>
      </c>
      <c r="F57" s="124">
        <f>B57*C57</f>
        <v>16960</v>
      </c>
      <c r="G57" s="125">
        <f>F57*H57</f>
        <v>16960</v>
      </c>
      <c r="H57" s="108">
        <f>E57</f>
        <v>1</v>
      </c>
      <c r="I57" s="110">
        <f t="shared" si="25"/>
        <v>0</v>
      </c>
      <c r="J57" s="108">
        <f t="shared" si="26"/>
        <v>0</v>
      </c>
      <c r="K57" s="110">
        <f t="shared" si="27"/>
        <v>0</v>
      </c>
      <c r="L57" s="111">
        <v>0</v>
      </c>
      <c r="M57" s="112">
        <f t="shared" si="28"/>
        <v>16960</v>
      </c>
    </row>
    <row r="58" spans="1:14" s="13" customFormat="1" ht="13.8">
      <c r="A58" s="98" t="s">
        <v>57</v>
      </c>
      <c r="B58" s="94"/>
      <c r="C58" s="69"/>
      <c r="D58" s="58"/>
      <c r="E58" s="108"/>
      <c r="F58" s="124"/>
      <c r="G58" s="125"/>
      <c r="H58" s="108"/>
      <c r="I58" s="110"/>
      <c r="J58" s="108"/>
      <c r="K58" s="110"/>
      <c r="L58" s="111"/>
      <c r="M58" s="112"/>
    </row>
    <row r="59" spans="1:14" s="13" customFormat="1" ht="14.4" thickBot="1">
      <c r="A59" s="101" t="s">
        <v>76</v>
      </c>
      <c r="B59" s="138">
        <v>28456</v>
      </c>
      <c r="C59" s="103">
        <v>1</v>
      </c>
      <c r="D59" s="133" t="s">
        <v>58</v>
      </c>
      <c r="E59" s="134">
        <v>1</v>
      </c>
      <c r="F59" s="135">
        <f>B59*C59</f>
        <v>28456</v>
      </c>
      <c r="G59" s="136">
        <f t="shared" ref="G59" si="30">F59*H59</f>
        <v>28456</v>
      </c>
      <c r="H59" s="134">
        <f t="shared" ref="H59" si="31">E59</f>
        <v>1</v>
      </c>
      <c r="I59" s="139">
        <f t="shared" si="25"/>
        <v>0</v>
      </c>
      <c r="J59" s="134">
        <f t="shared" si="26"/>
        <v>0</v>
      </c>
      <c r="K59" s="139">
        <f t="shared" si="27"/>
        <v>0</v>
      </c>
      <c r="L59" s="137">
        <v>0</v>
      </c>
      <c r="M59" s="140">
        <f t="shared" si="28"/>
        <v>28456</v>
      </c>
    </row>
    <row r="60" spans="1:14" s="36" customFormat="1" ht="14.4" thickBot="1">
      <c r="A60" s="37" t="s">
        <v>99</v>
      </c>
      <c r="B60" s="37"/>
      <c r="C60" s="64"/>
      <c r="D60" s="64"/>
      <c r="E60" s="38"/>
      <c r="F60" s="45">
        <f>SUM(F50:F59)</f>
        <v>48241</v>
      </c>
      <c r="G60" s="45">
        <f>SUM(G50:G59)</f>
        <v>47016</v>
      </c>
      <c r="H60" s="45"/>
      <c r="I60" s="45">
        <f>SUM(I50:I59)</f>
        <v>1225</v>
      </c>
      <c r="J60" s="45"/>
      <c r="K60" s="45">
        <f>SUM(K50:K59)</f>
        <v>0</v>
      </c>
      <c r="L60" s="45"/>
      <c r="M60" s="44">
        <f>SUM(M50:M59)</f>
        <v>48241</v>
      </c>
      <c r="N60" s="146"/>
    </row>
    <row r="61" spans="1:14" ht="14.4" thickBot="1">
      <c r="A61" s="175" t="s">
        <v>106</v>
      </c>
      <c r="B61" s="176"/>
      <c r="C61" s="176"/>
      <c r="D61" s="176"/>
      <c r="E61" s="176"/>
      <c r="F61" s="176"/>
      <c r="G61" s="176"/>
      <c r="H61" s="176"/>
      <c r="I61" s="176"/>
      <c r="J61" s="176"/>
      <c r="K61" s="176"/>
      <c r="L61" s="176"/>
      <c r="M61" s="177"/>
    </row>
    <row r="62" spans="1:14" ht="13.8">
      <c r="A62" s="95" t="s">
        <v>48</v>
      </c>
      <c r="B62" s="92"/>
      <c r="C62" s="68"/>
      <c r="D62" s="55"/>
      <c r="E62" s="49"/>
      <c r="F62" s="41"/>
      <c r="G62" s="48"/>
      <c r="H62" s="49"/>
      <c r="I62" s="48"/>
      <c r="J62" s="49"/>
      <c r="K62" s="48"/>
      <c r="L62" s="50"/>
      <c r="M62" s="39"/>
    </row>
    <row r="63" spans="1:14" ht="13.8">
      <c r="A63" s="96" t="s">
        <v>39</v>
      </c>
      <c r="B63" s="93">
        <v>425</v>
      </c>
      <c r="C63" s="69">
        <v>11</v>
      </c>
      <c r="D63" s="12" t="s">
        <v>19</v>
      </c>
      <c r="E63" s="108">
        <v>0</v>
      </c>
      <c r="F63" s="109">
        <f t="shared" ref="F63:F75" si="32">B63*C63</f>
        <v>4675</v>
      </c>
      <c r="G63" s="110">
        <f>F63*H63</f>
        <v>0</v>
      </c>
      <c r="H63" s="108">
        <f t="shared" ref="H63:H75" si="33">E63</f>
        <v>0</v>
      </c>
      <c r="I63" s="110">
        <f t="shared" ref="I63:I75" si="34">F63*J63</f>
        <v>4675</v>
      </c>
      <c r="J63" s="108">
        <f t="shared" ref="J63:J75" si="35">100%-H63</f>
        <v>1</v>
      </c>
      <c r="K63" s="110">
        <f t="shared" ref="K63:K75" si="36">F63*L63</f>
        <v>0</v>
      </c>
      <c r="L63" s="111">
        <v>0</v>
      </c>
      <c r="M63" s="112">
        <f t="shared" ref="M63:M75" si="37">G63+I63+K63</f>
        <v>4675</v>
      </c>
    </row>
    <row r="64" spans="1:14" ht="13.8">
      <c r="A64" s="96" t="s">
        <v>40</v>
      </c>
      <c r="B64" s="93">
        <v>1500</v>
      </c>
      <c r="C64" s="69">
        <v>11</v>
      </c>
      <c r="D64" s="12" t="s">
        <v>19</v>
      </c>
      <c r="E64" s="108">
        <v>1</v>
      </c>
      <c r="F64" s="109">
        <f t="shared" si="32"/>
        <v>16500</v>
      </c>
      <c r="G64" s="110">
        <f t="shared" ref="G64:G75" si="38">F64*H64</f>
        <v>16500</v>
      </c>
      <c r="H64" s="108">
        <f t="shared" si="33"/>
        <v>1</v>
      </c>
      <c r="I64" s="110">
        <f t="shared" si="34"/>
        <v>0</v>
      </c>
      <c r="J64" s="108">
        <f t="shared" si="35"/>
        <v>0</v>
      </c>
      <c r="K64" s="110">
        <f t="shared" si="36"/>
        <v>0</v>
      </c>
      <c r="L64" s="111">
        <v>0</v>
      </c>
      <c r="M64" s="112">
        <f t="shared" si="37"/>
        <v>16500</v>
      </c>
    </row>
    <row r="65" spans="1:15" ht="13.8">
      <c r="A65" s="96" t="s">
        <v>41</v>
      </c>
      <c r="B65" s="93">
        <v>500</v>
      </c>
      <c r="C65" s="69">
        <v>11</v>
      </c>
      <c r="D65" s="12" t="s">
        <v>19</v>
      </c>
      <c r="E65" s="108">
        <v>0</v>
      </c>
      <c r="F65" s="109">
        <f t="shared" si="32"/>
        <v>5500</v>
      </c>
      <c r="G65" s="110">
        <f t="shared" si="38"/>
        <v>0</v>
      </c>
      <c r="H65" s="108">
        <f t="shared" si="33"/>
        <v>0</v>
      </c>
      <c r="I65" s="110">
        <f t="shared" si="34"/>
        <v>5500</v>
      </c>
      <c r="J65" s="108">
        <f t="shared" si="35"/>
        <v>1</v>
      </c>
      <c r="K65" s="110">
        <f t="shared" si="36"/>
        <v>0</v>
      </c>
      <c r="L65" s="111">
        <v>0</v>
      </c>
      <c r="M65" s="112">
        <f t="shared" si="37"/>
        <v>5500</v>
      </c>
    </row>
    <row r="66" spans="1:15" ht="13.8">
      <c r="A66" s="96" t="s">
        <v>42</v>
      </c>
      <c r="B66" s="93">
        <v>300</v>
      </c>
      <c r="C66" s="69">
        <v>11</v>
      </c>
      <c r="D66" s="12" t="s">
        <v>19</v>
      </c>
      <c r="E66" s="108">
        <v>0</v>
      </c>
      <c r="F66" s="109">
        <f t="shared" si="32"/>
        <v>3300</v>
      </c>
      <c r="G66" s="110">
        <f t="shared" si="38"/>
        <v>0</v>
      </c>
      <c r="H66" s="108">
        <f t="shared" si="33"/>
        <v>0</v>
      </c>
      <c r="I66" s="110">
        <f t="shared" si="34"/>
        <v>3300</v>
      </c>
      <c r="J66" s="108">
        <f t="shared" si="35"/>
        <v>1</v>
      </c>
      <c r="K66" s="110">
        <f t="shared" si="36"/>
        <v>0</v>
      </c>
      <c r="L66" s="111">
        <v>0</v>
      </c>
      <c r="M66" s="112">
        <f t="shared" si="37"/>
        <v>3300</v>
      </c>
    </row>
    <row r="67" spans="1:15" ht="13.8">
      <c r="A67" s="96" t="s">
        <v>43</v>
      </c>
      <c r="B67" s="93">
        <v>100</v>
      </c>
      <c r="C67" s="69">
        <v>11</v>
      </c>
      <c r="D67" s="12" t="s">
        <v>19</v>
      </c>
      <c r="E67" s="108">
        <v>1</v>
      </c>
      <c r="F67" s="109">
        <f t="shared" si="32"/>
        <v>1100</v>
      </c>
      <c r="G67" s="110">
        <f t="shared" si="38"/>
        <v>1100</v>
      </c>
      <c r="H67" s="108">
        <f t="shared" si="33"/>
        <v>1</v>
      </c>
      <c r="I67" s="110">
        <f t="shared" si="34"/>
        <v>0</v>
      </c>
      <c r="J67" s="108">
        <f t="shared" si="35"/>
        <v>0</v>
      </c>
      <c r="K67" s="110">
        <f t="shared" si="36"/>
        <v>0</v>
      </c>
      <c r="L67" s="111">
        <v>0</v>
      </c>
      <c r="M67" s="112">
        <f t="shared" si="37"/>
        <v>1100</v>
      </c>
    </row>
    <row r="68" spans="1:15" ht="13.8">
      <c r="A68" s="65" t="s">
        <v>56</v>
      </c>
      <c r="B68" s="66"/>
      <c r="C68" s="70"/>
      <c r="D68" s="67"/>
      <c r="E68" s="121"/>
      <c r="F68" s="122"/>
      <c r="G68" s="123"/>
      <c r="H68" s="121"/>
      <c r="I68" s="123"/>
      <c r="J68" s="121"/>
      <c r="K68" s="123"/>
      <c r="L68" s="127"/>
      <c r="M68" s="128"/>
    </row>
    <row r="69" spans="1:15" s="91" customFormat="1" ht="13.8">
      <c r="A69" s="97" t="s">
        <v>78</v>
      </c>
      <c r="B69" s="93"/>
      <c r="C69" s="69"/>
      <c r="D69" s="12"/>
      <c r="E69" s="108"/>
      <c r="F69" s="124"/>
      <c r="G69" s="125"/>
      <c r="H69" s="108"/>
      <c r="I69" s="110"/>
      <c r="J69" s="108"/>
      <c r="K69" s="110"/>
      <c r="L69" s="111"/>
      <c r="M69" s="112"/>
    </row>
    <row r="70" spans="1:15" s="91" customFormat="1" ht="13.8">
      <c r="A70" s="96" t="s">
        <v>80</v>
      </c>
      <c r="B70" s="93">
        <v>4000</v>
      </c>
      <c r="C70" s="69">
        <v>1</v>
      </c>
      <c r="D70" s="12" t="s">
        <v>81</v>
      </c>
      <c r="E70" s="108">
        <v>1</v>
      </c>
      <c r="F70" s="124">
        <f t="shared" ref="F70:F71" si="39">B70*C70</f>
        <v>4000</v>
      </c>
      <c r="G70" s="125">
        <f t="shared" ref="G70:G71" si="40">F70*H70</f>
        <v>4000</v>
      </c>
      <c r="H70" s="108">
        <f t="shared" ref="H70:H71" si="41">E70</f>
        <v>1</v>
      </c>
      <c r="I70" s="110">
        <f t="shared" ref="I70:I71" si="42">F70*J70</f>
        <v>0</v>
      </c>
      <c r="J70" s="108">
        <f t="shared" ref="J70:J71" si="43">100%-H70</f>
        <v>0</v>
      </c>
      <c r="K70" s="110">
        <f t="shared" ref="K70:K71" si="44">F70*L70</f>
        <v>0</v>
      </c>
      <c r="L70" s="111">
        <v>0</v>
      </c>
      <c r="M70" s="112">
        <f t="shared" ref="M70:M71" si="45">G70+I70+K70</f>
        <v>4000</v>
      </c>
      <c r="O70" s="145"/>
    </row>
    <row r="71" spans="1:15" s="91" customFormat="1" ht="13.8">
      <c r="A71" s="96" t="s">
        <v>82</v>
      </c>
      <c r="B71" s="93">
        <v>4000</v>
      </c>
      <c r="C71" s="69">
        <v>1</v>
      </c>
      <c r="D71" s="12" t="s">
        <v>81</v>
      </c>
      <c r="E71" s="108">
        <v>1</v>
      </c>
      <c r="F71" s="124">
        <f t="shared" si="39"/>
        <v>4000</v>
      </c>
      <c r="G71" s="125">
        <f t="shared" si="40"/>
        <v>4000</v>
      </c>
      <c r="H71" s="108">
        <f t="shared" si="41"/>
        <v>1</v>
      </c>
      <c r="I71" s="110">
        <f t="shared" si="42"/>
        <v>0</v>
      </c>
      <c r="J71" s="108">
        <f t="shared" si="43"/>
        <v>0</v>
      </c>
      <c r="K71" s="110">
        <f t="shared" si="44"/>
        <v>0</v>
      </c>
      <c r="L71" s="111">
        <v>0</v>
      </c>
      <c r="M71" s="112">
        <f t="shared" si="45"/>
        <v>4000</v>
      </c>
      <c r="O71" s="145"/>
    </row>
    <row r="72" spans="1:15" ht="13.8">
      <c r="A72" s="65" t="s">
        <v>86</v>
      </c>
      <c r="B72" s="66"/>
      <c r="C72" s="70"/>
      <c r="D72" s="67"/>
      <c r="E72" s="121"/>
      <c r="F72" s="122">
        <f t="shared" si="32"/>
        <v>0</v>
      </c>
      <c r="G72" s="123">
        <f t="shared" si="38"/>
        <v>0</v>
      </c>
      <c r="H72" s="121">
        <f t="shared" si="33"/>
        <v>0</v>
      </c>
      <c r="I72" s="123">
        <f t="shared" si="34"/>
        <v>0</v>
      </c>
      <c r="J72" s="121">
        <f t="shared" si="35"/>
        <v>1</v>
      </c>
      <c r="K72" s="123">
        <f t="shared" si="36"/>
        <v>0</v>
      </c>
      <c r="L72" s="127">
        <v>0</v>
      </c>
      <c r="M72" s="128">
        <f t="shared" si="37"/>
        <v>0</v>
      </c>
    </row>
    <row r="73" spans="1:15" ht="55.2">
      <c r="A73" s="96" t="s">
        <v>100</v>
      </c>
      <c r="B73" s="93">
        <v>1500</v>
      </c>
      <c r="C73" s="69">
        <v>2</v>
      </c>
      <c r="D73" s="12" t="s">
        <v>79</v>
      </c>
      <c r="E73" s="108">
        <v>0</v>
      </c>
      <c r="F73" s="109">
        <f t="shared" si="32"/>
        <v>3000</v>
      </c>
      <c r="G73" s="110">
        <f t="shared" si="38"/>
        <v>0</v>
      </c>
      <c r="H73" s="108">
        <f t="shared" si="33"/>
        <v>0</v>
      </c>
      <c r="I73" s="110">
        <f t="shared" si="34"/>
        <v>3000</v>
      </c>
      <c r="J73" s="108">
        <f t="shared" si="35"/>
        <v>1</v>
      </c>
      <c r="K73" s="110">
        <f t="shared" si="36"/>
        <v>0</v>
      </c>
      <c r="L73" s="111">
        <v>0</v>
      </c>
      <c r="M73" s="112">
        <f t="shared" si="37"/>
        <v>3000</v>
      </c>
    </row>
    <row r="74" spans="1:15" ht="27.6">
      <c r="A74" s="96" t="s">
        <v>102</v>
      </c>
      <c r="B74" s="93">
        <f>10*15*2</f>
        <v>300</v>
      </c>
      <c r="C74" s="69">
        <v>30</v>
      </c>
      <c r="D74" s="12" t="s">
        <v>101</v>
      </c>
      <c r="E74" s="108">
        <v>1</v>
      </c>
      <c r="F74" s="109">
        <f t="shared" si="32"/>
        <v>9000</v>
      </c>
      <c r="G74" s="110">
        <f t="shared" si="38"/>
        <v>9000</v>
      </c>
      <c r="H74" s="108">
        <f t="shared" si="33"/>
        <v>1</v>
      </c>
      <c r="I74" s="110">
        <f t="shared" si="34"/>
        <v>0</v>
      </c>
      <c r="J74" s="108">
        <f t="shared" si="35"/>
        <v>0</v>
      </c>
      <c r="K74" s="110">
        <f t="shared" si="36"/>
        <v>0</v>
      </c>
      <c r="L74" s="111">
        <v>0</v>
      </c>
      <c r="M74" s="112">
        <f t="shared" si="37"/>
        <v>9000</v>
      </c>
    </row>
    <row r="75" spans="1:15" ht="28.2" thickBot="1">
      <c r="A75" s="96" t="s">
        <v>87</v>
      </c>
      <c r="B75" s="93">
        <v>3000</v>
      </c>
      <c r="C75" s="69">
        <v>1</v>
      </c>
      <c r="D75" s="12" t="s">
        <v>20</v>
      </c>
      <c r="E75" s="108">
        <v>1</v>
      </c>
      <c r="F75" s="109">
        <f t="shared" si="32"/>
        <v>3000</v>
      </c>
      <c r="G75" s="110">
        <f t="shared" si="38"/>
        <v>3000</v>
      </c>
      <c r="H75" s="108">
        <f t="shared" si="33"/>
        <v>1</v>
      </c>
      <c r="I75" s="110">
        <f t="shared" si="34"/>
        <v>0</v>
      </c>
      <c r="J75" s="108">
        <f t="shared" si="35"/>
        <v>0</v>
      </c>
      <c r="K75" s="110">
        <f t="shared" si="36"/>
        <v>0</v>
      </c>
      <c r="L75" s="111">
        <v>0</v>
      </c>
      <c r="M75" s="112">
        <f t="shared" si="37"/>
        <v>3000</v>
      </c>
    </row>
    <row r="76" spans="1:15" s="36" customFormat="1" ht="14.4" thickBot="1">
      <c r="A76" s="37" t="s">
        <v>99</v>
      </c>
      <c r="B76" s="37"/>
      <c r="C76" s="64"/>
      <c r="D76" s="64"/>
      <c r="E76" s="38"/>
      <c r="F76" s="45">
        <f>SUM(F62:F75)</f>
        <v>54075</v>
      </c>
      <c r="G76" s="45">
        <f>SUM(G62:G75)</f>
        <v>37600</v>
      </c>
      <c r="H76" s="45"/>
      <c r="I76" s="45">
        <f>SUM(I62:I75)</f>
        <v>16475</v>
      </c>
      <c r="J76" s="45">
        <f>SUM(J62:J75)</f>
        <v>5</v>
      </c>
      <c r="K76" s="45">
        <f>SUM(K62:K75)</f>
        <v>0</v>
      </c>
      <c r="L76" s="45"/>
      <c r="M76" s="44">
        <f>SUM(M62:M75)</f>
        <v>54075</v>
      </c>
      <c r="N76" s="146"/>
    </row>
    <row r="77" spans="1:15" ht="14.4" thickBot="1">
      <c r="A77" s="175" t="s">
        <v>107</v>
      </c>
      <c r="B77" s="176"/>
      <c r="C77" s="176"/>
      <c r="D77" s="176"/>
      <c r="E77" s="176"/>
      <c r="F77" s="176"/>
      <c r="G77" s="176"/>
      <c r="H77" s="176"/>
      <c r="I77" s="176"/>
      <c r="J77" s="176"/>
      <c r="K77" s="176"/>
      <c r="L77" s="176"/>
      <c r="M77" s="177"/>
    </row>
    <row r="78" spans="1:15" ht="13.8">
      <c r="A78" s="95" t="s">
        <v>48</v>
      </c>
      <c r="B78" s="92"/>
      <c r="C78" s="68"/>
      <c r="D78" s="55"/>
      <c r="E78" s="49"/>
      <c r="F78" s="41"/>
      <c r="G78" s="48"/>
      <c r="H78" s="49"/>
      <c r="I78" s="48"/>
      <c r="J78" s="49"/>
      <c r="K78" s="48"/>
      <c r="L78" s="50"/>
      <c r="M78" s="39"/>
    </row>
    <row r="79" spans="1:15" ht="13.8">
      <c r="A79" s="96" t="s">
        <v>39</v>
      </c>
      <c r="B79" s="93">
        <v>425</v>
      </c>
      <c r="C79" s="69">
        <v>7</v>
      </c>
      <c r="D79" s="12" t="s">
        <v>19</v>
      </c>
      <c r="E79" s="52">
        <v>0</v>
      </c>
      <c r="F79" s="42">
        <f t="shared" ref="F79:F96" si="46">B79*C79</f>
        <v>2975</v>
      </c>
      <c r="G79" s="51">
        <f>F79*H79</f>
        <v>0</v>
      </c>
      <c r="H79" s="52">
        <f t="shared" ref="H79:H96" si="47">E79</f>
        <v>0</v>
      </c>
      <c r="I79" s="51">
        <f t="shared" ref="I79:I96" si="48">F79*J79</f>
        <v>2975</v>
      </c>
      <c r="J79" s="52">
        <f t="shared" ref="J79:J96" si="49">100%-H79</f>
        <v>1</v>
      </c>
      <c r="K79" s="51">
        <f t="shared" ref="K79:K83" si="50">F79*L79</f>
        <v>0</v>
      </c>
      <c r="L79" s="53">
        <v>0</v>
      </c>
      <c r="M79" s="40">
        <f t="shared" ref="M79:M83" si="51">G79+I79+K79</f>
        <v>2975</v>
      </c>
    </row>
    <row r="80" spans="1:15" ht="13.8">
      <c r="A80" s="96" t="s">
        <v>40</v>
      </c>
      <c r="B80" s="93">
        <v>1500</v>
      </c>
      <c r="C80" s="69">
        <v>7</v>
      </c>
      <c r="D80" s="12" t="s">
        <v>19</v>
      </c>
      <c r="E80" s="52">
        <v>1</v>
      </c>
      <c r="F80" s="42">
        <f t="shared" si="46"/>
        <v>10500</v>
      </c>
      <c r="G80" s="51">
        <f t="shared" ref="G80:G96" si="52">F80*H80</f>
        <v>10500</v>
      </c>
      <c r="H80" s="52">
        <f t="shared" si="47"/>
        <v>1</v>
      </c>
      <c r="I80" s="51">
        <f t="shared" si="48"/>
        <v>0</v>
      </c>
      <c r="J80" s="52">
        <f t="shared" si="49"/>
        <v>0</v>
      </c>
      <c r="K80" s="51">
        <f t="shared" si="50"/>
        <v>0</v>
      </c>
      <c r="L80" s="53">
        <v>0</v>
      </c>
      <c r="M80" s="40">
        <f t="shared" si="51"/>
        <v>10500</v>
      </c>
    </row>
    <row r="81" spans="1:13" ht="13.8">
      <c r="A81" s="96" t="s">
        <v>41</v>
      </c>
      <c r="B81" s="93">
        <v>500</v>
      </c>
      <c r="C81" s="69">
        <v>7</v>
      </c>
      <c r="D81" s="12" t="s">
        <v>19</v>
      </c>
      <c r="E81" s="52">
        <v>0</v>
      </c>
      <c r="F81" s="42">
        <f t="shared" si="46"/>
        <v>3500</v>
      </c>
      <c r="G81" s="51">
        <f t="shared" si="52"/>
        <v>0</v>
      </c>
      <c r="H81" s="52">
        <f t="shared" si="47"/>
        <v>0</v>
      </c>
      <c r="I81" s="51">
        <f t="shared" si="48"/>
        <v>3500</v>
      </c>
      <c r="J81" s="52">
        <f t="shared" si="49"/>
        <v>1</v>
      </c>
      <c r="K81" s="51">
        <f t="shared" si="50"/>
        <v>0</v>
      </c>
      <c r="L81" s="53">
        <v>0</v>
      </c>
      <c r="M81" s="40">
        <f t="shared" si="51"/>
        <v>3500</v>
      </c>
    </row>
    <row r="82" spans="1:13" ht="13.8">
      <c r="A82" s="96" t="s">
        <v>42</v>
      </c>
      <c r="B82" s="93">
        <v>300</v>
      </c>
      <c r="C82" s="69">
        <v>7</v>
      </c>
      <c r="D82" s="12" t="s">
        <v>19</v>
      </c>
      <c r="E82" s="52">
        <v>0</v>
      </c>
      <c r="F82" s="42">
        <f t="shared" si="46"/>
        <v>2100</v>
      </c>
      <c r="G82" s="51">
        <f t="shared" si="52"/>
        <v>0</v>
      </c>
      <c r="H82" s="52">
        <f t="shared" si="47"/>
        <v>0</v>
      </c>
      <c r="I82" s="51">
        <f t="shared" si="48"/>
        <v>2100</v>
      </c>
      <c r="J82" s="52">
        <f t="shared" si="49"/>
        <v>1</v>
      </c>
      <c r="K82" s="51">
        <f t="shared" si="50"/>
        <v>0</v>
      </c>
      <c r="L82" s="53">
        <v>0</v>
      </c>
      <c r="M82" s="40">
        <f t="shared" si="51"/>
        <v>2100</v>
      </c>
    </row>
    <row r="83" spans="1:13" ht="13.8">
      <c r="A83" s="96" t="s">
        <v>43</v>
      </c>
      <c r="B83" s="93">
        <v>100</v>
      </c>
      <c r="C83" s="69">
        <v>7</v>
      </c>
      <c r="D83" s="12" t="s">
        <v>19</v>
      </c>
      <c r="E83" s="52">
        <v>1</v>
      </c>
      <c r="F83" s="42">
        <f t="shared" si="46"/>
        <v>700</v>
      </c>
      <c r="G83" s="51">
        <f t="shared" si="52"/>
        <v>700</v>
      </c>
      <c r="H83" s="52">
        <f t="shared" si="47"/>
        <v>1</v>
      </c>
      <c r="I83" s="51">
        <f t="shared" si="48"/>
        <v>0</v>
      </c>
      <c r="J83" s="52">
        <f t="shared" si="49"/>
        <v>0</v>
      </c>
      <c r="K83" s="51">
        <f t="shared" si="50"/>
        <v>0</v>
      </c>
      <c r="L83" s="53">
        <v>0</v>
      </c>
      <c r="M83" s="40">
        <f t="shared" si="51"/>
        <v>700</v>
      </c>
    </row>
    <row r="84" spans="1:13" ht="13.8">
      <c r="A84" s="65" t="s">
        <v>88</v>
      </c>
      <c r="B84" s="66"/>
      <c r="C84" s="70"/>
      <c r="D84" s="67"/>
      <c r="E84" s="121"/>
      <c r="F84" s="122"/>
      <c r="G84" s="123"/>
      <c r="H84" s="121"/>
      <c r="I84" s="123"/>
      <c r="J84" s="121"/>
      <c r="K84" s="123"/>
      <c r="L84" s="127"/>
      <c r="M84" s="128"/>
    </row>
    <row r="85" spans="1:13" ht="27.6">
      <c r="A85" s="101" t="s">
        <v>103</v>
      </c>
      <c r="B85" s="102">
        <f>15*10*6</f>
        <v>900</v>
      </c>
      <c r="C85" s="103">
        <v>30</v>
      </c>
      <c r="D85" s="61" t="s">
        <v>101</v>
      </c>
      <c r="E85" s="134">
        <v>1</v>
      </c>
      <c r="F85" s="141">
        <f>B85*C85</f>
        <v>27000</v>
      </c>
      <c r="G85" s="139">
        <f>F85*H85</f>
        <v>27000</v>
      </c>
      <c r="H85" s="134">
        <f>E85</f>
        <v>1</v>
      </c>
      <c r="I85" s="139">
        <f>F85*J85</f>
        <v>0</v>
      </c>
      <c r="J85" s="134">
        <f>100%-H85</f>
        <v>0</v>
      </c>
      <c r="K85" s="139">
        <f>F85*L85</f>
        <v>0</v>
      </c>
      <c r="L85" s="137">
        <v>0</v>
      </c>
      <c r="M85" s="140">
        <f>G85+I85+K85</f>
        <v>27000</v>
      </c>
    </row>
    <row r="86" spans="1:13" ht="27.6">
      <c r="A86" s="96" t="s">
        <v>89</v>
      </c>
      <c r="B86" s="93">
        <v>5000</v>
      </c>
      <c r="C86" s="69">
        <v>1</v>
      </c>
      <c r="D86" s="12" t="s">
        <v>45</v>
      </c>
      <c r="E86" s="52">
        <v>1</v>
      </c>
      <c r="F86" s="42">
        <f t="shared" si="46"/>
        <v>5000</v>
      </c>
      <c r="G86" s="51">
        <f t="shared" si="52"/>
        <v>5000</v>
      </c>
      <c r="H86" s="52">
        <f t="shared" si="47"/>
        <v>1</v>
      </c>
      <c r="I86" s="51">
        <f t="shared" si="48"/>
        <v>0</v>
      </c>
      <c r="J86" s="52">
        <f t="shared" si="49"/>
        <v>0</v>
      </c>
      <c r="K86" s="51">
        <f t="shared" ref="K86:K96" si="53">F86*L86</f>
        <v>0</v>
      </c>
      <c r="L86" s="53">
        <v>0</v>
      </c>
      <c r="M86" s="40">
        <f t="shared" ref="M86:M96" si="54">G86+I86+K86</f>
        <v>5000</v>
      </c>
    </row>
    <row r="87" spans="1:13" ht="13.8">
      <c r="A87" s="65" t="s">
        <v>90</v>
      </c>
      <c r="B87" s="66"/>
      <c r="C87" s="70"/>
      <c r="D87" s="67"/>
      <c r="E87" s="121"/>
      <c r="F87" s="122"/>
      <c r="G87" s="123"/>
      <c r="H87" s="121"/>
      <c r="I87" s="123"/>
      <c r="J87" s="121"/>
      <c r="K87" s="123"/>
      <c r="L87" s="127"/>
      <c r="M87" s="128"/>
    </row>
    <row r="88" spans="1:13" ht="13.8">
      <c r="A88" s="97" t="s">
        <v>91</v>
      </c>
      <c r="B88" s="93"/>
      <c r="C88" s="69"/>
      <c r="D88" s="12"/>
      <c r="E88" s="52"/>
      <c r="F88" s="42"/>
      <c r="G88" s="51"/>
      <c r="H88" s="52"/>
      <c r="I88" s="51"/>
      <c r="J88" s="52"/>
      <c r="K88" s="51"/>
      <c r="L88" s="53"/>
      <c r="M88" s="40"/>
    </row>
    <row r="89" spans="1:13" ht="13.8">
      <c r="A89" s="96" t="s">
        <v>92</v>
      </c>
      <c r="B89" s="93">
        <v>30</v>
      </c>
      <c r="C89" s="69">
        <v>12</v>
      </c>
      <c r="D89" s="12" t="s">
        <v>50</v>
      </c>
      <c r="E89" s="52">
        <v>1</v>
      </c>
      <c r="F89" s="42">
        <f t="shared" si="46"/>
        <v>360</v>
      </c>
      <c r="G89" s="51">
        <f t="shared" si="52"/>
        <v>360</v>
      </c>
      <c r="H89" s="52">
        <f t="shared" si="47"/>
        <v>1</v>
      </c>
      <c r="I89" s="51">
        <f t="shared" si="48"/>
        <v>0</v>
      </c>
      <c r="J89" s="52">
        <f t="shared" si="49"/>
        <v>0</v>
      </c>
      <c r="K89" s="51">
        <f t="shared" si="53"/>
        <v>0</v>
      </c>
      <c r="L89" s="53">
        <v>0</v>
      </c>
      <c r="M89" s="40">
        <f t="shared" si="54"/>
        <v>360</v>
      </c>
    </row>
    <row r="90" spans="1:13" ht="13.8">
      <c r="A90" s="96" t="s">
        <v>93</v>
      </c>
      <c r="B90" s="93">
        <v>425</v>
      </c>
      <c r="C90" s="69">
        <v>1</v>
      </c>
      <c r="D90" s="12" t="s">
        <v>35</v>
      </c>
      <c r="E90" s="52">
        <v>0</v>
      </c>
      <c r="F90" s="42">
        <f t="shared" si="46"/>
        <v>425</v>
      </c>
      <c r="G90" s="51">
        <f t="shared" si="52"/>
        <v>0</v>
      </c>
      <c r="H90" s="52">
        <f t="shared" si="47"/>
        <v>0</v>
      </c>
      <c r="I90" s="51">
        <f t="shared" si="48"/>
        <v>425</v>
      </c>
      <c r="J90" s="52">
        <f t="shared" si="49"/>
        <v>1</v>
      </c>
      <c r="K90" s="51">
        <f t="shared" si="53"/>
        <v>0</v>
      </c>
      <c r="L90" s="53">
        <v>0</v>
      </c>
      <c r="M90" s="40">
        <f t="shared" si="54"/>
        <v>425</v>
      </c>
    </row>
    <row r="91" spans="1:13" ht="13.8">
      <c r="A91" s="97" t="s">
        <v>94</v>
      </c>
      <c r="B91" s="93"/>
      <c r="C91" s="69"/>
      <c r="D91" s="12"/>
      <c r="E91" s="52"/>
      <c r="F91" s="42"/>
      <c r="G91" s="51"/>
      <c r="H91" s="52"/>
      <c r="I91" s="51"/>
      <c r="J91" s="52"/>
      <c r="K91" s="51"/>
      <c r="L91" s="53"/>
      <c r="M91" s="40"/>
    </row>
    <row r="92" spans="1:13" ht="13.8">
      <c r="A92" s="96" t="s">
        <v>95</v>
      </c>
      <c r="B92" s="163">
        <v>32</v>
      </c>
      <c r="C92" s="69">
        <v>80</v>
      </c>
      <c r="D92" s="12" t="s">
        <v>79</v>
      </c>
      <c r="E92" s="52">
        <v>1</v>
      </c>
      <c r="F92" s="42">
        <f t="shared" si="46"/>
        <v>2560</v>
      </c>
      <c r="G92" s="51">
        <f t="shared" si="52"/>
        <v>2560</v>
      </c>
      <c r="H92" s="52">
        <f t="shared" si="47"/>
        <v>1</v>
      </c>
      <c r="I92" s="51">
        <f t="shared" si="48"/>
        <v>0</v>
      </c>
      <c r="J92" s="52">
        <f t="shared" si="49"/>
        <v>0</v>
      </c>
      <c r="K92" s="51">
        <f t="shared" si="53"/>
        <v>0</v>
      </c>
      <c r="L92" s="53">
        <v>0</v>
      </c>
      <c r="M92" s="40">
        <f t="shared" si="54"/>
        <v>2560</v>
      </c>
    </row>
    <row r="93" spans="1:13" ht="13.8">
      <c r="A93" s="96" t="s">
        <v>96</v>
      </c>
      <c r="B93" s="164">
        <v>100</v>
      </c>
      <c r="C93" s="69">
        <v>40</v>
      </c>
      <c r="D93" s="12" t="s">
        <v>79</v>
      </c>
      <c r="E93" s="52">
        <v>1</v>
      </c>
      <c r="F93" s="42">
        <f t="shared" si="46"/>
        <v>4000</v>
      </c>
      <c r="G93" s="51">
        <f t="shared" si="52"/>
        <v>4000</v>
      </c>
      <c r="H93" s="52">
        <f t="shared" si="47"/>
        <v>1</v>
      </c>
      <c r="I93" s="51">
        <f t="shared" si="48"/>
        <v>0</v>
      </c>
      <c r="J93" s="52">
        <f t="shared" si="49"/>
        <v>0</v>
      </c>
      <c r="K93" s="51">
        <f t="shared" si="53"/>
        <v>0</v>
      </c>
      <c r="L93" s="53">
        <v>0</v>
      </c>
      <c r="M93" s="40">
        <f t="shared" si="54"/>
        <v>4000</v>
      </c>
    </row>
    <row r="94" spans="1:13" ht="13.8">
      <c r="A94" s="96" t="s">
        <v>110</v>
      </c>
      <c r="B94" s="163">
        <v>25.5</v>
      </c>
      <c r="C94" s="69">
        <v>80</v>
      </c>
      <c r="D94" s="12" t="s">
        <v>50</v>
      </c>
      <c r="E94" s="52">
        <v>1</v>
      </c>
      <c r="F94" s="42">
        <f t="shared" si="46"/>
        <v>2040</v>
      </c>
      <c r="G94" s="51">
        <f t="shared" si="52"/>
        <v>2040</v>
      </c>
      <c r="H94" s="52">
        <f t="shared" si="47"/>
        <v>1</v>
      </c>
      <c r="I94" s="51">
        <f t="shared" si="48"/>
        <v>0</v>
      </c>
      <c r="J94" s="52">
        <f t="shared" si="49"/>
        <v>0</v>
      </c>
      <c r="K94" s="51">
        <f t="shared" si="53"/>
        <v>0</v>
      </c>
      <c r="L94" s="53">
        <v>0</v>
      </c>
      <c r="M94" s="40">
        <f t="shared" si="54"/>
        <v>2040</v>
      </c>
    </row>
    <row r="95" spans="1:13" ht="13.8">
      <c r="A95" s="96" t="s">
        <v>97</v>
      </c>
      <c r="B95" s="93">
        <f>50+19</f>
        <v>69</v>
      </c>
      <c r="C95" s="69">
        <v>1</v>
      </c>
      <c r="D95" s="12" t="s">
        <v>60</v>
      </c>
      <c r="E95" s="52">
        <v>1</v>
      </c>
      <c r="F95" s="42">
        <f t="shared" si="46"/>
        <v>69</v>
      </c>
      <c r="G95" s="51">
        <f t="shared" si="52"/>
        <v>69</v>
      </c>
      <c r="H95" s="52">
        <f t="shared" si="47"/>
        <v>1</v>
      </c>
      <c r="I95" s="51">
        <f t="shared" si="48"/>
        <v>0</v>
      </c>
      <c r="J95" s="52">
        <f t="shared" si="49"/>
        <v>0</v>
      </c>
      <c r="K95" s="51">
        <f t="shared" si="53"/>
        <v>0</v>
      </c>
      <c r="L95" s="53">
        <v>0</v>
      </c>
      <c r="M95" s="40">
        <f t="shared" si="54"/>
        <v>69</v>
      </c>
    </row>
    <row r="96" spans="1:13" ht="14.4" thickBot="1">
      <c r="A96" s="101" t="s">
        <v>98</v>
      </c>
      <c r="B96" s="102">
        <v>5000</v>
      </c>
      <c r="C96" s="103">
        <v>1</v>
      </c>
      <c r="D96" s="61" t="s">
        <v>45</v>
      </c>
      <c r="E96" s="54">
        <v>1</v>
      </c>
      <c r="F96" s="43">
        <f t="shared" si="46"/>
        <v>5000</v>
      </c>
      <c r="G96" s="104">
        <f t="shared" si="52"/>
        <v>5000</v>
      </c>
      <c r="H96" s="54">
        <f t="shared" si="47"/>
        <v>1</v>
      </c>
      <c r="I96" s="104">
        <f t="shared" si="48"/>
        <v>0</v>
      </c>
      <c r="J96" s="54">
        <f t="shared" si="49"/>
        <v>0</v>
      </c>
      <c r="K96" s="104">
        <f t="shared" si="53"/>
        <v>0</v>
      </c>
      <c r="L96" s="105">
        <v>0</v>
      </c>
      <c r="M96" s="106">
        <f t="shared" si="54"/>
        <v>5000</v>
      </c>
    </row>
    <row r="97" spans="1:14" s="36" customFormat="1" ht="14.4" thickBot="1">
      <c r="A97" s="37" t="s">
        <v>99</v>
      </c>
      <c r="B97" s="37"/>
      <c r="C97" s="64"/>
      <c r="D97" s="64"/>
      <c r="E97" s="38"/>
      <c r="F97" s="45">
        <f>SUM(F78:F96)</f>
        <v>66229</v>
      </c>
      <c r="G97" s="45">
        <f>SUM(G78:G96)</f>
        <v>57229</v>
      </c>
      <c r="H97" s="45"/>
      <c r="I97" s="45">
        <f>SUM(I78:I96)</f>
        <v>9000</v>
      </c>
      <c r="J97" s="45"/>
      <c r="K97" s="45">
        <f>SUM(K78:K96)</f>
        <v>0</v>
      </c>
      <c r="L97" s="45"/>
      <c r="M97" s="44">
        <f>SUM(M78:M96)</f>
        <v>66229</v>
      </c>
      <c r="N97" s="146"/>
    </row>
    <row r="98" spans="1:14" ht="13.8" thickBot="1">
      <c r="A98" s="178" t="s">
        <v>5</v>
      </c>
      <c r="B98" s="179"/>
      <c r="C98" s="179"/>
      <c r="D98" s="179"/>
      <c r="E98" s="179"/>
      <c r="F98" s="63">
        <f>F97+F76+F60+F48+F31</f>
        <v>291875</v>
      </c>
      <c r="G98" s="107">
        <f>G97+G76+G60+G48+G31</f>
        <v>244350</v>
      </c>
      <c r="H98" s="100"/>
      <c r="I98" s="107">
        <f>I97+I76+I60+I48+I31</f>
        <v>47525</v>
      </c>
      <c r="J98" s="100"/>
      <c r="K98" s="107">
        <f>K97+K76+K60+K48+K31</f>
        <v>0</v>
      </c>
      <c r="L98" s="100"/>
      <c r="M98" s="100">
        <f>M97+M76+M60+M48+M31</f>
        <v>291875</v>
      </c>
    </row>
    <row r="100" spans="1:14">
      <c r="G100" s="99"/>
    </row>
    <row r="101" spans="1:14">
      <c r="A101" s="142"/>
    </row>
    <row r="102" spans="1:14">
      <c r="G102" s="1"/>
    </row>
    <row r="105" spans="1:14">
      <c r="G105" s="99"/>
    </row>
  </sheetData>
  <mergeCells count="20">
    <mergeCell ref="A77:M77"/>
    <mergeCell ref="A98:E98"/>
    <mergeCell ref="A3:M3"/>
    <mergeCell ref="A4:M4"/>
    <mergeCell ref="E15:E16"/>
    <mergeCell ref="F15:F16"/>
    <mergeCell ref="A17:M17"/>
    <mergeCell ref="M14:M16"/>
    <mergeCell ref="A15:A16"/>
    <mergeCell ref="B15:B16"/>
    <mergeCell ref="C15:C16"/>
    <mergeCell ref="D15:D16"/>
    <mergeCell ref="A32:M32"/>
    <mergeCell ref="A49:M49"/>
    <mergeCell ref="A61:M61"/>
    <mergeCell ref="A1:M1"/>
    <mergeCell ref="G13:M13"/>
    <mergeCell ref="G14:H15"/>
    <mergeCell ref="I14:J15"/>
    <mergeCell ref="K14:L15"/>
  </mergeCells>
  <phoneticPr fontId="1" type="noConversion"/>
  <pageMargins left="0.27559055118110237" right="0.23622047244094491" top="0.23622047244094491" bottom="0.31496062992125984" header="0.39370078740157483" footer="0.51181102362204722"/>
  <pageSetup scale="63" fitToHeight="4" orientation="landscape" r:id="rId1"/>
  <headerFooter alignWithMargins="0"/>
  <ignoredErrors>
    <ignoredError sqref="F31 G31:M3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H15"/>
  <sheetViews>
    <sheetView workbookViewId="0">
      <selection activeCell="B18" sqref="B18"/>
    </sheetView>
  </sheetViews>
  <sheetFormatPr defaultRowHeight="13.2"/>
  <cols>
    <col min="1" max="1" width="43.5546875" customWidth="1"/>
    <col min="2" max="2" width="11.44140625" customWidth="1"/>
    <col min="3" max="3" width="10.88671875" customWidth="1"/>
    <col min="4" max="4" width="11" customWidth="1"/>
    <col min="5" max="7" width="11.88671875" customWidth="1"/>
    <col min="8" max="8" width="10.109375" bestFit="1" customWidth="1"/>
    <col min="257" max="257" width="43.5546875" customWidth="1"/>
    <col min="258" max="258" width="11.44140625" customWidth="1"/>
    <col min="259" max="259" width="10.88671875" customWidth="1"/>
    <col min="260" max="260" width="11" customWidth="1"/>
    <col min="261" max="261" width="11.88671875" customWidth="1"/>
    <col min="262" max="262" width="10.109375" bestFit="1" customWidth="1"/>
    <col min="513" max="513" width="43.5546875" customWidth="1"/>
    <col min="514" max="514" width="11.44140625" customWidth="1"/>
    <col min="515" max="515" width="10.88671875" customWidth="1"/>
    <col min="516" max="516" width="11" customWidth="1"/>
    <col min="517" max="517" width="11.88671875" customWidth="1"/>
    <col min="518" max="518" width="10.109375" bestFit="1" customWidth="1"/>
    <col min="769" max="769" width="43.5546875" customWidth="1"/>
    <col min="770" max="770" width="11.44140625" customWidth="1"/>
    <col min="771" max="771" width="10.88671875" customWidth="1"/>
    <col min="772" max="772" width="11" customWidth="1"/>
    <col min="773" max="773" width="11.88671875" customWidth="1"/>
    <col min="774" max="774" width="10.109375" bestFit="1" customWidth="1"/>
    <col min="1025" max="1025" width="43.5546875" customWidth="1"/>
    <col min="1026" max="1026" width="11.44140625" customWidth="1"/>
    <col min="1027" max="1027" width="10.88671875" customWidth="1"/>
    <col min="1028" max="1028" width="11" customWidth="1"/>
    <col min="1029" max="1029" width="11.88671875" customWidth="1"/>
    <col min="1030" max="1030" width="10.109375" bestFit="1" customWidth="1"/>
    <col min="1281" max="1281" width="43.5546875" customWidth="1"/>
    <col min="1282" max="1282" width="11.44140625" customWidth="1"/>
    <col min="1283" max="1283" width="10.88671875" customWidth="1"/>
    <col min="1284" max="1284" width="11" customWidth="1"/>
    <col min="1285" max="1285" width="11.88671875" customWidth="1"/>
    <col min="1286" max="1286" width="10.109375" bestFit="1" customWidth="1"/>
    <col min="1537" max="1537" width="43.5546875" customWidth="1"/>
    <col min="1538" max="1538" width="11.44140625" customWidth="1"/>
    <col min="1539" max="1539" width="10.88671875" customWidth="1"/>
    <col min="1540" max="1540" width="11" customWidth="1"/>
    <col min="1541" max="1541" width="11.88671875" customWidth="1"/>
    <col min="1542" max="1542" width="10.109375" bestFit="1" customWidth="1"/>
    <col min="1793" max="1793" width="43.5546875" customWidth="1"/>
    <col min="1794" max="1794" width="11.44140625" customWidth="1"/>
    <col min="1795" max="1795" width="10.88671875" customWidth="1"/>
    <col min="1796" max="1796" width="11" customWidth="1"/>
    <col min="1797" max="1797" width="11.88671875" customWidth="1"/>
    <col min="1798" max="1798" width="10.109375" bestFit="1" customWidth="1"/>
    <col min="2049" max="2049" width="43.5546875" customWidth="1"/>
    <col min="2050" max="2050" width="11.44140625" customWidth="1"/>
    <col min="2051" max="2051" width="10.88671875" customWidth="1"/>
    <col min="2052" max="2052" width="11" customWidth="1"/>
    <col min="2053" max="2053" width="11.88671875" customWidth="1"/>
    <col min="2054" max="2054" width="10.109375" bestFit="1" customWidth="1"/>
    <col min="2305" max="2305" width="43.5546875" customWidth="1"/>
    <col min="2306" max="2306" width="11.44140625" customWidth="1"/>
    <col min="2307" max="2307" width="10.88671875" customWidth="1"/>
    <col min="2308" max="2308" width="11" customWidth="1"/>
    <col min="2309" max="2309" width="11.88671875" customWidth="1"/>
    <col min="2310" max="2310" width="10.109375" bestFit="1" customWidth="1"/>
    <col min="2561" max="2561" width="43.5546875" customWidth="1"/>
    <col min="2562" max="2562" width="11.44140625" customWidth="1"/>
    <col min="2563" max="2563" width="10.88671875" customWidth="1"/>
    <col min="2564" max="2564" width="11" customWidth="1"/>
    <col min="2565" max="2565" width="11.88671875" customWidth="1"/>
    <col min="2566" max="2566" width="10.109375" bestFit="1" customWidth="1"/>
    <col min="2817" max="2817" width="43.5546875" customWidth="1"/>
    <col min="2818" max="2818" width="11.44140625" customWidth="1"/>
    <col min="2819" max="2819" width="10.88671875" customWidth="1"/>
    <col min="2820" max="2820" width="11" customWidth="1"/>
    <col min="2821" max="2821" width="11.88671875" customWidth="1"/>
    <col min="2822" max="2822" width="10.109375" bestFit="1" customWidth="1"/>
    <col min="3073" max="3073" width="43.5546875" customWidth="1"/>
    <col min="3074" max="3074" width="11.44140625" customWidth="1"/>
    <col min="3075" max="3075" width="10.88671875" customWidth="1"/>
    <col min="3076" max="3076" width="11" customWidth="1"/>
    <col min="3077" max="3077" width="11.88671875" customWidth="1"/>
    <col min="3078" max="3078" width="10.109375" bestFit="1" customWidth="1"/>
    <col min="3329" max="3329" width="43.5546875" customWidth="1"/>
    <col min="3330" max="3330" width="11.44140625" customWidth="1"/>
    <col min="3331" max="3331" width="10.88671875" customWidth="1"/>
    <col min="3332" max="3332" width="11" customWidth="1"/>
    <col min="3333" max="3333" width="11.88671875" customWidth="1"/>
    <col min="3334" max="3334" width="10.109375" bestFit="1" customWidth="1"/>
    <col min="3585" max="3585" width="43.5546875" customWidth="1"/>
    <col min="3586" max="3586" width="11.44140625" customWidth="1"/>
    <col min="3587" max="3587" width="10.88671875" customWidth="1"/>
    <col min="3588" max="3588" width="11" customWidth="1"/>
    <col min="3589" max="3589" width="11.88671875" customWidth="1"/>
    <col min="3590" max="3590" width="10.109375" bestFit="1" customWidth="1"/>
    <col min="3841" max="3841" width="43.5546875" customWidth="1"/>
    <col min="3842" max="3842" width="11.44140625" customWidth="1"/>
    <col min="3843" max="3843" width="10.88671875" customWidth="1"/>
    <col min="3844" max="3844" width="11" customWidth="1"/>
    <col min="3845" max="3845" width="11.88671875" customWidth="1"/>
    <col min="3846" max="3846" width="10.109375" bestFit="1" customWidth="1"/>
    <col min="4097" max="4097" width="43.5546875" customWidth="1"/>
    <col min="4098" max="4098" width="11.44140625" customWidth="1"/>
    <col min="4099" max="4099" width="10.88671875" customWidth="1"/>
    <col min="4100" max="4100" width="11" customWidth="1"/>
    <col min="4101" max="4101" width="11.88671875" customWidth="1"/>
    <col min="4102" max="4102" width="10.109375" bestFit="1" customWidth="1"/>
    <col min="4353" max="4353" width="43.5546875" customWidth="1"/>
    <col min="4354" max="4354" width="11.44140625" customWidth="1"/>
    <col min="4355" max="4355" width="10.88671875" customWidth="1"/>
    <col min="4356" max="4356" width="11" customWidth="1"/>
    <col min="4357" max="4357" width="11.88671875" customWidth="1"/>
    <col min="4358" max="4358" width="10.109375" bestFit="1" customWidth="1"/>
    <col min="4609" max="4609" width="43.5546875" customWidth="1"/>
    <col min="4610" max="4610" width="11.44140625" customWidth="1"/>
    <col min="4611" max="4611" width="10.88671875" customWidth="1"/>
    <col min="4612" max="4612" width="11" customWidth="1"/>
    <col min="4613" max="4613" width="11.88671875" customWidth="1"/>
    <col min="4614" max="4614" width="10.109375" bestFit="1" customWidth="1"/>
    <col min="4865" max="4865" width="43.5546875" customWidth="1"/>
    <col min="4866" max="4866" width="11.44140625" customWidth="1"/>
    <col min="4867" max="4867" width="10.88671875" customWidth="1"/>
    <col min="4868" max="4868" width="11" customWidth="1"/>
    <col min="4869" max="4869" width="11.88671875" customWidth="1"/>
    <col min="4870" max="4870" width="10.109375" bestFit="1" customWidth="1"/>
    <col min="5121" max="5121" width="43.5546875" customWidth="1"/>
    <col min="5122" max="5122" width="11.44140625" customWidth="1"/>
    <col min="5123" max="5123" width="10.88671875" customWidth="1"/>
    <col min="5124" max="5124" width="11" customWidth="1"/>
    <col min="5125" max="5125" width="11.88671875" customWidth="1"/>
    <col min="5126" max="5126" width="10.109375" bestFit="1" customWidth="1"/>
    <col min="5377" max="5377" width="43.5546875" customWidth="1"/>
    <col min="5378" max="5378" width="11.44140625" customWidth="1"/>
    <col min="5379" max="5379" width="10.88671875" customWidth="1"/>
    <col min="5380" max="5380" width="11" customWidth="1"/>
    <col min="5381" max="5381" width="11.88671875" customWidth="1"/>
    <col min="5382" max="5382" width="10.109375" bestFit="1" customWidth="1"/>
    <col min="5633" max="5633" width="43.5546875" customWidth="1"/>
    <col min="5634" max="5634" width="11.44140625" customWidth="1"/>
    <col min="5635" max="5635" width="10.88671875" customWidth="1"/>
    <col min="5636" max="5636" width="11" customWidth="1"/>
    <col min="5637" max="5637" width="11.88671875" customWidth="1"/>
    <col min="5638" max="5638" width="10.109375" bestFit="1" customWidth="1"/>
    <col min="5889" max="5889" width="43.5546875" customWidth="1"/>
    <col min="5890" max="5890" width="11.44140625" customWidth="1"/>
    <col min="5891" max="5891" width="10.88671875" customWidth="1"/>
    <col min="5892" max="5892" width="11" customWidth="1"/>
    <col min="5893" max="5893" width="11.88671875" customWidth="1"/>
    <col min="5894" max="5894" width="10.109375" bestFit="1" customWidth="1"/>
    <col min="6145" max="6145" width="43.5546875" customWidth="1"/>
    <col min="6146" max="6146" width="11.44140625" customWidth="1"/>
    <col min="6147" max="6147" width="10.88671875" customWidth="1"/>
    <col min="6148" max="6148" width="11" customWidth="1"/>
    <col min="6149" max="6149" width="11.88671875" customWidth="1"/>
    <col min="6150" max="6150" width="10.109375" bestFit="1" customWidth="1"/>
    <col min="6401" max="6401" width="43.5546875" customWidth="1"/>
    <col min="6402" max="6402" width="11.44140625" customWidth="1"/>
    <col min="6403" max="6403" width="10.88671875" customWidth="1"/>
    <col min="6404" max="6404" width="11" customWidth="1"/>
    <col min="6405" max="6405" width="11.88671875" customWidth="1"/>
    <col min="6406" max="6406" width="10.109375" bestFit="1" customWidth="1"/>
    <col min="6657" max="6657" width="43.5546875" customWidth="1"/>
    <col min="6658" max="6658" width="11.44140625" customWidth="1"/>
    <col min="6659" max="6659" width="10.88671875" customWidth="1"/>
    <col min="6660" max="6660" width="11" customWidth="1"/>
    <col min="6661" max="6661" width="11.88671875" customWidth="1"/>
    <col min="6662" max="6662" width="10.109375" bestFit="1" customWidth="1"/>
    <col min="6913" max="6913" width="43.5546875" customWidth="1"/>
    <col min="6914" max="6914" width="11.44140625" customWidth="1"/>
    <col min="6915" max="6915" width="10.88671875" customWidth="1"/>
    <col min="6916" max="6916" width="11" customWidth="1"/>
    <col min="6917" max="6917" width="11.88671875" customWidth="1"/>
    <col min="6918" max="6918" width="10.109375" bestFit="1" customWidth="1"/>
    <col min="7169" max="7169" width="43.5546875" customWidth="1"/>
    <col min="7170" max="7170" width="11.44140625" customWidth="1"/>
    <col min="7171" max="7171" width="10.88671875" customWidth="1"/>
    <col min="7172" max="7172" width="11" customWidth="1"/>
    <col min="7173" max="7173" width="11.88671875" customWidth="1"/>
    <col min="7174" max="7174" width="10.109375" bestFit="1" customWidth="1"/>
    <col min="7425" max="7425" width="43.5546875" customWidth="1"/>
    <col min="7426" max="7426" width="11.44140625" customWidth="1"/>
    <col min="7427" max="7427" width="10.88671875" customWidth="1"/>
    <col min="7428" max="7428" width="11" customWidth="1"/>
    <col min="7429" max="7429" width="11.88671875" customWidth="1"/>
    <col min="7430" max="7430" width="10.109375" bestFit="1" customWidth="1"/>
    <col min="7681" max="7681" width="43.5546875" customWidth="1"/>
    <col min="7682" max="7682" width="11.44140625" customWidth="1"/>
    <col min="7683" max="7683" width="10.88671875" customWidth="1"/>
    <col min="7684" max="7684" width="11" customWidth="1"/>
    <col min="7685" max="7685" width="11.88671875" customWidth="1"/>
    <col min="7686" max="7686" width="10.109375" bestFit="1" customWidth="1"/>
    <col min="7937" max="7937" width="43.5546875" customWidth="1"/>
    <col min="7938" max="7938" width="11.44140625" customWidth="1"/>
    <col min="7939" max="7939" width="10.88671875" customWidth="1"/>
    <col min="7940" max="7940" width="11" customWidth="1"/>
    <col min="7941" max="7941" width="11.88671875" customWidth="1"/>
    <col min="7942" max="7942" width="10.109375" bestFit="1" customWidth="1"/>
    <col min="8193" max="8193" width="43.5546875" customWidth="1"/>
    <col min="8194" max="8194" width="11.44140625" customWidth="1"/>
    <col min="8195" max="8195" width="10.88671875" customWidth="1"/>
    <col min="8196" max="8196" width="11" customWidth="1"/>
    <col min="8197" max="8197" width="11.88671875" customWidth="1"/>
    <col min="8198" max="8198" width="10.109375" bestFit="1" customWidth="1"/>
    <col min="8449" max="8449" width="43.5546875" customWidth="1"/>
    <col min="8450" max="8450" width="11.44140625" customWidth="1"/>
    <col min="8451" max="8451" width="10.88671875" customWidth="1"/>
    <col min="8452" max="8452" width="11" customWidth="1"/>
    <col min="8453" max="8453" width="11.88671875" customWidth="1"/>
    <col min="8454" max="8454" width="10.109375" bestFit="1" customWidth="1"/>
    <col min="8705" max="8705" width="43.5546875" customWidth="1"/>
    <col min="8706" max="8706" width="11.44140625" customWidth="1"/>
    <col min="8707" max="8707" width="10.88671875" customWidth="1"/>
    <col min="8708" max="8708" width="11" customWidth="1"/>
    <col min="8709" max="8709" width="11.88671875" customWidth="1"/>
    <col min="8710" max="8710" width="10.109375" bestFit="1" customWidth="1"/>
    <col min="8961" max="8961" width="43.5546875" customWidth="1"/>
    <col min="8962" max="8962" width="11.44140625" customWidth="1"/>
    <col min="8963" max="8963" width="10.88671875" customWidth="1"/>
    <col min="8964" max="8964" width="11" customWidth="1"/>
    <col min="8965" max="8965" width="11.88671875" customWidth="1"/>
    <col min="8966" max="8966" width="10.109375" bestFit="1" customWidth="1"/>
    <col min="9217" max="9217" width="43.5546875" customWidth="1"/>
    <col min="9218" max="9218" width="11.44140625" customWidth="1"/>
    <col min="9219" max="9219" width="10.88671875" customWidth="1"/>
    <col min="9220" max="9220" width="11" customWidth="1"/>
    <col min="9221" max="9221" width="11.88671875" customWidth="1"/>
    <col min="9222" max="9222" width="10.109375" bestFit="1" customWidth="1"/>
    <col min="9473" max="9473" width="43.5546875" customWidth="1"/>
    <col min="9474" max="9474" width="11.44140625" customWidth="1"/>
    <col min="9475" max="9475" width="10.88671875" customWidth="1"/>
    <col min="9476" max="9476" width="11" customWidth="1"/>
    <col min="9477" max="9477" width="11.88671875" customWidth="1"/>
    <col min="9478" max="9478" width="10.109375" bestFit="1" customWidth="1"/>
    <col min="9729" max="9729" width="43.5546875" customWidth="1"/>
    <col min="9730" max="9730" width="11.44140625" customWidth="1"/>
    <col min="9731" max="9731" width="10.88671875" customWidth="1"/>
    <col min="9732" max="9732" width="11" customWidth="1"/>
    <col min="9733" max="9733" width="11.88671875" customWidth="1"/>
    <col min="9734" max="9734" width="10.109375" bestFit="1" customWidth="1"/>
    <col min="9985" max="9985" width="43.5546875" customWidth="1"/>
    <col min="9986" max="9986" width="11.44140625" customWidth="1"/>
    <col min="9987" max="9987" width="10.88671875" customWidth="1"/>
    <col min="9988" max="9988" width="11" customWidth="1"/>
    <col min="9989" max="9989" width="11.88671875" customWidth="1"/>
    <col min="9990" max="9990" width="10.109375" bestFit="1" customWidth="1"/>
    <col min="10241" max="10241" width="43.5546875" customWidth="1"/>
    <col min="10242" max="10242" width="11.44140625" customWidth="1"/>
    <col min="10243" max="10243" width="10.88671875" customWidth="1"/>
    <col min="10244" max="10244" width="11" customWidth="1"/>
    <col min="10245" max="10245" width="11.88671875" customWidth="1"/>
    <col min="10246" max="10246" width="10.109375" bestFit="1" customWidth="1"/>
    <col min="10497" max="10497" width="43.5546875" customWidth="1"/>
    <col min="10498" max="10498" width="11.44140625" customWidth="1"/>
    <col min="10499" max="10499" width="10.88671875" customWidth="1"/>
    <col min="10500" max="10500" width="11" customWidth="1"/>
    <col min="10501" max="10501" width="11.88671875" customWidth="1"/>
    <col min="10502" max="10502" width="10.109375" bestFit="1" customWidth="1"/>
    <col min="10753" max="10753" width="43.5546875" customWidth="1"/>
    <col min="10754" max="10754" width="11.44140625" customWidth="1"/>
    <col min="10755" max="10755" width="10.88671875" customWidth="1"/>
    <col min="10756" max="10756" width="11" customWidth="1"/>
    <col min="10757" max="10757" width="11.88671875" customWidth="1"/>
    <col min="10758" max="10758" width="10.109375" bestFit="1" customWidth="1"/>
    <col min="11009" max="11009" width="43.5546875" customWidth="1"/>
    <col min="11010" max="11010" width="11.44140625" customWidth="1"/>
    <col min="11011" max="11011" width="10.88671875" customWidth="1"/>
    <col min="11012" max="11012" width="11" customWidth="1"/>
    <col min="11013" max="11013" width="11.88671875" customWidth="1"/>
    <col min="11014" max="11014" width="10.109375" bestFit="1" customWidth="1"/>
    <col min="11265" max="11265" width="43.5546875" customWidth="1"/>
    <col min="11266" max="11266" width="11.44140625" customWidth="1"/>
    <col min="11267" max="11267" width="10.88671875" customWidth="1"/>
    <col min="11268" max="11268" width="11" customWidth="1"/>
    <col min="11269" max="11269" width="11.88671875" customWidth="1"/>
    <col min="11270" max="11270" width="10.109375" bestFit="1" customWidth="1"/>
    <col min="11521" max="11521" width="43.5546875" customWidth="1"/>
    <col min="11522" max="11522" width="11.44140625" customWidth="1"/>
    <col min="11523" max="11523" width="10.88671875" customWidth="1"/>
    <col min="11524" max="11524" width="11" customWidth="1"/>
    <col min="11525" max="11525" width="11.88671875" customWidth="1"/>
    <col min="11526" max="11526" width="10.109375" bestFit="1" customWidth="1"/>
    <col min="11777" max="11777" width="43.5546875" customWidth="1"/>
    <col min="11778" max="11778" width="11.44140625" customWidth="1"/>
    <col min="11779" max="11779" width="10.88671875" customWidth="1"/>
    <col min="11780" max="11780" width="11" customWidth="1"/>
    <col min="11781" max="11781" width="11.88671875" customWidth="1"/>
    <col min="11782" max="11782" width="10.109375" bestFit="1" customWidth="1"/>
    <col min="12033" max="12033" width="43.5546875" customWidth="1"/>
    <col min="12034" max="12034" width="11.44140625" customWidth="1"/>
    <col min="12035" max="12035" width="10.88671875" customWidth="1"/>
    <col min="12036" max="12036" width="11" customWidth="1"/>
    <col min="12037" max="12037" width="11.88671875" customWidth="1"/>
    <col min="12038" max="12038" width="10.109375" bestFit="1" customWidth="1"/>
    <col min="12289" max="12289" width="43.5546875" customWidth="1"/>
    <col min="12290" max="12290" width="11.44140625" customWidth="1"/>
    <col min="12291" max="12291" width="10.88671875" customWidth="1"/>
    <col min="12292" max="12292" width="11" customWidth="1"/>
    <col min="12293" max="12293" width="11.88671875" customWidth="1"/>
    <col min="12294" max="12294" width="10.109375" bestFit="1" customWidth="1"/>
    <col min="12545" max="12545" width="43.5546875" customWidth="1"/>
    <col min="12546" max="12546" width="11.44140625" customWidth="1"/>
    <col min="12547" max="12547" width="10.88671875" customWidth="1"/>
    <col min="12548" max="12548" width="11" customWidth="1"/>
    <col min="12549" max="12549" width="11.88671875" customWidth="1"/>
    <col min="12550" max="12550" width="10.109375" bestFit="1" customWidth="1"/>
    <col min="12801" max="12801" width="43.5546875" customWidth="1"/>
    <col min="12802" max="12802" width="11.44140625" customWidth="1"/>
    <col min="12803" max="12803" width="10.88671875" customWidth="1"/>
    <col min="12804" max="12804" width="11" customWidth="1"/>
    <col min="12805" max="12805" width="11.88671875" customWidth="1"/>
    <col min="12806" max="12806" width="10.109375" bestFit="1" customWidth="1"/>
    <col min="13057" max="13057" width="43.5546875" customWidth="1"/>
    <col min="13058" max="13058" width="11.44140625" customWidth="1"/>
    <col min="13059" max="13059" width="10.88671875" customWidth="1"/>
    <col min="13060" max="13060" width="11" customWidth="1"/>
    <col min="13061" max="13061" width="11.88671875" customWidth="1"/>
    <col min="13062" max="13062" width="10.109375" bestFit="1" customWidth="1"/>
    <col min="13313" max="13313" width="43.5546875" customWidth="1"/>
    <col min="13314" max="13314" width="11.44140625" customWidth="1"/>
    <col min="13315" max="13315" width="10.88671875" customWidth="1"/>
    <col min="13316" max="13316" width="11" customWidth="1"/>
    <col min="13317" max="13317" width="11.88671875" customWidth="1"/>
    <col min="13318" max="13318" width="10.109375" bestFit="1" customWidth="1"/>
    <col min="13569" max="13569" width="43.5546875" customWidth="1"/>
    <col min="13570" max="13570" width="11.44140625" customWidth="1"/>
    <col min="13571" max="13571" width="10.88671875" customWidth="1"/>
    <col min="13572" max="13572" width="11" customWidth="1"/>
    <col min="13573" max="13573" width="11.88671875" customWidth="1"/>
    <col min="13574" max="13574" width="10.109375" bestFit="1" customWidth="1"/>
    <col min="13825" max="13825" width="43.5546875" customWidth="1"/>
    <col min="13826" max="13826" width="11.44140625" customWidth="1"/>
    <col min="13827" max="13827" width="10.88671875" customWidth="1"/>
    <col min="13828" max="13828" width="11" customWidth="1"/>
    <col min="13829" max="13829" width="11.88671875" customWidth="1"/>
    <col min="13830" max="13830" width="10.109375" bestFit="1" customWidth="1"/>
    <col min="14081" max="14081" width="43.5546875" customWidth="1"/>
    <col min="14082" max="14082" width="11.44140625" customWidth="1"/>
    <col min="14083" max="14083" width="10.88671875" customWidth="1"/>
    <col min="14084" max="14084" width="11" customWidth="1"/>
    <col min="14085" max="14085" width="11.88671875" customWidth="1"/>
    <col min="14086" max="14086" width="10.109375" bestFit="1" customWidth="1"/>
    <col min="14337" max="14337" width="43.5546875" customWidth="1"/>
    <col min="14338" max="14338" width="11.44140625" customWidth="1"/>
    <col min="14339" max="14339" width="10.88671875" customWidth="1"/>
    <col min="14340" max="14340" width="11" customWidth="1"/>
    <col min="14341" max="14341" width="11.88671875" customWidth="1"/>
    <col min="14342" max="14342" width="10.109375" bestFit="1" customWidth="1"/>
    <col min="14593" max="14593" width="43.5546875" customWidth="1"/>
    <col min="14594" max="14594" width="11.44140625" customWidth="1"/>
    <col min="14595" max="14595" width="10.88671875" customWidth="1"/>
    <col min="14596" max="14596" width="11" customWidth="1"/>
    <col min="14597" max="14597" width="11.88671875" customWidth="1"/>
    <col min="14598" max="14598" width="10.109375" bestFit="1" customWidth="1"/>
    <col min="14849" max="14849" width="43.5546875" customWidth="1"/>
    <col min="14850" max="14850" width="11.44140625" customWidth="1"/>
    <col min="14851" max="14851" width="10.88671875" customWidth="1"/>
    <col min="14852" max="14852" width="11" customWidth="1"/>
    <col min="14853" max="14853" width="11.88671875" customWidth="1"/>
    <col min="14854" max="14854" width="10.109375" bestFit="1" customWidth="1"/>
    <col min="15105" max="15105" width="43.5546875" customWidth="1"/>
    <col min="15106" max="15106" width="11.44140625" customWidth="1"/>
    <col min="15107" max="15107" width="10.88671875" customWidth="1"/>
    <col min="15108" max="15108" width="11" customWidth="1"/>
    <col min="15109" max="15109" width="11.88671875" customWidth="1"/>
    <col min="15110" max="15110" width="10.109375" bestFit="1" customWidth="1"/>
    <col min="15361" max="15361" width="43.5546875" customWidth="1"/>
    <col min="15362" max="15362" width="11.44140625" customWidth="1"/>
    <col min="15363" max="15363" width="10.88671875" customWidth="1"/>
    <col min="15364" max="15364" width="11" customWidth="1"/>
    <col min="15365" max="15365" width="11.88671875" customWidth="1"/>
    <col min="15366" max="15366" width="10.109375" bestFit="1" customWidth="1"/>
    <col min="15617" max="15617" width="43.5546875" customWidth="1"/>
    <col min="15618" max="15618" width="11.44140625" customWidth="1"/>
    <col min="15619" max="15619" width="10.88671875" customWidth="1"/>
    <col min="15620" max="15620" width="11" customWidth="1"/>
    <col min="15621" max="15621" width="11.88671875" customWidth="1"/>
    <col min="15622" max="15622" width="10.109375" bestFit="1" customWidth="1"/>
    <col min="15873" max="15873" width="43.5546875" customWidth="1"/>
    <col min="15874" max="15874" width="11.44140625" customWidth="1"/>
    <col min="15875" max="15875" width="10.88671875" customWidth="1"/>
    <col min="15876" max="15876" width="11" customWidth="1"/>
    <col min="15877" max="15877" width="11.88671875" customWidth="1"/>
    <col min="15878" max="15878" width="10.109375" bestFit="1" customWidth="1"/>
    <col min="16129" max="16129" width="43.5546875" customWidth="1"/>
    <col min="16130" max="16130" width="11.44140625" customWidth="1"/>
    <col min="16131" max="16131" width="10.88671875" customWidth="1"/>
    <col min="16132" max="16132" width="11" customWidth="1"/>
    <col min="16133" max="16133" width="11.88671875" customWidth="1"/>
    <col min="16134" max="16134" width="10.109375" bestFit="1" customWidth="1"/>
  </cols>
  <sheetData>
    <row r="2" spans="1:8" ht="13.8" thickBot="1"/>
    <row r="3" spans="1:8" ht="16.5" customHeight="1" thickBot="1">
      <c r="A3" s="193" t="s">
        <v>24</v>
      </c>
      <c r="B3" s="166" t="s">
        <v>9</v>
      </c>
      <c r="C3" s="167"/>
      <c r="D3" s="167"/>
      <c r="E3" s="167"/>
      <c r="F3" s="167"/>
      <c r="G3" s="168"/>
      <c r="H3" s="185" t="s">
        <v>5</v>
      </c>
    </row>
    <row r="4" spans="1:8" ht="34.5" customHeight="1" thickBot="1">
      <c r="A4" s="194"/>
      <c r="B4" s="197" t="s">
        <v>10</v>
      </c>
      <c r="C4" s="198"/>
      <c r="D4" s="197" t="s">
        <v>108</v>
      </c>
      <c r="E4" s="198"/>
      <c r="F4" s="197" t="s">
        <v>34</v>
      </c>
      <c r="G4" s="198"/>
      <c r="H4" s="186"/>
    </row>
    <row r="5" spans="1:8" ht="16.8" thickBot="1">
      <c r="A5" s="195"/>
      <c r="B5" s="18" t="s">
        <v>11</v>
      </c>
      <c r="C5" s="143" t="s">
        <v>12</v>
      </c>
      <c r="D5" s="144" t="s">
        <v>11</v>
      </c>
      <c r="E5" s="144" t="s">
        <v>12</v>
      </c>
      <c r="F5" s="17" t="s">
        <v>11</v>
      </c>
      <c r="G5" s="19" t="s">
        <v>12</v>
      </c>
      <c r="H5" s="196"/>
    </row>
    <row r="6" spans="1:8" ht="14.4" thickBot="1">
      <c r="A6" s="20" t="s">
        <v>25</v>
      </c>
      <c r="B6" s="21">
        <f>'Detailed Budget'!G47+'Detailed Budget'!G59</f>
        <v>57456</v>
      </c>
      <c r="C6" s="151">
        <f>B6/B15</f>
        <v>0.23513812154696132</v>
      </c>
      <c r="D6" s="23">
        <v>0</v>
      </c>
      <c r="E6" s="27">
        <f>D6/D15</f>
        <v>0</v>
      </c>
      <c r="F6" s="22">
        <v>0</v>
      </c>
      <c r="G6" s="28">
        <v>0</v>
      </c>
      <c r="H6" s="23">
        <f>B6+D6+F6</f>
        <v>57456</v>
      </c>
    </row>
    <row r="7" spans="1:8" ht="14.4" thickBot="1">
      <c r="A7" s="24" t="s">
        <v>26</v>
      </c>
      <c r="B7" s="21">
        <f>'Detailed Budget'!G30</f>
        <v>5625</v>
      </c>
      <c r="C7" s="152">
        <f>B7/B15</f>
        <v>2.3020257826887661E-2</v>
      </c>
      <c r="D7" s="23">
        <v>0</v>
      </c>
      <c r="E7" s="27">
        <f>D7/D15</f>
        <v>0</v>
      </c>
      <c r="F7" s="22">
        <v>0</v>
      </c>
      <c r="G7" s="29">
        <v>0</v>
      </c>
      <c r="H7" s="23">
        <f t="shared" ref="H7:H14" si="0">B7+D7+F7</f>
        <v>5625</v>
      </c>
    </row>
    <row r="8" spans="1:8" ht="28.2" thickBot="1">
      <c r="A8" s="20" t="s">
        <v>27</v>
      </c>
      <c r="B8" s="21">
        <f>'Detailed Budget'!G70+'Detailed Budget'!G71</f>
        <v>8000</v>
      </c>
      <c r="C8" s="151">
        <f>B8/B15</f>
        <v>3.2739922242684676E-2</v>
      </c>
      <c r="D8" s="23">
        <v>0</v>
      </c>
      <c r="E8" s="27">
        <f>D8/D15</f>
        <v>0</v>
      </c>
      <c r="F8" s="22">
        <v>0</v>
      </c>
      <c r="G8" s="28">
        <v>0</v>
      </c>
      <c r="H8" s="23">
        <f t="shared" si="0"/>
        <v>8000</v>
      </c>
    </row>
    <row r="9" spans="1:8" ht="14.4" thickBot="1">
      <c r="A9" s="24" t="s">
        <v>28</v>
      </c>
      <c r="B9" s="21">
        <f>'Detailed Budget'!G20+'Detailed Budget'!G25+'Detailed Budget'!G35+'Detailed Budget'!G41+'Detailed Budget'!G42+'Detailed Budget'!G43+'Detailed Budget'!G52+'Detailed Budget'!G64+'Detailed Budget'!G75+'Detailed Budget'!G80+'Detailed Budget'!G86+'Detailed Budget'!G96</f>
        <v>75600</v>
      </c>
      <c r="C9" s="152">
        <f>B9/B15</f>
        <v>0.30939226519337015</v>
      </c>
      <c r="D9" s="148">
        <f>'Detailed Budget'!I19+'Detailed Budget'!I21+'Detailed Budget'!I22+'Detailed Budget'!I34+'Detailed Budget'!I36+'Detailed Budget'!I37+'Detailed Budget'!I51+'Detailed Budget'!I53+'Detailed Budget'!I54+'Detailed Budget'!I63+'Detailed Budget'!I65+'Detailed Budget'!I66+'Detailed Budget'!I79+'Detailed Budget'!I81+'Detailed Budget'!I82</f>
        <v>44100</v>
      </c>
      <c r="E9" s="27">
        <f>D9/D15</f>
        <v>0.92793266701735933</v>
      </c>
      <c r="F9" s="22">
        <v>0</v>
      </c>
      <c r="G9" s="29">
        <v>0</v>
      </c>
      <c r="H9" s="23">
        <f t="shared" si="0"/>
        <v>119700</v>
      </c>
    </row>
    <row r="10" spans="1:8" ht="14.4" thickBot="1">
      <c r="A10" s="20" t="s">
        <v>29</v>
      </c>
      <c r="B10" s="21"/>
      <c r="C10" s="151">
        <f>B10/B15</f>
        <v>0</v>
      </c>
      <c r="D10" s="23">
        <v>0</v>
      </c>
      <c r="E10" s="27">
        <f>D10/D15</f>
        <v>0</v>
      </c>
      <c r="F10" s="22">
        <v>0</v>
      </c>
      <c r="G10" s="28">
        <v>0</v>
      </c>
      <c r="H10" s="23">
        <f t="shared" si="0"/>
        <v>0</v>
      </c>
    </row>
    <row r="11" spans="1:8" ht="14.4" thickBot="1">
      <c r="A11" s="24" t="s">
        <v>30</v>
      </c>
      <c r="B11" s="21"/>
      <c r="C11" s="152">
        <f>B11/B15</f>
        <v>0</v>
      </c>
      <c r="D11" s="23">
        <v>0</v>
      </c>
      <c r="E11" s="27">
        <f>D11/D15</f>
        <v>0</v>
      </c>
      <c r="F11" s="22">
        <v>0</v>
      </c>
      <c r="G11" s="29">
        <v>0</v>
      </c>
      <c r="H11" s="23">
        <f t="shared" si="0"/>
        <v>0</v>
      </c>
    </row>
    <row r="12" spans="1:8" ht="14.4" thickBot="1">
      <c r="A12" s="20" t="s">
        <v>31</v>
      </c>
      <c r="B12" s="21">
        <f>'Detailed Budget'!G27</f>
        <v>30960</v>
      </c>
      <c r="C12" s="151">
        <f>B12/B15</f>
        <v>0.12670349907918968</v>
      </c>
      <c r="D12" s="23">
        <v>0</v>
      </c>
      <c r="E12" s="27">
        <f>D12/D15</f>
        <v>0</v>
      </c>
      <c r="F12" s="22">
        <v>0</v>
      </c>
      <c r="G12" s="28">
        <v>0</v>
      </c>
      <c r="H12" s="23">
        <f t="shared" si="0"/>
        <v>30960</v>
      </c>
    </row>
    <row r="13" spans="1:8" ht="14.4" thickBot="1">
      <c r="A13" s="20" t="s">
        <v>32</v>
      </c>
      <c r="B13" s="21">
        <f>'Detailed Budget'!G26+'Detailed Budget'!G44+'Detailed Budget'!G57+'Detailed Budget'!G74+'Detailed Budget'!G85+'Detailed Budget'!G89+'Detailed Budget'!G92+'Detailed Budget'!G93+'Detailed Budget'!G94+'Detailed Budget'!G95</f>
        <v>63109</v>
      </c>
      <c r="C13" s="151">
        <f>B13/B15</f>
        <v>0.25827296910169839</v>
      </c>
      <c r="D13" s="149">
        <f>'Detailed Budget'!I73+'Detailed Budget'!I90</f>
        <v>3425</v>
      </c>
      <c r="E13" s="27">
        <f>D13/D15</f>
        <v>7.2067332982640717E-2</v>
      </c>
      <c r="F13" s="22">
        <v>0</v>
      </c>
      <c r="G13" s="28">
        <v>0</v>
      </c>
      <c r="H13" s="23">
        <f t="shared" si="0"/>
        <v>66534</v>
      </c>
    </row>
    <row r="14" spans="1:8" ht="14.4" thickBot="1">
      <c r="A14" s="20" t="s">
        <v>33</v>
      </c>
      <c r="B14" s="21">
        <f>'Detailed Budget'!G23+'Detailed Budget'!G38+'Detailed Budget'!G55+'Detailed Budget'!G67+'Detailed Budget'!G83</f>
        <v>3600</v>
      </c>
      <c r="C14" s="151">
        <f>B14/B15</f>
        <v>1.4732965009208104E-2</v>
      </c>
      <c r="D14" s="23">
        <v>0</v>
      </c>
      <c r="E14" s="27">
        <f>D14/D15</f>
        <v>0</v>
      </c>
      <c r="F14" s="22">
        <v>0</v>
      </c>
      <c r="G14" s="28">
        <v>0</v>
      </c>
      <c r="H14" s="23">
        <f t="shared" si="0"/>
        <v>3600</v>
      </c>
    </row>
    <row r="15" spans="1:8" ht="14.4" thickBot="1">
      <c r="A15" s="25" t="s">
        <v>5</v>
      </c>
      <c r="B15" s="31">
        <f>SUM(B6:B14)</f>
        <v>244350</v>
      </c>
      <c r="C15" s="153">
        <f>SUM(C6:C14)</f>
        <v>1</v>
      </c>
      <c r="D15" s="150">
        <f>SUM(D6:D14)</f>
        <v>47525</v>
      </c>
      <c r="E15" s="30">
        <f>SUM(E6:E14)</f>
        <v>1</v>
      </c>
      <c r="F15" s="32">
        <f>SUM(F6:F14)</f>
        <v>0</v>
      </c>
      <c r="G15" s="26">
        <f t="shared" ref="G15" si="1">SUM(G6:G14)</f>
        <v>0</v>
      </c>
      <c r="H15" s="32">
        <f>SUM(H6:H14)</f>
        <v>291875</v>
      </c>
    </row>
  </sheetData>
  <mergeCells count="6">
    <mergeCell ref="A3:A5"/>
    <mergeCell ref="H3:H5"/>
    <mergeCell ref="B4:C4"/>
    <mergeCell ref="D4:E4"/>
    <mergeCell ref="F4:G4"/>
    <mergeCell ref="B3:G3"/>
  </mergeCells>
  <pageMargins left="0.7" right="0.7" top="0.75" bottom="0.75" header="0.3" footer="0.3"/>
  <ignoredErrors>
    <ignoredError sqref="D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B1:F17"/>
  <sheetViews>
    <sheetView workbookViewId="0">
      <selection activeCell="B34" sqref="B34"/>
    </sheetView>
  </sheetViews>
  <sheetFormatPr defaultRowHeight="13.2"/>
  <cols>
    <col min="2" max="2" width="54.44140625" customWidth="1"/>
    <col min="3" max="3" width="9.88671875" bestFit="1" customWidth="1"/>
    <col min="4" max="4" width="8.5546875" bestFit="1" customWidth="1"/>
    <col min="5" max="5" width="10.88671875" bestFit="1" customWidth="1"/>
  </cols>
  <sheetData>
    <row r="1" spans="2:6" ht="13.8" thickBot="1"/>
    <row r="2" spans="2:6" ht="13.8" thickBot="1">
      <c r="B2" s="86" t="s">
        <v>70</v>
      </c>
      <c r="C2" s="87" t="s">
        <v>71</v>
      </c>
      <c r="D2" s="88" t="s">
        <v>72</v>
      </c>
      <c r="E2" s="87" t="s">
        <v>73</v>
      </c>
    </row>
    <row r="3" spans="2:6" ht="13.8">
      <c r="B3" s="76" t="s">
        <v>59</v>
      </c>
      <c r="C3" s="77">
        <v>500</v>
      </c>
      <c r="D3" s="78">
        <v>17</v>
      </c>
      <c r="E3" s="79">
        <f>C3*D3</f>
        <v>8500</v>
      </c>
    </row>
    <row r="4" spans="2:6" ht="13.8">
      <c r="B4" s="80" t="s">
        <v>61</v>
      </c>
      <c r="C4" s="75">
        <v>500</v>
      </c>
      <c r="D4" s="74">
        <v>17</v>
      </c>
      <c r="E4" s="81">
        <f t="shared" ref="E4:E12" si="0">C4*D4</f>
        <v>8500</v>
      </c>
    </row>
    <row r="5" spans="2:6" ht="13.8">
      <c r="B5" s="80" t="s">
        <v>62</v>
      </c>
      <c r="C5" s="75">
        <v>1673</v>
      </c>
      <c r="D5" s="74">
        <v>2</v>
      </c>
      <c r="E5" s="81">
        <f t="shared" si="0"/>
        <v>3346</v>
      </c>
    </row>
    <row r="6" spans="2:6" ht="13.8">
      <c r="B6" s="80" t="s">
        <v>63</v>
      </c>
      <c r="C6" s="75">
        <v>3400</v>
      </c>
      <c r="D6" s="74">
        <v>6</v>
      </c>
      <c r="E6" s="81">
        <f t="shared" si="0"/>
        <v>20400</v>
      </c>
    </row>
    <row r="7" spans="2:6" ht="13.8">
      <c r="B7" s="80" t="s">
        <v>64</v>
      </c>
      <c r="C7" s="75">
        <v>550</v>
      </c>
      <c r="D7" s="74">
        <v>12</v>
      </c>
      <c r="E7" s="81">
        <f t="shared" si="0"/>
        <v>6600</v>
      </c>
    </row>
    <row r="8" spans="2:6" ht="13.8">
      <c r="B8" s="80" t="s">
        <v>65</v>
      </c>
      <c r="C8" s="75">
        <v>65</v>
      </c>
      <c r="D8" s="74">
        <v>62</v>
      </c>
      <c r="E8" s="81">
        <f t="shared" si="0"/>
        <v>4030</v>
      </c>
      <c r="F8" s="90">
        <f>E8+E9+E7</f>
        <v>11510</v>
      </c>
    </row>
    <row r="9" spans="2:6" ht="13.8">
      <c r="B9" s="80" t="s">
        <v>66</v>
      </c>
      <c r="C9" s="75">
        <v>440</v>
      </c>
      <c r="D9" s="74">
        <v>2</v>
      </c>
      <c r="E9" s="81">
        <f t="shared" si="0"/>
        <v>880</v>
      </c>
    </row>
    <row r="10" spans="2:6" ht="13.8">
      <c r="B10" s="80" t="s">
        <v>67</v>
      </c>
      <c r="C10" s="75">
        <v>500</v>
      </c>
      <c r="D10" s="74">
        <v>4</v>
      </c>
      <c r="E10" s="81">
        <f t="shared" si="0"/>
        <v>2000</v>
      </c>
    </row>
    <row r="11" spans="2:6" ht="13.8">
      <c r="B11" s="80" t="s">
        <v>68</v>
      </c>
      <c r="C11" s="75">
        <v>1000</v>
      </c>
      <c r="D11" s="74">
        <v>2</v>
      </c>
      <c r="E11" s="81">
        <f t="shared" si="0"/>
        <v>2000</v>
      </c>
    </row>
    <row r="12" spans="2:6" ht="14.4" thickBot="1">
      <c r="B12" s="82" t="s">
        <v>69</v>
      </c>
      <c r="C12" s="83">
        <v>600</v>
      </c>
      <c r="D12" s="84">
        <v>2</v>
      </c>
      <c r="E12" s="85">
        <f t="shared" si="0"/>
        <v>1200</v>
      </c>
    </row>
    <row r="13" spans="2:6" ht="14.4" thickBot="1">
      <c r="B13" s="178" t="s">
        <v>5</v>
      </c>
      <c r="C13" s="179"/>
      <c r="D13" s="179"/>
      <c r="E13" s="89">
        <f>SUM(E3:E12)</f>
        <v>57456</v>
      </c>
    </row>
    <row r="17" spans="5:5">
      <c r="E17" s="90"/>
    </row>
  </sheetData>
  <mergeCells count="1">
    <mergeCell ref="B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7" sqref="G27"/>
    </sheetView>
  </sheetViews>
  <sheetFormatPr defaultRowHeight="13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Detailed Budget</vt:lpstr>
      <vt:lpstr>Annex B</vt:lpstr>
      <vt:lpstr>Annex 1- List of Equipment</vt:lpstr>
      <vt:lpstr>Annex 2- List of Journals</vt:lpstr>
      <vt:lpstr>'Detailed Budget'!Print_Titles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fawzi</dc:creator>
  <cp:lastModifiedBy>mt2xcom</cp:lastModifiedBy>
  <cp:lastPrinted>2013-09-10T09:54:06Z</cp:lastPrinted>
  <dcterms:created xsi:type="dcterms:W3CDTF">2006-05-07T08:36:49Z</dcterms:created>
  <dcterms:modified xsi:type="dcterms:W3CDTF">2014-06-08T11:01:51Z</dcterms:modified>
</cp:coreProperties>
</file>