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firstSheet="3" activeTab="3"/>
  </bookViews>
  <sheets>
    <sheet name="Suivi du cycle" sheetId="1" r:id="rId1"/>
    <sheet name="Suivi de carottage conventionel" sheetId="2" r:id="rId2"/>
    <sheet name="Suivi de carottage WL" sheetId="3" r:id="rId3"/>
    <sheet name="Feuil1" sheetId="5" r:id="rId4"/>
    <sheet name="Graphe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1" l="1"/>
  <c r="R22" i="1"/>
  <c r="Q22" i="1"/>
  <c r="P22" i="1"/>
  <c r="O22" i="1"/>
  <c r="N22" i="1"/>
  <c r="M22" i="1"/>
  <c r="L22" i="1"/>
  <c r="T21" i="1"/>
  <c r="R21" i="1"/>
  <c r="L21" i="1"/>
  <c r="M21" i="1"/>
  <c r="N21" i="1"/>
  <c r="O21" i="1"/>
  <c r="P21" i="1"/>
  <c r="Q21" i="1"/>
  <c r="K21" i="1"/>
  <c r="M45" i="3"/>
  <c r="L45" i="3"/>
  <c r="K45" i="3"/>
  <c r="J45" i="3"/>
  <c r="I45" i="3"/>
  <c r="I43" i="3"/>
  <c r="J43" i="3"/>
  <c r="K43" i="3"/>
  <c r="L43" i="3"/>
  <c r="M43" i="3"/>
  <c r="N36" i="3" l="1"/>
  <c r="N37" i="3"/>
  <c r="N38" i="3"/>
  <c r="N39" i="3"/>
  <c r="N40" i="3"/>
  <c r="N41" i="3"/>
  <c r="N42" i="3"/>
  <c r="G41" i="3"/>
  <c r="O41" i="3" s="1"/>
  <c r="G42" i="3"/>
  <c r="O42" i="3" s="1"/>
  <c r="G37" i="3"/>
  <c r="O37" i="3" s="1"/>
  <c r="G38" i="3"/>
  <c r="O38" i="3" s="1"/>
  <c r="G39" i="3"/>
  <c r="O39" i="3" s="1"/>
  <c r="G40" i="3"/>
  <c r="O40" i="3" s="1"/>
  <c r="G36" i="3"/>
  <c r="O36" i="3" s="1"/>
  <c r="N31" i="3"/>
  <c r="N32" i="3"/>
  <c r="N33" i="3"/>
  <c r="N34" i="3"/>
  <c r="N35" i="3"/>
  <c r="G32" i="3"/>
  <c r="O32" i="3" s="1"/>
  <c r="G33" i="3"/>
  <c r="O33" i="3" s="1"/>
  <c r="G34" i="3"/>
  <c r="O34" i="3" s="1"/>
  <c r="G35" i="3"/>
  <c r="O35" i="3" s="1"/>
  <c r="G31" i="3"/>
  <c r="O31" i="3" s="1"/>
  <c r="N25" i="3"/>
  <c r="N26" i="3"/>
  <c r="N27" i="3"/>
  <c r="N28" i="3"/>
  <c r="N29" i="3"/>
  <c r="N30" i="3"/>
  <c r="G30" i="3"/>
  <c r="O30" i="3" s="1"/>
  <c r="G26" i="3"/>
  <c r="O26" i="3" s="1"/>
  <c r="G27" i="3"/>
  <c r="O27" i="3" s="1"/>
  <c r="G28" i="3"/>
  <c r="O28" i="3" s="1"/>
  <c r="G29" i="3"/>
  <c r="O29" i="3" s="1"/>
  <c r="G25" i="3"/>
  <c r="O25" i="3" s="1"/>
  <c r="N24" i="3"/>
  <c r="N23" i="3"/>
  <c r="N22" i="3"/>
  <c r="N21" i="3"/>
  <c r="G22" i="3"/>
  <c r="O22" i="3" s="1"/>
  <c r="G23" i="3"/>
  <c r="O23" i="3" s="1"/>
  <c r="G24" i="3"/>
  <c r="O24" i="3" s="1"/>
  <c r="G21" i="3"/>
  <c r="O21" i="3" s="1"/>
  <c r="P16" i="1"/>
  <c r="N18" i="3"/>
  <c r="N19" i="3"/>
  <c r="N20" i="3"/>
  <c r="G19" i="3"/>
  <c r="O19" i="3" s="1"/>
  <c r="G20" i="3"/>
  <c r="O20" i="3" s="1"/>
  <c r="G18" i="3"/>
  <c r="O18" i="3" s="1"/>
  <c r="N17" i="3"/>
  <c r="N16" i="3"/>
  <c r="G17" i="3"/>
  <c r="G16" i="3"/>
  <c r="N13" i="3"/>
  <c r="N14" i="3"/>
  <c r="N15" i="3"/>
  <c r="N12" i="3"/>
  <c r="G14" i="3"/>
  <c r="G15" i="3"/>
  <c r="G13" i="3"/>
  <c r="N8" i="3"/>
  <c r="N9" i="3"/>
  <c r="N10" i="3"/>
  <c r="N11" i="3"/>
  <c r="N7" i="3"/>
  <c r="G11" i="3"/>
  <c r="O11" i="3" s="1"/>
  <c r="G10" i="3"/>
  <c r="O10" i="3" s="1"/>
  <c r="G9" i="3"/>
  <c r="O9" i="3" s="1"/>
  <c r="G8" i="3"/>
  <c r="O8" i="3" s="1"/>
  <c r="N14" i="2"/>
  <c r="R11" i="1"/>
  <c r="N13" i="2"/>
  <c r="N9" i="2"/>
  <c r="N10" i="2"/>
  <c r="N11" i="2"/>
  <c r="N12" i="2"/>
  <c r="N8" i="2"/>
  <c r="N43" i="3" l="1"/>
  <c r="R20" i="1"/>
  <c r="P19" i="1"/>
  <c r="P18" i="1"/>
  <c r="P17" i="1"/>
  <c r="J15" i="1"/>
  <c r="I16" i="1" s="1"/>
  <c r="J16" i="1" s="1"/>
  <c r="I17" i="1" s="1"/>
  <c r="J17" i="1" s="1"/>
  <c r="I18" i="1" s="1"/>
  <c r="J18" i="1" s="1"/>
  <c r="I19" i="1" s="1"/>
  <c r="J19" i="1" s="1"/>
  <c r="I20" i="1" s="1"/>
  <c r="J20" i="1" s="1"/>
  <c r="R14" i="1"/>
  <c r="P13" i="1"/>
  <c r="J13" i="1"/>
  <c r="I14" i="1" s="1"/>
  <c r="J14" i="1" s="1"/>
  <c r="P12" i="1"/>
  <c r="J12" i="1"/>
  <c r="T11" i="1"/>
  <c r="S2" i="1"/>
  <c r="T2" i="1"/>
  <c r="R9" i="1"/>
  <c r="T10" i="1"/>
  <c r="R10" i="1" s="1"/>
</calcChain>
</file>

<file path=xl/sharedStrings.xml><?xml version="1.0" encoding="utf-8"?>
<sst xmlns="http://schemas.openxmlformats.org/spreadsheetml/2006/main" count="150" uniqueCount="80">
  <si>
    <t xml:space="preserve"> Suivi</t>
  </si>
  <si>
    <t xml:space="preserve">Côte (m) </t>
  </si>
  <si>
    <t>Sondage</t>
  </si>
  <si>
    <t>Temps de Transport(min)</t>
  </si>
  <si>
    <t xml:space="preserve"> Temps de preparation de la boue (min)</t>
  </si>
  <si>
    <t xml:space="preserve"> Temps de repas (min) </t>
  </si>
  <si>
    <t xml:space="preserve">Temps de carottage (min) </t>
  </si>
  <si>
    <t xml:space="preserve"> Total (min)</t>
  </si>
  <si>
    <t>Date</t>
  </si>
  <si>
    <t>DE</t>
  </si>
  <si>
    <t>A</t>
  </si>
  <si>
    <t>Consigne interposte</t>
  </si>
  <si>
    <t>Temps de prise en charge (min)</t>
  </si>
  <si>
    <t xml:space="preserve"> Arret  </t>
  </si>
  <si>
    <t>Duree(min)</t>
  </si>
  <si>
    <t>Type</t>
  </si>
  <si>
    <t>installation de la machine</t>
  </si>
  <si>
    <t>Temps d'arrengement et chargement des caisses (min)</t>
  </si>
  <si>
    <t>P1</t>
  </si>
  <si>
    <t>P2</t>
  </si>
  <si>
    <t>Creusement et cimentation des bassins</t>
  </si>
  <si>
    <t>dysfonctionnement du mandrin et du treuil principale</t>
  </si>
  <si>
    <t>R.A.S</t>
  </si>
  <si>
    <t>Perte totale (Cimentation du trou )</t>
  </si>
  <si>
    <t>Attente et changement de l'extracteur</t>
  </si>
  <si>
    <t xml:space="preserve">Arret de sondage + Desinstallation de la machine </t>
  </si>
  <si>
    <t xml:space="preserve"> suivi</t>
  </si>
  <si>
    <t>cycle</t>
  </si>
  <si>
    <t xml:space="preserve"> côte (m)</t>
  </si>
  <si>
    <t>Td (min)</t>
  </si>
  <si>
    <t>Tf (min)</t>
  </si>
  <si>
    <t>Tm (min)</t>
  </si>
  <si>
    <t>Tr (min)</t>
  </si>
  <si>
    <t>Temps total (min)</t>
  </si>
  <si>
    <t xml:space="preserve"> Lf (m)</t>
  </si>
  <si>
    <t xml:space="preserve">Sondage   </t>
  </si>
  <si>
    <t xml:space="preserve">    Lr (m)</t>
  </si>
  <si>
    <t>SM33</t>
  </si>
  <si>
    <t>S1</t>
  </si>
  <si>
    <t>C1</t>
  </si>
  <si>
    <t>C2</t>
  </si>
  <si>
    <t>C3</t>
  </si>
  <si>
    <t>C4</t>
  </si>
  <si>
    <t>C5</t>
  </si>
  <si>
    <t>C6</t>
  </si>
  <si>
    <t>Envoi de tube interieur</t>
  </si>
  <si>
    <t>Alimentation en boue de forage</t>
  </si>
  <si>
    <t>Peche de tube interieur</t>
  </si>
  <si>
    <t>recuperation de la carotte</t>
  </si>
  <si>
    <t>Forage pure</t>
  </si>
  <si>
    <t>S2</t>
  </si>
  <si>
    <t>Total (min)</t>
  </si>
  <si>
    <t>Lf (m)</t>
  </si>
  <si>
    <t>S3</t>
  </si>
  <si>
    <t>S4</t>
  </si>
  <si>
    <t>C7</t>
  </si>
  <si>
    <t>C8</t>
  </si>
  <si>
    <t>Remarque</t>
  </si>
  <si>
    <t>Cimentation du trou</t>
  </si>
  <si>
    <t>Changement de la couronne  + reforage du ciment</t>
  </si>
  <si>
    <t>reforage du ciment</t>
  </si>
  <si>
    <t>Changement de la couronne</t>
  </si>
  <si>
    <t>S5</t>
  </si>
  <si>
    <t>S6</t>
  </si>
  <si>
    <t>C9</t>
  </si>
  <si>
    <t>C10</t>
  </si>
  <si>
    <t>C11</t>
  </si>
  <si>
    <t>Moyen (min)</t>
  </si>
  <si>
    <t>Moyen (%)</t>
  </si>
  <si>
    <t>Total (%)</t>
  </si>
  <si>
    <t>Arret(min)</t>
  </si>
  <si>
    <t>Profondeurs</t>
  </si>
  <si>
    <t>Diametre</t>
  </si>
  <si>
    <t>Outil de forage</t>
  </si>
  <si>
    <t>Tubage</t>
  </si>
  <si>
    <t xml:space="preserve">Cimentation </t>
  </si>
  <si>
    <t>Lithologie</t>
  </si>
  <si>
    <t>RPM</t>
  </si>
  <si>
    <t>WOB</t>
  </si>
  <si>
    <t>Debit de boue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</si>
</sst>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/>
    </xf>
    <xf numFmtId="0" fontId="0" fillId="0" borderId="11" xfId="0" applyBorder="1"/>
    <xf numFmtId="0" fontId="0" fillId="0" borderId="18" xfId="0" applyBorder="1"/>
    <xf numFmtId="0" fontId="0" fillId="0" borderId="14" xfId="0" applyBorder="1"/>
    <xf numFmtId="0" fontId="0" fillId="0" borderId="10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0" xfId="0" applyBorder="1"/>
    <xf numFmtId="0" fontId="0" fillId="0" borderId="27" xfId="0" applyBorder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vertical="center" wrapText="1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5" fontId="0" fillId="0" borderId="25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 smtClean="0"/>
              <a:t>Répartition des opérations de carottage WL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C1-405F-AE20-08E9B9C18D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C1-405F-AE20-08E9B9C18D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C1-405F-AE20-08E9B9C18D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C1-405F-AE20-08E9B9C18D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C1-405F-AE20-08E9B9C18D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Graphes!$B$3:$F$3</c:f>
              <c:strCache>
                <c:ptCount val="5"/>
                <c:pt idx="0">
                  <c:v>Envoi de tube interieur</c:v>
                </c:pt>
                <c:pt idx="1">
                  <c:v>Alimentation en boue de forage</c:v>
                </c:pt>
                <c:pt idx="2">
                  <c:v>Forage pure</c:v>
                </c:pt>
                <c:pt idx="3">
                  <c:v>Peche de tube interieur</c:v>
                </c:pt>
                <c:pt idx="4">
                  <c:v>recuperation de la carotte</c:v>
                </c:pt>
              </c:strCache>
            </c:strRef>
          </c:cat>
          <c:val>
            <c:numRef>
              <c:f>Graphes!$B$4:$F$4</c:f>
              <c:numCache>
                <c:formatCode>0.00</c:formatCode>
                <c:ptCount val="5"/>
                <c:pt idx="0">
                  <c:v>7.772543741588156</c:v>
                </c:pt>
                <c:pt idx="1">
                  <c:v>9.690444145356663</c:v>
                </c:pt>
                <c:pt idx="2">
                  <c:v>57.570659488559897</c:v>
                </c:pt>
                <c:pt idx="3">
                  <c:v>7.4360699865410496</c:v>
                </c:pt>
                <c:pt idx="4">
                  <c:v>17.53028263795424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E-4E36-96DF-0BD6E8FA189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TACHES DE POSTE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743219597550309E-2"/>
          <c:y val="0.13414370078740157"/>
          <c:w val="0.50562489063867022"/>
          <c:h val="0.842708151064450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EA-46D5-AF92-FFF2FD06B5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56-481C-948E-D61BE57046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56-481C-948E-D61BE57046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D56-481C-948E-D61BE57046EB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EEA-46D5-AF92-FFF2FD06B5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D56-481C-948E-D61BE57046E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D56-481C-948E-D61BE57046EB}"/>
              </c:ext>
            </c:extLst>
          </c:dPt>
          <c:dLbls>
            <c:dLbl>
              <c:idx val="0"/>
              <c:layout>
                <c:manualLayout>
                  <c:x val="-2.7838159574315505E-3"/>
                  <c:y val="7.300794981854705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EA-46D5-AF92-FFF2FD06B58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none" lIns="18000" tIns="19050" rIns="180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Graphes!$B$33:$H$33</c:f>
              <c:strCache>
                <c:ptCount val="7"/>
                <c:pt idx="0">
                  <c:v>Consigne interposte</c:v>
                </c:pt>
                <c:pt idx="1">
                  <c:v> Temps de preparation de la boue (min)</c:v>
                </c:pt>
                <c:pt idx="2">
                  <c:v> Temps de repas (min) </c:v>
                </c:pt>
                <c:pt idx="3">
                  <c:v>Temps de prise en charge (min)</c:v>
                </c:pt>
                <c:pt idx="4">
                  <c:v>Temps de carottage (min) </c:v>
                </c:pt>
                <c:pt idx="5">
                  <c:v>Temps d'arrengement et chargement des caisses (min)</c:v>
                </c:pt>
                <c:pt idx="6">
                  <c:v>Arret(min)</c:v>
                </c:pt>
              </c:strCache>
            </c:strRef>
          </c:cat>
          <c:val>
            <c:numRef>
              <c:f>Graphes!$B$34:$H$34</c:f>
              <c:numCache>
                <c:formatCode>0.00</c:formatCode>
                <c:ptCount val="7"/>
                <c:pt idx="0">
                  <c:v>0.76388888888888884</c:v>
                </c:pt>
                <c:pt idx="1">
                  <c:v>1.6840277777777781</c:v>
                </c:pt>
                <c:pt idx="2">
                  <c:v>4.375</c:v>
                </c:pt>
                <c:pt idx="3">
                  <c:v>7.1354166666666661</c:v>
                </c:pt>
                <c:pt idx="4">
                  <c:v>54.739583333333329</c:v>
                </c:pt>
                <c:pt idx="5">
                  <c:v>1.1979166666666667</c:v>
                </c:pt>
                <c:pt idx="6">
                  <c:v>28.263888888888889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A-46D5-AF92-FFF2FD06B5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5</xdr:row>
      <xdr:rowOff>23811</xdr:rowOff>
    </xdr:from>
    <xdr:to>
      <xdr:col>5</xdr:col>
      <xdr:colOff>609600</xdr:colOff>
      <xdr:row>24</xdr:row>
      <xdr:rowOff>171450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933450</xdr:colOff>
      <xdr:row>36</xdr:row>
      <xdr:rowOff>76200</xdr:rowOff>
    </xdr:from>
    <xdr:to>
      <xdr:col>5</xdr:col>
      <xdr:colOff>1295400</xdr:colOff>
      <xdr:row>64</xdr:row>
      <xdr:rowOff>19050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U23"/>
  <sheetViews>
    <sheetView topLeftCell="G4" zoomScale="90" zoomScaleNormal="90" workbookViewId="0">
      <selection activeCell="Q11" sqref="Q11"/>
    </sheetView>
  </sheetViews>
  <sheetFormatPr baseColWidth="10" defaultColWidth="9.140625" defaultRowHeight="15" x14ac:dyDescent="0.25"/>
  <cols>
    <col min="6" max="6" width="18.85546875" bestFit="1" customWidth="1"/>
    <col min="7" max="7" width="11.5703125" bestFit="1" customWidth="1"/>
    <col min="11" max="12" width="14" style="1" customWidth="1"/>
    <col min="13" max="13" width="21" bestFit="1" customWidth="1"/>
    <col min="14" max="14" width="21.28515625" bestFit="1" customWidth="1"/>
    <col min="15" max="15" width="22.85546875" bestFit="1" customWidth="1"/>
    <col min="16" max="16" width="24.28515625" bestFit="1" customWidth="1"/>
    <col min="17" max="17" width="24.28515625" customWidth="1"/>
    <col min="18" max="18" width="19.42578125" bestFit="1" customWidth="1"/>
    <col min="19" max="19" width="51" bestFit="1" customWidth="1"/>
    <col min="20" max="20" width="12.42578125" bestFit="1" customWidth="1"/>
  </cols>
  <sheetData>
    <row r="2" spans="6:21" x14ac:dyDescent="0.25">
      <c r="S2" s="7">
        <f>266/60</f>
        <v>4.4333333333333336</v>
      </c>
      <c r="T2">
        <f>8*60</f>
        <v>480</v>
      </c>
    </row>
    <row r="6" spans="6:21" ht="40.5" customHeight="1" x14ac:dyDescent="0.25"/>
    <row r="7" spans="6:21" s="2" customFormat="1" ht="38.25" customHeight="1" x14ac:dyDescent="0.25">
      <c r="F7" s="54" t="s">
        <v>2</v>
      </c>
      <c r="G7" s="54" t="s">
        <v>8</v>
      </c>
      <c r="H7" s="54" t="s">
        <v>0</v>
      </c>
      <c r="I7" s="54" t="s">
        <v>1</v>
      </c>
      <c r="J7" s="54"/>
      <c r="K7" s="55" t="s">
        <v>3</v>
      </c>
      <c r="L7" s="56" t="s">
        <v>11</v>
      </c>
      <c r="M7" s="55" t="s">
        <v>4</v>
      </c>
      <c r="N7" s="55" t="s">
        <v>5</v>
      </c>
      <c r="O7" s="55" t="s">
        <v>12</v>
      </c>
      <c r="P7" s="54" t="s">
        <v>6</v>
      </c>
      <c r="Q7" s="56" t="s">
        <v>17</v>
      </c>
      <c r="R7" s="59" t="s">
        <v>13</v>
      </c>
      <c r="S7" s="60"/>
      <c r="T7" s="54" t="s">
        <v>7</v>
      </c>
      <c r="U7" s="58"/>
    </row>
    <row r="8" spans="6:21" s="2" customFormat="1" ht="18.75" customHeight="1" x14ac:dyDescent="0.25">
      <c r="F8" s="54"/>
      <c r="G8" s="54"/>
      <c r="H8" s="54"/>
      <c r="I8" s="3" t="s">
        <v>9</v>
      </c>
      <c r="J8" s="3" t="s">
        <v>10</v>
      </c>
      <c r="K8" s="55"/>
      <c r="L8" s="57"/>
      <c r="M8" s="55"/>
      <c r="N8" s="55"/>
      <c r="O8" s="55"/>
      <c r="P8" s="54"/>
      <c r="Q8" s="57"/>
      <c r="R8" s="9" t="s">
        <v>14</v>
      </c>
      <c r="S8" s="3" t="s">
        <v>15</v>
      </c>
      <c r="T8" s="54"/>
      <c r="U8" s="58"/>
    </row>
    <row r="9" spans="6:21" x14ac:dyDescent="0.25">
      <c r="F9" s="52" t="s">
        <v>37</v>
      </c>
      <c r="G9" s="5">
        <v>44240</v>
      </c>
      <c r="H9" s="4" t="s">
        <v>18</v>
      </c>
      <c r="I9" s="4">
        <v>0</v>
      </c>
      <c r="J9" s="4">
        <v>0</v>
      </c>
      <c r="K9" s="6">
        <v>50</v>
      </c>
      <c r="L9" s="6">
        <v>0</v>
      </c>
      <c r="M9" s="6">
        <v>0</v>
      </c>
      <c r="N9" s="6">
        <v>25</v>
      </c>
      <c r="O9" s="6">
        <v>35</v>
      </c>
      <c r="P9" s="6">
        <v>0</v>
      </c>
      <c r="Q9" s="6">
        <v>0</v>
      </c>
      <c r="R9" s="9">
        <f>T9-SUM(K9:Q9)</f>
        <v>370</v>
      </c>
      <c r="S9" s="9" t="s">
        <v>20</v>
      </c>
      <c r="T9" s="9">
        <v>480</v>
      </c>
    </row>
    <row r="10" spans="6:21" x14ac:dyDescent="0.25">
      <c r="F10" s="53"/>
      <c r="G10" s="5"/>
      <c r="H10" s="4" t="s">
        <v>19</v>
      </c>
      <c r="I10" s="4">
        <v>0</v>
      </c>
      <c r="J10" s="4">
        <v>3</v>
      </c>
      <c r="K10" s="6">
        <v>56</v>
      </c>
      <c r="L10" s="6">
        <v>6</v>
      </c>
      <c r="M10" s="6">
        <v>8</v>
      </c>
      <c r="N10" s="6">
        <v>18</v>
      </c>
      <c r="O10" s="6">
        <v>25</v>
      </c>
      <c r="P10" s="6">
        <v>220</v>
      </c>
      <c r="Q10" s="6">
        <v>8</v>
      </c>
      <c r="R10" s="9">
        <f>T10-SUM(K10:Q10)</f>
        <v>139</v>
      </c>
      <c r="S10" s="9" t="s">
        <v>16</v>
      </c>
      <c r="T10" s="9">
        <f>8*60</f>
        <v>480</v>
      </c>
    </row>
    <row r="11" spans="6:21" x14ac:dyDescent="0.25">
      <c r="F11" s="53"/>
      <c r="G11" s="5">
        <v>44241</v>
      </c>
      <c r="H11" s="4" t="s">
        <v>18</v>
      </c>
      <c r="I11" s="4">
        <v>3</v>
      </c>
      <c r="J11" s="4">
        <v>3.5</v>
      </c>
      <c r="K11" s="6">
        <v>46</v>
      </c>
      <c r="L11" s="6">
        <v>0</v>
      </c>
      <c r="M11" s="6">
        <v>10</v>
      </c>
      <c r="N11" s="6">
        <v>15</v>
      </c>
      <c r="O11" s="6">
        <v>56</v>
      </c>
      <c r="P11" s="6">
        <v>67</v>
      </c>
      <c r="Q11" s="6">
        <v>0</v>
      </c>
      <c r="R11" s="9">
        <f>T11-SUM(L11:Q11)</f>
        <v>332</v>
      </c>
      <c r="S11" s="9" t="s">
        <v>21</v>
      </c>
      <c r="T11" s="9">
        <f>8*60</f>
        <v>480</v>
      </c>
    </row>
    <row r="12" spans="6:21" x14ac:dyDescent="0.25">
      <c r="F12" s="53"/>
      <c r="G12" s="5"/>
      <c r="H12" s="4" t="s">
        <v>19</v>
      </c>
      <c r="I12" s="4">
        <v>3.5</v>
      </c>
      <c r="J12" s="4">
        <f>I12+10.3</f>
        <v>13.8</v>
      </c>
      <c r="K12" s="6">
        <v>50</v>
      </c>
      <c r="L12" s="6">
        <v>8</v>
      </c>
      <c r="M12" s="6">
        <v>11</v>
      </c>
      <c r="N12" s="6">
        <v>20</v>
      </c>
      <c r="O12" s="6">
        <v>28</v>
      </c>
      <c r="P12" s="6">
        <f>T12-SUM(L12:O12)-Q12</f>
        <v>405</v>
      </c>
      <c r="Q12" s="6">
        <v>8</v>
      </c>
      <c r="R12" s="9">
        <v>0</v>
      </c>
      <c r="S12" s="9" t="s">
        <v>22</v>
      </c>
      <c r="T12" s="9">
        <v>480</v>
      </c>
    </row>
    <row r="13" spans="6:21" x14ac:dyDescent="0.25">
      <c r="F13" s="53"/>
      <c r="G13" s="5">
        <v>44242</v>
      </c>
      <c r="H13" s="4" t="s">
        <v>18</v>
      </c>
      <c r="I13" s="4">
        <v>13.8</v>
      </c>
      <c r="J13" s="4">
        <f>13.8+9.7</f>
        <v>23.5</v>
      </c>
      <c r="K13" s="6">
        <v>52</v>
      </c>
      <c r="L13" s="6">
        <v>0</v>
      </c>
      <c r="M13" s="6">
        <v>12</v>
      </c>
      <c r="N13" s="6">
        <v>22</v>
      </c>
      <c r="O13" s="6">
        <v>30</v>
      </c>
      <c r="P13" s="6">
        <f>T13-SUM(L13:O13)-Q13</f>
        <v>410</v>
      </c>
      <c r="Q13" s="6">
        <v>6</v>
      </c>
      <c r="R13" s="9">
        <v>0</v>
      </c>
      <c r="S13" s="9" t="s">
        <v>22</v>
      </c>
      <c r="T13" s="9">
        <v>480</v>
      </c>
    </row>
    <row r="14" spans="6:21" x14ac:dyDescent="0.25">
      <c r="F14" s="53"/>
      <c r="G14" s="5"/>
      <c r="H14" s="4" t="s">
        <v>19</v>
      </c>
      <c r="I14" s="4">
        <f>J13</f>
        <v>23.5</v>
      </c>
      <c r="J14" s="4">
        <f>I14+3.8</f>
        <v>27.3</v>
      </c>
      <c r="K14" s="6">
        <v>50</v>
      </c>
      <c r="L14" s="6">
        <v>8</v>
      </c>
      <c r="M14" s="6">
        <v>10</v>
      </c>
      <c r="N14" s="6">
        <v>18</v>
      </c>
      <c r="O14" s="6">
        <v>25</v>
      </c>
      <c r="P14" s="6">
        <v>130</v>
      </c>
      <c r="Q14" s="6">
        <v>8</v>
      </c>
      <c r="R14" s="9">
        <f>T14-SUM(L14:Q14)</f>
        <v>281</v>
      </c>
      <c r="S14" s="9" t="s">
        <v>23</v>
      </c>
      <c r="T14" s="9">
        <v>480</v>
      </c>
    </row>
    <row r="15" spans="6:21" x14ac:dyDescent="0.25">
      <c r="F15" s="53"/>
      <c r="G15" s="5">
        <v>44243</v>
      </c>
      <c r="H15" s="4" t="s">
        <v>18</v>
      </c>
      <c r="I15" s="4">
        <v>27.3</v>
      </c>
      <c r="J15" s="4">
        <f>I15+5.2</f>
        <v>32.5</v>
      </c>
      <c r="K15" s="6">
        <v>62</v>
      </c>
      <c r="L15" s="6">
        <v>0</v>
      </c>
      <c r="M15" s="6">
        <v>7</v>
      </c>
      <c r="N15" s="6">
        <v>20</v>
      </c>
      <c r="O15" s="6">
        <v>28</v>
      </c>
      <c r="P15" s="6">
        <v>267</v>
      </c>
      <c r="Q15" s="6">
        <v>7</v>
      </c>
      <c r="R15" s="9">
        <v>151</v>
      </c>
      <c r="S15" s="9" t="s">
        <v>59</v>
      </c>
      <c r="T15" s="9">
        <v>480</v>
      </c>
    </row>
    <row r="16" spans="6:21" x14ac:dyDescent="0.25">
      <c r="F16" s="53"/>
      <c r="G16" s="5"/>
      <c r="H16" s="4" t="s">
        <v>19</v>
      </c>
      <c r="I16" s="4">
        <f>J15</f>
        <v>32.5</v>
      </c>
      <c r="J16" s="4">
        <f>I16+7.8</f>
        <v>40.299999999999997</v>
      </c>
      <c r="K16" s="6">
        <v>50</v>
      </c>
      <c r="L16" s="6">
        <v>9</v>
      </c>
      <c r="M16" s="6">
        <v>6</v>
      </c>
      <c r="N16" s="6">
        <v>22</v>
      </c>
      <c r="O16" s="6">
        <v>32</v>
      </c>
      <c r="P16" s="6">
        <f>T16-SUM(L16:O16)-Q16-R16</f>
        <v>356</v>
      </c>
      <c r="Q16" s="6">
        <v>5</v>
      </c>
      <c r="R16" s="9">
        <v>50</v>
      </c>
      <c r="S16" s="9" t="s">
        <v>24</v>
      </c>
      <c r="T16" s="9">
        <v>480</v>
      </c>
    </row>
    <row r="17" spans="6:20" x14ac:dyDescent="0.25">
      <c r="F17" s="53"/>
      <c r="G17" s="5">
        <v>44244</v>
      </c>
      <c r="H17" s="4" t="s">
        <v>18</v>
      </c>
      <c r="I17" s="4">
        <f>J16</f>
        <v>40.299999999999997</v>
      </c>
      <c r="J17" s="4">
        <f>I17+10.3</f>
        <v>50.599999999999994</v>
      </c>
      <c r="K17" s="6">
        <v>58</v>
      </c>
      <c r="L17" s="6">
        <v>0</v>
      </c>
      <c r="M17" s="6">
        <v>6</v>
      </c>
      <c r="N17" s="6">
        <v>25</v>
      </c>
      <c r="O17" s="6">
        <v>35</v>
      </c>
      <c r="P17" s="6">
        <f>T17-SUM(L17:O17)-Q17-R17</f>
        <v>406</v>
      </c>
      <c r="Q17" s="6">
        <v>8</v>
      </c>
      <c r="R17" s="9">
        <v>0</v>
      </c>
      <c r="S17" s="9" t="s">
        <v>22</v>
      </c>
      <c r="T17" s="9">
        <v>480</v>
      </c>
    </row>
    <row r="18" spans="6:20" x14ac:dyDescent="0.25">
      <c r="F18" s="53"/>
      <c r="G18" s="5"/>
      <c r="H18" s="4" t="s">
        <v>19</v>
      </c>
      <c r="I18" s="4">
        <f>J17</f>
        <v>50.599999999999994</v>
      </c>
      <c r="J18" s="4">
        <f>I18+10.5</f>
        <v>61.099999999999994</v>
      </c>
      <c r="K18" s="6">
        <v>42</v>
      </c>
      <c r="L18" s="6">
        <v>5</v>
      </c>
      <c r="M18" s="6">
        <v>12</v>
      </c>
      <c r="N18" s="6">
        <v>20</v>
      </c>
      <c r="O18" s="6">
        <v>40</v>
      </c>
      <c r="P18" s="6">
        <f>T18-SUM(L18:O18)-Q18-R18</f>
        <v>395</v>
      </c>
      <c r="Q18" s="6">
        <v>8</v>
      </c>
      <c r="R18" s="9">
        <v>0</v>
      </c>
      <c r="S18" s="9" t="s">
        <v>22</v>
      </c>
      <c r="T18" s="9">
        <v>480</v>
      </c>
    </row>
    <row r="19" spans="6:20" x14ac:dyDescent="0.25">
      <c r="F19" s="53"/>
      <c r="G19" s="5">
        <v>44245</v>
      </c>
      <c r="H19" s="4" t="s">
        <v>18</v>
      </c>
      <c r="I19" s="4">
        <f>J18</f>
        <v>61.099999999999994</v>
      </c>
      <c r="J19" s="4">
        <f>I19+10.2</f>
        <v>71.3</v>
      </c>
      <c r="K19" s="6">
        <v>46</v>
      </c>
      <c r="L19" s="6">
        <v>0</v>
      </c>
      <c r="M19" s="6">
        <v>5</v>
      </c>
      <c r="N19" s="6">
        <v>22</v>
      </c>
      <c r="O19" s="6">
        <v>42</v>
      </c>
      <c r="P19" s="6">
        <f t="shared" ref="P19" si="0">T19-SUM(L19:O19)-Q19-R19</f>
        <v>407</v>
      </c>
      <c r="Q19" s="6">
        <v>4</v>
      </c>
      <c r="R19" s="9">
        <v>0</v>
      </c>
      <c r="S19" s="9" t="s">
        <v>22</v>
      </c>
      <c r="T19" s="9">
        <v>480</v>
      </c>
    </row>
    <row r="20" spans="6:20" ht="15.75" thickBot="1" x14ac:dyDescent="0.3">
      <c r="F20" s="53"/>
      <c r="G20" s="42"/>
      <c r="H20" s="42" t="s">
        <v>19</v>
      </c>
      <c r="I20" s="42">
        <f>J19</f>
        <v>71.3</v>
      </c>
      <c r="J20" s="42">
        <f>I20+3.4</f>
        <v>74.7</v>
      </c>
      <c r="K20" s="43">
        <v>52</v>
      </c>
      <c r="L20" s="43">
        <v>8</v>
      </c>
      <c r="M20" s="43">
        <v>10</v>
      </c>
      <c r="N20" s="43">
        <v>25</v>
      </c>
      <c r="O20" s="43">
        <v>35</v>
      </c>
      <c r="P20" s="43">
        <v>90</v>
      </c>
      <c r="Q20" s="43">
        <v>7</v>
      </c>
      <c r="R20" s="14">
        <f>T20-SUM(L20:Q20)</f>
        <v>305</v>
      </c>
      <c r="S20" s="14" t="s">
        <v>25</v>
      </c>
      <c r="T20" s="14">
        <v>480</v>
      </c>
    </row>
    <row r="21" spans="6:20" x14ac:dyDescent="0.25">
      <c r="F21" s="48" t="s">
        <v>51</v>
      </c>
      <c r="G21" s="49"/>
      <c r="H21" s="49"/>
      <c r="I21" s="49"/>
      <c r="J21" s="49"/>
      <c r="K21" s="44">
        <f>AVERAGE(K9:K20)</f>
        <v>51.166666666666664</v>
      </c>
      <c r="L21" s="44">
        <f t="shared" ref="L21:R21" si="1">AVERAGE(L9:L20)</f>
        <v>3.6666666666666665</v>
      </c>
      <c r="M21" s="44">
        <f t="shared" si="1"/>
        <v>8.0833333333333339</v>
      </c>
      <c r="N21" s="44">
        <f t="shared" si="1"/>
        <v>21</v>
      </c>
      <c r="O21" s="44">
        <f t="shared" si="1"/>
        <v>34.25</v>
      </c>
      <c r="P21" s="44">
        <f t="shared" si="1"/>
        <v>262.75</v>
      </c>
      <c r="Q21" s="44">
        <f t="shared" si="1"/>
        <v>5.75</v>
      </c>
      <c r="R21" s="44">
        <f t="shared" si="1"/>
        <v>135.66666666666666</v>
      </c>
      <c r="S21" s="44"/>
      <c r="T21" s="45">
        <f t="shared" ref="T21" si="2">AVERAGE(T9:T20)</f>
        <v>480</v>
      </c>
    </row>
    <row r="22" spans="6:20" ht="15.75" thickBot="1" x14ac:dyDescent="0.3">
      <c r="F22" s="50" t="s">
        <v>69</v>
      </c>
      <c r="G22" s="51"/>
      <c r="H22" s="51"/>
      <c r="I22" s="51"/>
      <c r="J22" s="51"/>
      <c r="K22" s="46"/>
      <c r="L22" s="23">
        <f>(L21/T21)*100</f>
        <v>0.76388888888888884</v>
      </c>
      <c r="M22" s="23">
        <f>(M21/T21)*100</f>
        <v>1.6840277777777781</v>
      </c>
      <c r="N22" s="23">
        <f>(N21/T21)*100</f>
        <v>4.375</v>
      </c>
      <c r="O22" s="23">
        <f>(O21/T21)*100</f>
        <v>7.1354166666666661</v>
      </c>
      <c r="P22" s="23">
        <f>(P21/T21)*100</f>
        <v>54.739583333333329</v>
      </c>
      <c r="Q22" s="23">
        <f>(Q21/T21)*100</f>
        <v>1.1979166666666667</v>
      </c>
      <c r="R22" s="23">
        <f>(R21/T21)*100</f>
        <v>28.263888888888889</v>
      </c>
      <c r="S22" s="23"/>
      <c r="T22" s="47">
        <f>(T21/T21)*100</f>
        <v>100</v>
      </c>
    </row>
    <row r="23" spans="6:20" x14ac:dyDescent="0.25">
      <c r="L23" s="37"/>
    </row>
  </sheetData>
  <mergeCells count="17">
    <mergeCell ref="T7:T8"/>
    <mergeCell ref="Q7:Q8"/>
    <mergeCell ref="L7:L8"/>
    <mergeCell ref="U7:U8"/>
    <mergeCell ref="R7:S7"/>
    <mergeCell ref="P7:P8"/>
    <mergeCell ref="O7:O8"/>
    <mergeCell ref="N7:N8"/>
    <mergeCell ref="M7:M8"/>
    <mergeCell ref="K7:K8"/>
    <mergeCell ref="F21:J21"/>
    <mergeCell ref="F22:J22"/>
    <mergeCell ref="F9:F20"/>
    <mergeCell ref="I7:J7"/>
    <mergeCell ref="F7:F8"/>
    <mergeCell ref="H7:H8"/>
    <mergeCell ref="G7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P16"/>
  <sheetViews>
    <sheetView topLeftCell="A2" workbookViewId="0">
      <selection activeCell="J18" sqref="J18"/>
    </sheetView>
  </sheetViews>
  <sheetFormatPr baseColWidth="10" defaultRowHeight="15" x14ac:dyDescent="0.25"/>
  <cols>
    <col min="9" max="9" width="13.28515625" customWidth="1"/>
    <col min="10" max="10" width="13.5703125" customWidth="1"/>
    <col min="12" max="13" width="12.42578125" customWidth="1"/>
    <col min="14" max="14" width="16.85546875" bestFit="1" customWidth="1"/>
  </cols>
  <sheetData>
    <row r="5" spans="3:16" ht="15.75" thickBot="1" x14ac:dyDescent="0.3"/>
    <row r="6" spans="3:16" x14ac:dyDescent="0.25">
      <c r="C6" s="69" t="s">
        <v>35</v>
      </c>
      <c r="D6" s="63" t="s">
        <v>8</v>
      </c>
      <c r="E6" s="63" t="s">
        <v>26</v>
      </c>
      <c r="F6" s="63" t="s">
        <v>27</v>
      </c>
      <c r="G6" s="63" t="s">
        <v>28</v>
      </c>
      <c r="H6" s="63"/>
      <c r="I6" s="63" t="s">
        <v>29</v>
      </c>
      <c r="J6" s="63" t="s">
        <v>30</v>
      </c>
      <c r="K6" s="63" t="s">
        <v>31</v>
      </c>
      <c r="L6" s="63" t="s">
        <v>32</v>
      </c>
      <c r="M6" s="10"/>
      <c r="N6" s="63" t="s">
        <v>33</v>
      </c>
      <c r="O6" s="63" t="s">
        <v>34</v>
      </c>
      <c r="P6" s="61" t="s">
        <v>36</v>
      </c>
    </row>
    <row r="7" spans="3:16" ht="15.75" thickBot="1" x14ac:dyDescent="0.3">
      <c r="C7" s="70"/>
      <c r="D7" s="52"/>
      <c r="E7" s="52"/>
      <c r="F7" s="52"/>
      <c r="G7" s="14" t="s">
        <v>9</v>
      </c>
      <c r="H7" s="14" t="s">
        <v>10</v>
      </c>
      <c r="I7" s="52"/>
      <c r="J7" s="52"/>
      <c r="K7" s="52"/>
      <c r="L7" s="52"/>
      <c r="M7" s="14"/>
      <c r="N7" s="52"/>
      <c r="O7" s="52"/>
      <c r="P7" s="62"/>
    </row>
    <row r="8" spans="3:16" x14ac:dyDescent="0.25">
      <c r="C8" s="66" t="s">
        <v>37</v>
      </c>
      <c r="D8" s="64">
        <v>44240</v>
      </c>
      <c r="E8" s="63" t="s">
        <v>38</v>
      </c>
      <c r="F8" s="10" t="s">
        <v>39</v>
      </c>
      <c r="G8" s="10">
        <v>0</v>
      </c>
      <c r="H8" s="10">
        <v>0.5</v>
      </c>
      <c r="I8" s="10">
        <v>5</v>
      </c>
      <c r="J8" s="10">
        <v>15</v>
      </c>
      <c r="K8" s="10">
        <v>3</v>
      </c>
      <c r="L8" s="10">
        <v>10</v>
      </c>
      <c r="M8" s="10"/>
      <c r="N8" s="10">
        <f t="shared" ref="N8:N14" si="0">SUM(I8:L8)</f>
        <v>33</v>
      </c>
      <c r="O8" s="10">
        <v>0.5</v>
      </c>
      <c r="P8" s="11">
        <v>0.5</v>
      </c>
    </row>
    <row r="9" spans="3:16" x14ac:dyDescent="0.25">
      <c r="C9" s="67"/>
      <c r="D9" s="65"/>
      <c r="E9" s="54"/>
      <c r="F9" s="8" t="s">
        <v>40</v>
      </c>
      <c r="G9" s="8">
        <v>0.5</v>
      </c>
      <c r="H9" s="8">
        <v>1</v>
      </c>
      <c r="I9" s="8">
        <v>6</v>
      </c>
      <c r="J9" s="8">
        <v>12</v>
      </c>
      <c r="K9" s="8">
        <v>5</v>
      </c>
      <c r="L9" s="8">
        <v>11</v>
      </c>
      <c r="M9" s="8"/>
      <c r="N9" s="8">
        <f t="shared" si="0"/>
        <v>34</v>
      </c>
      <c r="O9" s="8">
        <v>0.5</v>
      </c>
      <c r="P9" s="12">
        <v>0.5</v>
      </c>
    </row>
    <row r="10" spans="3:16" x14ac:dyDescent="0.25">
      <c r="C10" s="67"/>
      <c r="D10" s="65"/>
      <c r="E10" s="54"/>
      <c r="F10" s="8" t="s">
        <v>41</v>
      </c>
      <c r="G10" s="8">
        <v>1</v>
      </c>
      <c r="H10" s="8">
        <v>1.5</v>
      </c>
      <c r="I10" s="8">
        <v>7</v>
      </c>
      <c r="J10" s="8">
        <v>13</v>
      </c>
      <c r="K10" s="8">
        <v>4</v>
      </c>
      <c r="L10" s="8">
        <v>9</v>
      </c>
      <c r="M10" s="8"/>
      <c r="N10" s="8">
        <f t="shared" si="0"/>
        <v>33</v>
      </c>
      <c r="O10" s="8">
        <v>0.5</v>
      </c>
      <c r="P10" s="12">
        <v>0.5</v>
      </c>
    </row>
    <row r="11" spans="3:16" x14ac:dyDescent="0.25">
      <c r="C11" s="67"/>
      <c r="D11" s="65"/>
      <c r="E11" s="54"/>
      <c r="F11" s="8" t="s">
        <v>42</v>
      </c>
      <c r="G11" s="8">
        <v>1.5</v>
      </c>
      <c r="H11" s="8">
        <v>2</v>
      </c>
      <c r="I11" s="8">
        <v>6</v>
      </c>
      <c r="J11" s="8">
        <v>16</v>
      </c>
      <c r="K11" s="8">
        <v>5</v>
      </c>
      <c r="L11" s="8">
        <v>12</v>
      </c>
      <c r="M11" s="8"/>
      <c r="N11" s="8">
        <f t="shared" si="0"/>
        <v>39</v>
      </c>
      <c r="O11" s="8">
        <v>0.5</v>
      </c>
      <c r="P11" s="12">
        <v>0.5</v>
      </c>
    </row>
    <row r="12" spans="3:16" x14ac:dyDescent="0.25">
      <c r="C12" s="67"/>
      <c r="D12" s="65"/>
      <c r="E12" s="54"/>
      <c r="F12" s="8" t="s">
        <v>43</v>
      </c>
      <c r="G12" s="8">
        <v>2</v>
      </c>
      <c r="H12" s="8">
        <v>2.5</v>
      </c>
      <c r="I12" s="8">
        <v>7</v>
      </c>
      <c r="J12" s="8">
        <v>12</v>
      </c>
      <c r="K12" s="8">
        <v>6</v>
      </c>
      <c r="L12" s="8">
        <v>10</v>
      </c>
      <c r="M12" s="8"/>
      <c r="N12" s="8">
        <f t="shared" si="0"/>
        <v>35</v>
      </c>
      <c r="O12" s="8">
        <v>0.5</v>
      </c>
      <c r="P12" s="12">
        <v>0.5</v>
      </c>
    </row>
    <row r="13" spans="3:16" ht="15.75" thickBot="1" x14ac:dyDescent="0.3">
      <c r="C13" s="67"/>
      <c r="D13" s="65"/>
      <c r="E13" s="52"/>
      <c r="F13" s="14" t="s">
        <v>44</v>
      </c>
      <c r="G13" s="14">
        <v>2.5</v>
      </c>
      <c r="H13" s="14">
        <v>3</v>
      </c>
      <c r="I13" s="14">
        <v>8</v>
      </c>
      <c r="J13" s="14">
        <v>22</v>
      </c>
      <c r="K13" s="14">
        <v>4</v>
      </c>
      <c r="L13" s="14">
        <v>12</v>
      </c>
      <c r="M13" s="14"/>
      <c r="N13" s="14">
        <f t="shared" si="0"/>
        <v>46</v>
      </c>
      <c r="O13" s="14">
        <v>0.5</v>
      </c>
      <c r="P13" s="17">
        <v>0.5</v>
      </c>
    </row>
    <row r="14" spans="3:16" ht="15.75" thickBot="1" x14ac:dyDescent="0.3">
      <c r="C14" s="68"/>
      <c r="D14" s="19">
        <v>44241</v>
      </c>
      <c r="E14" s="20" t="s">
        <v>50</v>
      </c>
      <c r="F14" s="20" t="s">
        <v>39</v>
      </c>
      <c r="G14" s="20">
        <v>3</v>
      </c>
      <c r="H14" s="20">
        <v>3.5</v>
      </c>
      <c r="I14" s="15">
        <v>22</v>
      </c>
      <c r="J14" s="15">
        <v>25</v>
      </c>
      <c r="K14" s="15">
        <v>8</v>
      </c>
      <c r="L14" s="15">
        <v>12</v>
      </c>
      <c r="M14" s="15"/>
      <c r="N14" s="20">
        <f t="shared" si="0"/>
        <v>67</v>
      </c>
      <c r="O14" s="15">
        <v>0.5</v>
      </c>
      <c r="P14" s="16">
        <v>0.5</v>
      </c>
    </row>
    <row r="16" spans="3:16" ht="45" customHeight="1" x14ac:dyDescent="0.25"/>
  </sheetData>
  <mergeCells count="15">
    <mergeCell ref="C8:C14"/>
    <mergeCell ref="F6:F7"/>
    <mergeCell ref="E6:E7"/>
    <mergeCell ref="D6:D7"/>
    <mergeCell ref="C6:C7"/>
    <mergeCell ref="P6:P7"/>
    <mergeCell ref="E8:E13"/>
    <mergeCell ref="D8:D13"/>
    <mergeCell ref="G6:H6"/>
    <mergeCell ref="O6:O7"/>
    <mergeCell ref="N6:N7"/>
    <mergeCell ref="L6:L7"/>
    <mergeCell ref="K6:K7"/>
    <mergeCell ref="J6:J7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55"/>
  <sheetViews>
    <sheetView topLeftCell="A14" zoomScale="85" zoomScaleNormal="85" workbookViewId="0">
      <selection activeCell="H17" sqref="H17"/>
    </sheetView>
  </sheetViews>
  <sheetFormatPr baseColWidth="10" defaultRowHeight="15" x14ac:dyDescent="0.25"/>
  <cols>
    <col min="10" max="10" width="14.42578125" customWidth="1"/>
    <col min="11" max="11" width="12.85546875" bestFit="1" customWidth="1"/>
    <col min="13" max="13" width="14" customWidth="1"/>
    <col min="16" max="16" width="29.140625" bestFit="1" customWidth="1"/>
  </cols>
  <sheetData>
    <row r="4" spans="3:16" ht="15.75" thickBot="1" x14ac:dyDescent="0.3"/>
    <row r="5" spans="3:16" ht="45" customHeight="1" x14ac:dyDescent="0.25">
      <c r="C5" s="69" t="s">
        <v>35</v>
      </c>
      <c r="D5" s="63" t="s">
        <v>8</v>
      </c>
      <c r="E5" s="63" t="s">
        <v>26</v>
      </c>
      <c r="F5" s="63" t="s">
        <v>27</v>
      </c>
      <c r="G5" s="63" t="s">
        <v>28</v>
      </c>
      <c r="H5" s="63"/>
      <c r="I5" s="93" t="s">
        <v>45</v>
      </c>
      <c r="J5" s="93" t="s">
        <v>46</v>
      </c>
      <c r="K5" s="63" t="s">
        <v>49</v>
      </c>
      <c r="L5" s="93" t="s">
        <v>47</v>
      </c>
      <c r="M5" s="91" t="s">
        <v>48</v>
      </c>
      <c r="N5" s="91" t="s">
        <v>51</v>
      </c>
      <c r="O5" s="91" t="s">
        <v>52</v>
      </c>
      <c r="P5" s="97" t="s">
        <v>57</v>
      </c>
    </row>
    <row r="6" spans="3:16" ht="15.75" thickBot="1" x14ac:dyDescent="0.3">
      <c r="C6" s="90"/>
      <c r="D6" s="52"/>
      <c r="E6" s="52"/>
      <c r="F6" s="52"/>
      <c r="G6" s="14" t="s">
        <v>9</v>
      </c>
      <c r="H6" s="14" t="s">
        <v>10</v>
      </c>
      <c r="I6" s="56"/>
      <c r="J6" s="56"/>
      <c r="K6" s="52"/>
      <c r="L6" s="56"/>
      <c r="M6" s="92"/>
      <c r="N6" s="92"/>
      <c r="O6" s="92"/>
      <c r="P6" s="98"/>
    </row>
    <row r="7" spans="3:16" x14ac:dyDescent="0.25">
      <c r="C7" s="83"/>
      <c r="D7" s="86">
        <v>44241</v>
      </c>
      <c r="E7" s="63" t="s">
        <v>50</v>
      </c>
      <c r="F7" s="21" t="s">
        <v>40</v>
      </c>
      <c r="G7" s="10">
        <v>3.5</v>
      </c>
      <c r="H7" s="10">
        <v>4.5</v>
      </c>
      <c r="I7" s="21">
        <v>2</v>
      </c>
      <c r="J7" s="21">
        <v>3</v>
      </c>
      <c r="K7" s="21">
        <v>30</v>
      </c>
      <c r="L7" s="21">
        <v>3</v>
      </c>
      <c r="M7" s="21">
        <v>10</v>
      </c>
      <c r="N7" s="21">
        <f>SUM(I7:M7)</f>
        <v>48</v>
      </c>
      <c r="O7" s="21">
        <v>1</v>
      </c>
      <c r="P7" s="24"/>
    </row>
    <row r="8" spans="3:16" x14ac:dyDescent="0.25">
      <c r="C8" s="84"/>
      <c r="D8" s="87"/>
      <c r="E8" s="54"/>
      <c r="F8" s="18" t="s">
        <v>41</v>
      </c>
      <c r="G8" s="8">
        <f>H7</f>
        <v>4.5</v>
      </c>
      <c r="H8" s="8">
        <v>7.2</v>
      </c>
      <c r="I8" s="8">
        <v>4</v>
      </c>
      <c r="J8" s="8">
        <v>4</v>
      </c>
      <c r="K8" s="8">
        <v>69</v>
      </c>
      <c r="L8" s="8">
        <v>5</v>
      </c>
      <c r="M8" s="8">
        <v>14</v>
      </c>
      <c r="N8" s="18">
        <f t="shared" ref="N8:N11" si="0">SUM(I8:M8)</f>
        <v>96</v>
      </c>
      <c r="O8" s="28">
        <f>H8-G8</f>
        <v>2.7</v>
      </c>
      <c r="P8" s="25"/>
    </row>
    <row r="9" spans="3:16" x14ac:dyDescent="0.25">
      <c r="C9" s="84"/>
      <c r="D9" s="87"/>
      <c r="E9" s="54"/>
      <c r="F9" s="18" t="s">
        <v>42</v>
      </c>
      <c r="G9" s="8">
        <f>H8</f>
        <v>7.2</v>
      </c>
      <c r="H9" s="8">
        <v>9.1999999999999993</v>
      </c>
      <c r="I9" s="8">
        <v>7</v>
      </c>
      <c r="J9" s="8">
        <v>4</v>
      </c>
      <c r="K9" s="8">
        <v>50</v>
      </c>
      <c r="L9" s="8">
        <v>7</v>
      </c>
      <c r="M9" s="8">
        <v>12</v>
      </c>
      <c r="N9" s="18">
        <f t="shared" si="0"/>
        <v>80</v>
      </c>
      <c r="O9" s="28">
        <f t="shared" ref="O9:O11" si="1">H9-G9</f>
        <v>1.9999999999999991</v>
      </c>
      <c r="P9" s="25"/>
    </row>
    <row r="10" spans="3:16" x14ac:dyDescent="0.25">
      <c r="C10" s="84"/>
      <c r="D10" s="87"/>
      <c r="E10" s="54"/>
      <c r="F10" s="18" t="s">
        <v>43</v>
      </c>
      <c r="G10" s="8">
        <f>H9</f>
        <v>9.1999999999999993</v>
      </c>
      <c r="H10" s="8">
        <v>11.5</v>
      </c>
      <c r="I10" s="8">
        <v>7</v>
      </c>
      <c r="J10" s="8">
        <v>5</v>
      </c>
      <c r="K10" s="8">
        <v>58</v>
      </c>
      <c r="L10" s="8">
        <v>5</v>
      </c>
      <c r="M10" s="8">
        <v>16</v>
      </c>
      <c r="N10" s="18">
        <f t="shared" si="0"/>
        <v>91</v>
      </c>
      <c r="O10" s="28">
        <f t="shared" si="1"/>
        <v>2.3000000000000007</v>
      </c>
      <c r="P10" s="25"/>
    </row>
    <row r="11" spans="3:16" ht="15.75" thickBot="1" x14ac:dyDescent="0.3">
      <c r="C11" s="84"/>
      <c r="D11" s="88"/>
      <c r="E11" s="89"/>
      <c r="F11" s="22" t="s">
        <v>44</v>
      </c>
      <c r="G11" s="13">
        <f>H10</f>
        <v>11.5</v>
      </c>
      <c r="H11" s="13">
        <v>13.8</v>
      </c>
      <c r="I11" s="13">
        <v>5</v>
      </c>
      <c r="J11" s="13">
        <v>7</v>
      </c>
      <c r="K11" s="13">
        <v>60</v>
      </c>
      <c r="L11" s="13">
        <v>6</v>
      </c>
      <c r="M11" s="13">
        <v>12</v>
      </c>
      <c r="N11" s="22">
        <f t="shared" si="0"/>
        <v>90</v>
      </c>
      <c r="O11" s="29">
        <f t="shared" si="1"/>
        <v>2.3000000000000007</v>
      </c>
      <c r="P11" s="26"/>
    </row>
    <row r="12" spans="3:16" x14ac:dyDescent="0.25">
      <c r="C12" s="84"/>
      <c r="D12" s="86">
        <v>44242</v>
      </c>
      <c r="E12" s="94" t="s">
        <v>53</v>
      </c>
      <c r="F12" s="21" t="s">
        <v>39</v>
      </c>
      <c r="G12" s="10">
        <v>13.8</v>
      </c>
      <c r="H12" s="21">
        <v>16.8</v>
      </c>
      <c r="I12" s="21">
        <v>5</v>
      </c>
      <c r="J12" s="21">
        <v>5</v>
      </c>
      <c r="K12" s="21">
        <v>70</v>
      </c>
      <c r="L12" s="21">
        <v>7</v>
      </c>
      <c r="M12" s="21">
        <v>19</v>
      </c>
      <c r="N12" s="10">
        <f>SUM(I12:M12)</f>
        <v>106</v>
      </c>
      <c r="O12" s="10">
        <v>3</v>
      </c>
      <c r="P12" s="24"/>
    </row>
    <row r="13" spans="3:16" x14ac:dyDescent="0.25">
      <c r="C13" s="84"/>
      <c r="D13" s="87"/>
      <c r="E13" s="95"/>
      <c r="F13" s="18" t="s">
        <v>40</v>
      </c>
      <c r="G13" s="18">
        <f>H12</f>
        <v>16.8</v>
      </c>
      <c r="H13" s="18">
        <v>19.8</v>
      </c>
      <c r="I13" s="8">
        <v>6</v>
      </c>
      <c r="J13" s="8">
        <v>6</v>
      </c>
      <c r="K13" s="8">
        <v>78</v>
      </c>
      <c r="L13" s="8">
        <v>5</v>
      </c>
      <c r="M13" s="8">
        <v>20</v>
      </c>
      <c r="N13" s="8">
        <f t="shared" ref="N13:N42" si="2">SUM(I13:M13)</f>
        <v>115</v>
      </c>
      <c r="O13" s="9">
        <v>3</v>
      </c>
      <c r="P13" s="25"/>
    </row>
    <row r="14" spans="3:16" x14ac:dyDescent="0.25">
      <c r="C14" s="84"/>
      <c r="D14" s="87"/>
      <c r="E14" s="95"/>
      <c r="F14" s="18" t="s">
        <v>41</v>
      </c>
      <c r="G14" s="18">
        <f t="shared" ref="G14:G15" si="3">H13</f>
        <v>19.8</v>
      </c>
      <c r="H14" s="18">
        <v>20.5</v>
      </c>
      <c r="I14" s="8">
        <v>5</v>
      </c>
      <c r="J14" s="8">
        <v>6</v>
      </c>
      <c r="K14" s="8">
        <v>30</v>
      </c>
      <c r="L14" s="8">
        <v>8</v>
      </c>
      <c r="M14" s="8">
        <v>22</v>
      </c>
      <c r="N14" s="8">
        <f t="shared" si="2"/>
        <v>71</v>
      </c>
      <c r="O14" s="9">
        <v>0.7</v>
      </c>
      <c r="P14" s="25"/>
    </row>
    <row r="15" spans="3:16" x14ac:dyDescent="0.25">
      <c r="C15" s="84"/>
      <c r="D15" s="87"/>
      <c r="E15" s="95"/>
      <c r="F15" s="18" t="s">
        <v>42</v>
      </c>
      <c r="G15" s="18">
        <f t="shared" si="3"/>
        <v>20.5</v>
      </c>
      <c r="H15" s="18">
        <v>23.5</v>
      </c>
      <c r="I15" s="8">
        <v>7</v>
      </c>
      <c r="J15" s="8">
        <v>7</v>
      </c>
      <c r="K15" s="8">
        <v>80</v>
      </c>
      <c r="L15" s="8">
        <v>6</v>
      </c>
      <c r="M15" s="8">
        <v>18</v>
      </c>
      <c r="N15" s="8">
        <f t="shared" si="2"/>
        <v>118</v>
      </c>
      <c r="O15" s="9">
        <v>3</v>
      </c>
      <c r="P15" s="25"/>
    </row>
    <row r="16" spans="3:16" x14ac:dyDescent="0.25">
      <c r="C16" s="84"/>
      <c r="D16" s="87"/>
      <c r="E16" s="95"/>
      <c r="F16" s="18" t="s">
        <v>43</v>
      </c>
      <c r="G16" s="18">
        <f>H15</f>
        <v>23.5</v>
      </c>
      <c r="H16" s="18">
        <v>26.3</v>
      </c>
      <c r="I16" s="18">
        <v>7</v>
      </c>
      <c r="J16" s="18">
        <v>8</v>
      </c>
      <c r="K16" s="18">
        <v>50</v>
      </c>
      <c r="L16" s="18">
        <v>5</v>
      </c>
      <c r="M16" s="18">
        <v>12</v>
      </c>
      <c r="N16" s="18">
        <f t="shared" si="2"/>
        <v>82</v>
      </c>
      <c r="O16" s="18">
        <v>2.8</v>
      </c>
      <c r="P16" s="99" t="s">
        <v>58</v>
      </c>
    </row>
    <row r="17" spans="3:16" ht="15.75" thickBot="1" x14ac:dyDescent="0.3">
      <c r="C17" s="84"/>
      <c r="D17" s="88"/>
      <c r="E17" s="96"/>
      <c r="F17" s="22" t="s">
        <v>44</v>
      </c>
      <c r="G17" s="22">
        <f t="shared" ref="G17" si="4">H16</f>
        <v>26.3</v>
      </c>
      <c r="H17" s="22">
        <v>27.3</v>
      </c>
      <c r="I17" s="22">
        <v>5</v>
      </c>
      <c r="J17" s="22">
        <v>9</v>
      </c>
      <c r="K17" s="22">
        <v>19</v>
      </c>
      <c r="L17" s="22">
        <v>5</v>
      </c>
      <c r="M17" s="22">
        <v>10</v>
      </c>
      <c r="N17" s="22">
        <f t="shared" si="2"/>
        <v>48</v>
      </c>
      <c r="O17" s="22">
        <v>1</v>
      </c>
      <c r="P17" s="100"/>
    </row>
    <row r="18" spans="3:16" x14ac:dyDescent="0.25">
      <c r="C18" s="84"/>
      <c r="D18" s="86">
        <v>44243</v>
      </c>
      <c r="E18" s="94" t="s">
        <v>54</v>
      </c>
      <c r="F18" s="21" t="s">
        <v>39</v>
      </c>
      <c r="G18" s="21">
        <f>H17</f>
        <v>27.3</v>
      </c>
      <c r="H18" s="21">
        <v>29.5</v>
      </c>
      <c r="I18" s="21">
        <v>6</v>
      </c>
      <c r="J18" s="21">
        <v>8</v>
      </c>
      <c r="K18" s="21">
        <v>62</v>
      </c>
      <c r="L18" s="21">
        <v>6</v>
      </c>
      <c r="M18" s="21">
        <v>19</v>
      </c>
      <c r="N18" s="21">
        <f t="shared" si="2"/>
        <v>101</v>
      </c>
      <c r="O18" s="10">
        <f>H18-G18</f>
        <v>2.1999999999999993</v>
      </c>
      <c r="P18" s="24" t="s">
        <v>60</v>
      </c>
    </row>
    <row r="19" spans="3:16" x14ac:dyDescent="0.25">
      <c r="C19" s="84"/>
      <c r="D19" s="87"/>
      <c r="E19" s="95"/>
      <c r="F19" s="18" t="s">
        <v>40</v>
      </c>
      <c r="G19" s="18">
        <f t="shared" ref="G19:G20" si="5">H18</f>
        <v>29.5</v>
      </c>
      <c r="H19" s="18">
        <v>31.1</v>
      </c>
      <c r="I19" s="18">
        <v>7</v>
      </c>
      <c r="J19" s="18">
        <v>8</v>
      </c>
      <c r="K19" s="18">
        <v>45</v>
      </c>
      <c r="L19" s="18">
        <v>8</v>
      </c>
      <c r="M19" s="18">
        <v>16</v>
      </c>
      <c r="N19" s="18">
        <f t="shared" si="2"/>
        <v>84</v>
      </c>
      <c r="O19" s="9">
        <f t="shared" ref="O19:O20" si="6">H19-G19</f>
        <v>1.6000000000000014</v>
      </c>
      <c r="P19" s="25" t="s">
        <v>61</v>
      </c>
    </row>
    <row r="20" spans="3:16" x14ac:dyDescent="0.25">
      <c r="C20" s="84"/>
      <c r="D20" s="87"/>
      <c r="E20" s="95"/>
      <c r="F20" s="18" t="s">
        <v>41</v>
      </c>
      <c r="G20" s="18">
        <f t="shared" si="5"/>
        <v>31.1</v>
      </c>
      <c r="H20" s="18">
        <v>32.5</v>
      </c>
      <c r="I20" s="18">
        <v>6</v>
      </c>
      <c r="J20" s="18">
        <v>10</v>
      </c>
      <c r="K20" s="18">
        <v>47</v>
      </c>
      <c r="L20" s="18">
        <v>5</v>
      </c>
      <c r="M20" s="18">
        <v>14</v>
      </c>
      <c r="N20" s="18">
        <f t="shared" si="2"/>
        <v>82</v>
      </c>
      <c r="O20" s="9">
        <f t="shared" si="6"/>
        <v>1.3999999999999986</v>
      </c>
      <c r="P20" s="25"/>
    </row>
    <row r="21" spans="3:16" x14ac:dyDescent="0.25">
      <c r="C21" s="84"/>
      <c r="D21" s="87"/>
      <c r="E21" s="95"/>
      <c r="F21" s="18" t="s">
        <v>42</v>
      </c>
      <c r="G21" s="8">
        <f>H20</f>
        <v>32.5</v>
      </c>
      <c r="H21" s="18">
        <v>33.799999999999997</v>
      </c>
      <c r="I21" s="18">
        <v>5</v>
      </c>
      <c r="J21" s="18">
        <v>10</v>
      </c>
      <c r="K21" s="18">
        <v>32</v>
      </c>
      <c r="L21" s="18">
        <v>7</v>
      </c>
      <c r="M21" s="18">
        <v>7</v>
      </c>
      <c r="N21" s="18">
        <f t="shared" si="2"/>
        <v>61</v>
      </c>
      <c r="O21" s="9">
        <f>H21-G21</f>
        <v>1.2999999999999972</v>
      </c>
      <c r="P21" s="25"/>
    </row>
    <row r="22" spans="3:16" x14ac:dyDescent="0.25">
      <c r="C22" s="84"/>
      <c r="D22" s="87"/>
      <c r="E22" s="95"/>
      <c r="F22" s="18" t="s">
        <v>43</v>
      </c>
      <c r="G22" s="8">
        <f t="shared" ref="G22:G24" si="7">H21</f>
        <v>33.799999999999997</v>
      </c>
      <c r="H22" s="18">
        <v>36.5</v>
      </c>
      <c r="I22" s="18">
        <v>8</v>
      </c>
      <c r="J22" s="18">
        <v>11</v>
      </c>
      <c r="K22" s="18">
        <v>64</v>
      </c>
      <c r="L22" s="18">
        <v>7</v>
      </c>
      <c r="M22" s="18">
        <v>12</v>
      </c>
      <c r="N22" s="18">
        <f t="shared" si="2"/>
        <v>102</v>
      </c>
      <c r="O22" s="9">
        <f t="shared" ref="O22:O42" si="8">H22-G22</f>
        <v>2.7000000000000028</v>
      </c>
      <c r="P22" s="25"/>
    </row>
    <row r="23" spans="3:16" x14ac:dyDescent="0.25">
      <c r="C23" s="84"/>
      <c r="D23" s="87"/>
      <c r="E23" s="95"/>
      <c r="F23" s="18" t="s">
        <v>44</v>
      </c>
      <c r="G23" s="8">
        <f t="shared" si="7"/>
        <v>36.5</v>
      </c>
      <c r="H23" s="18">
        <v>38.5</v>
      </c>
      <c r="I23" s="18">
        <v>7</v>
      </c>
      <c r="J23" s="18">
        <v>8</v>
      </c>
      <c r="K23" s="18">
        <v>58</v>
      </c>
      <c r="L23" s="18">
        <v>7</v>
      </c>
      <c r="M23" s="18">
        <v>15</v>
      </c>
      <c r="N23" s="18">
        <f t="shared" si="2"/>
        <v>95</v>
      </c>
      <c r="O23" s="9">
        <f t="shared" si="8"/>
        <v>2</v>
      </c>
      <c r="P23" s="25"/>
    </row>
    <row r="24" spans="3:16" ht="15.75" thickBot="1" x14ac:dyDescent="0.3">
      <c r="C24" s="84"/>
      <c r="D24" s="88"/>
      <c r="E24" s="96"/>
      <c r="F24" s="22" t="s">
        <v>55</v>
      </c>
      <c r="G24" s="13">
        <f t="shared" si="7"/>
        <v>38.5</v>
      </c>
      <c r="H24" s="22">
        <v>40.299999999999997</v>
      </c>
      <c r="I24" s="22">
        <v>5</v>
      </c>
      <c r="J24" s="22">
        <v>9</v>
      </c>
      <c r="K24" s="22">
        <v>60</v>
      </c>
      <c r="L24" s="22">
        <v>8</v>
      </c>
      <c r="M24" s="22">
        <v>16</v>
      </c>
      <c r="N24" s="22">
        <f t="shared" si="2"/>
        <v>98</v>
      </c>
      <c r="O24" s="13">
        <f t="shared" si="8"/>
        <v>1.7999999999999972</v>
      </c>
      <c r="P24" s="26"/>
    </row>
    <row r="25" spans="3:16" x14ac:dyDescent="0.25">
      <c r="C25" s="84"/>
      <c r="D25" s="86">
        <v>44244</v>
      </c>
      <c r="E25" s="94" t="s">
        <v>62</v>
      </c>
      <c r="F25" s="21" t="s">
        <v>39</v>
      </c>
      <c r="G25" s="21">
        <f>H24</f>
        <v>40.299999999999997</v>
      </c>
      <c r="H25" s="21">
        <v>41.5</v>
      </c>
      <c r="I25" s="10">
        <v>8</v>
      </c>
      <c r="J25" s="10">
        <v>6</v>
      </c>
      <c r="K25" s="10">
        <v>28</v>
      </c>
      <c r="L25" s="10">
        <v>8</v>
      </c>
      <c r="M25" s="10">
        <v>12</v>
      </c>
      <c r="N25" s="21">
        <f t="shared" si="2"/>
        <v>62</v>
      </c>
      <c r="O25" s="21">
        <f t="shared" si="8"/>
        <v>1.2000000000000028</v>
      </c>
      <c r="P25" s="24"/>
    </row>
    <row r="26" spans="3:16" x14ac:dyDescent="0.25">
      <c r="C26" s="84"/>
      <c r="D26" s="87"/>
      <c r="E26" s="95"/>
      <c r="F26" s="18" t="s">
        <v>40</v>
      </c>
      <c r="G26" s="18">
        <f t="shared" ref="G26:G30" si="9">H25</f>
        <v>41.5</v>
      </c>
      <c r="H26" s="18">
        <v>43.7</v>
      </c>
      <c r="I26" s="8">
        <v>6</v>
      </c>
      <c r="J26" s="8">
        <v>7</v>
      </c>
      <c r="K26" s="8">
        <v>48</v>
      </c>
      <c r="L26" s="8">
        <v>6</v>
      </c>
      <c r="M26" s="8">
        <v>11</v>
      </c>
      <c r="N26" s="18">
        <f t="shared" si="2"/>
        <v>78</v>
      </c>
      <c r="O26" s="18">
        <f t="shared" si="8"/>
        <v>2.2000000000000028</v>
      </c>
      <c r="P26" s="25"/>
    </row>
    <row r="27" spans="3:16" x14ac:dyDescent="0.25">
      <c r="C27" s="84"/>
      <c r="D27" s="87"/>
      <c r="E27" s="95"/>
      <c r="F27" s="18" t="s">
        <v>41</v>
      </c>
      <c r="G27" s="18">
        <f t="shared" si="9"/>
        <v>43.7</v>
      </c>
      <c r="H27" s="18">
        <v>46.3</v>
      </c>
      <c r="I27" s="18">
        <v>7</v>
      </c>
      <c r="J27" s="18">
        <v>8</v>
      </c>
      <c r="K27" s="18">
        <v>58</v>
      </c>
      <c r="L27" s="18">
        <v>5</v>
      </c>
      <c r="M27" s="18">
        <v>12</v>
      </c>
      <c r="N27" s="18">
        <f t="shared" si="2"/>
        <v>90</v>
      </c>
      <c r="O27" s="18">
        <f t="shared" si="8"/>
        <v>2.5999999999999943</v>
      </c>
      <c r="P27" s="25"/>
    </row>
    <row r="28" spans="3:16" x14ac:dyDescent="0.25">
      <c r="C28" s="84"/>
      <c r="D28" s="87"/>
      <c r="E28" s="95"/>
      <c r="F28" s="18" t="s">
        <v>42</v>
      </c>
      <c r="G28" s="18">
        <f t="shared" si="9"/>
        <v>46.3</v>
      </c>
      <c r="H28" s="18">
        <v>47.4</v>
      </c>
      <c r="I28" s="18">
        <v>5</v>
      </c>
      <c r="J28" s="18">
        <v>9</v>
      </c>
      <c r="K28" s="18">
        <v>20</v>
      </c>
      <c r="L28" s="18">
        <v>5</v>
      </c>
      <c r="M28" s="18">
        <v>10</v>
      </c>
      <c r="N28" s="18">
        <f t="shared" si="2"/>
        <v>49</v>
      </c>
      <c r="O28" s="18">
        <f t="shared" si="8"/>
        <v>1.1000000000000014</v>
      </c>
      <c r="P28" s="25"/>
    </row>
    <row r="29" spans="3:16" x14ac:dyDescent="0.25">
      <c r="C29" s="84"/>
      <c r="D29" s="87"/>
      <c r="E29" s="95"/>
      <c r="F29" s="18" t="s">
        <v>43</v>
      </c>
      <c r="G29" s="18">
        <f t="shared" si="9"/>
        <v>47.4</v>
      </c>
      <c r="H29" s="18">
        <v>48.9</v>
      </c>
      <c r="I29" s="18">
        <v>6</v>
      </c>
      <c r="J29" s="18">
        <v>8</v>
      </c>
      <c r="K29" s="18">
        <v>32</v>
      </c>
      <c r="L29" s="18">
        <v>6</v>
      </c>
      <c r="M29" s="18">
        <v>17</v>
      </c>
      <c r="N29" s="18">
        <f t="shared" si="2"/>
        <v>69</v>
      </c>
      <c r="O29" s="18">
        <f t="shared" si="8"/>
        <v>1.5</v>
      </c>
      <c r="P29" s="25"/>
    </row>
    <row r="30" spans="3:16" x14ac:dyDescent="0.25">
      <c r="C30" s="84"/>
      <c r="D30" s="87"/>
      <c r="E30" s="95"/>
      <c r="F30" s="18" t="s">
        <v>44</v>
      </c>
      <c r="G30" s="18">
        <f t="shared" si="9"/>
        <v>48.9</v>
      </c>
      <c r="H30" s="18">
        <v>50.6</v>
      </c>
      <c r="I30" s="18">
        <v>7</v>
      </c>
      <c r="J30" s="18">
        <v>8</v>
      </c>
      <c r="K30" s="18">
        <v>38</v>
      </c>
      <c r="L30" s="18">
        <v>5</v>
      </c>
      <c r="M30" s="18">
        <v>12</v>
      </c>
      <c r="N30" s="18">
        <f t="shared" si="2"/>
        <v>70</v>
      </c>
      <c r="O30" s="18">
        <f t="shared" si="8"/>
        <v>1.7000000000000028</v>
      </c>
      <c r="P30" s="25"/>
    </row>
    <row r="31" spans="3:16" x14ac:dyDescent="0.25">
      <c r="C31" s="84"/>
      <c r="D31" s="87"/>
      <c r="E31" s="95"/>
      <c r="F31" s="18" t="s">
        <v>55</v>
      </c>
      <c r="G31" s="18">
        <f>H30</f>
        <v>50.6</v>
      </c>
      <c r="H31" s="18">
        <v>53.6</v>
      </c>
      <c r="I31" s="18">
        <v>6</v>
      </c>
      <c r="J31" s="18">
        <v>8</v>
      </c>
      <c r="K31" s="18">
        <v>60</v>
      </c>
      <c r="L31" s="18">
        <v>6</v>
      </c>
      <c r="M31" s="18">
        <v>19</v>
      </c>
      <c r="N31" s="18">
        <f t="shared" si="2"/>
        <v>99</v>
      </c>
      <c r="O31" s="18">
        <f t="shared" si="8"/>
        <v>3</v>
      </c>
      <c r="P31" s="25"/>
    </row>
    <row r="32" spans="3:16" x14ac:dyDescent="0.25">
      <c r="C32" s="84"/>
      <c r="D32" s="87"/>
      <c r="E32" s="95"/>
      <c r="F32" s="18" t="s">
        <v>56</v>
      </c>
      <c r="G32" s="18">
        <f t="shared" ref="G32:G35" si="10">H31</f>
        <v>53.6</v>
      </c>
      <c r="H32" s="18">
        <v>55.4</v>
      </c>
      <c r="I32" s="18">
        <v>6</v>
      </c>
      <c r="J32" s="18">
        <v>8</v>
      </c>
      <c r="K32" s="18">
        <v>38</v>
      </c>
      <c r="L32" s="18">
        <v>8</v>
      </c>
      <c r="M32" s="18">
        <v>16</v>
      </c>
      <c r="N32" s="18">
        <f t="shared" si="2"/>
        <v>76</v>
      </c>
      <c r="O32" s="18">
        <f t="shared" si="8"/>
        <v>1.7999999999999972</v>
      </c>
      <c r="P32" s="25"/>
    </row>
    <row r="33" spans="3:16" x14ac:dyDescent="0.25">
      <c r="C33" s="84"/>
      <c r="D33" s="87"/>
      <c r="E33" s="95"/>
      <c r="F33" s="18" t="s">
        <v>64</v>
      </c>
      <c r="G33" s="18">
        <f t="shared" si="10"/>
        <v>55.4</v>
      </c>
      <c r="H33" s="18">
        <v>58.4</v>
      </c>
      <c r="I33" s="18">
        <v>8</v>
      </c>
      <c r="J33" s="18">
        <v>10</v>
      </c>
      <c r="K33" s="18">
        <v>56</v>
      </c>
      <c r="L33" s="18">
        <v>5</v>
      </c>
      <c r="M33" s="18">
        <v>14</v>
      </c>
      <c r="N33" s="18">
        <f t="shared" si="2"/>
        <v>93</v>
      </c>
      <c r="O33" s="18">
        <f t="shared" si="8"/>
        <v>3</v>
      </c>
      <c r="P33" s="25"/>
    </row>
    <row r="34" spans="3:16" x14ac:dyDescent="0.25">
      <c r="C34" s="84"/>
      <c r="D34" s="87"/>
      <c r="E34" s="95"/>
      <c r="F34" s="18" t="s">
        <v>65</v>
      </c>
      <c r="G34" s="18">
        <f t="shared" si="10"/>
        <v>58.4</v>
      </c>
      <c r="H34" s="18">
        <v>60</v>
      </c>
      <c r="I34" s="18">
        <v>7</v>
      </c>
      <c r="J34" s="18">
        <v>8</v>
      </c>
      <c r="K34" s="18">
        <v>28</v>
      </c>
      <c r="L34" s="18">
        <v>7</v>
      </c>
      <c r="M34" s="18">
        <v>15</v>
      </c>
      <c r="N34" s="18">
        <f t="shared" si="2"/>
        <v>65</v>
      </c>
      <c r="O34" s="18">
        <f t="shared" si="8"/>
        <v>1.6000000000000014</v>
      </c>
      <c r="P34" s="25"/>
    </row>
    <row r="35" spans="3:16" ht="15.75" thickBot="1" x14ac:dyDescent="0.3">
      <c r="C35" s="84"/>
      <c r="D35" s="88"/>
      <c r="E35" s="96"/>
      <c r="F35" s="22" t="s">
        <v>66</v>
      </c>
      <c r="G35" s="22">
        <f t="shared" si="10"/>
        <v>60</v>
      </c>
      <c r="H35" s="22">
        <v>61.1</v>
      </c>
      <c r="I35" s="22">
        <v>8</v>
      </c>
      <c r="J35" s="22">
        <v>9</v>
      </c>
      <c r="K35" s="22">
        <v>25</v>
      </c>
      <c r="L35" s="22">
        <v>8</v>
      </c>
      <c r="M35" s="22">
        <v>16</v>
      </c>
      <c r="N35" s="22">
        <f t="shared" si="2"/>
        <v>66</v>
      </c>
      <c r="O35" s="22">
        <f t="shared" si="8"/>
        <v>1.1000000000000014</v>
      </c>
      <c r="P35" s="26"/>
    </row>
    <row r="36" spans="3:16" x14ac:dyDescent="0.25">
      <c r="C36" s="84"/>
      <c r="D36" s="86">
        <v>44245</v>
      </c>
      <c r="E36" s="94" t="s">
        <v>63</v>
      </c>
      <c r="F36" s="21" t="s">
        <v>39</v>
      </c>
      <c r="G36" s="21">
        <f>H35</f>
        <v>61.1</v>
      </c>
      <c r="H36" s="21">
        <v>62.5</v>
      </c>
      <c r="I36" s="21">
        <v>6</v>
      </c>
      <c r="J36" s="21">
        <v>10</v>
      </c>
      <c r="K36" s="21">
        <v>38</v>
      </c>
      <c r="L36" s="21">
        <v>5</v>
      </c>
      <c r="M36" s="21">
        <v>14</v>
      </c>
      <c r="N36" s="21">
        <f t="shared" si="2"/>
        <v>73</v>
      </c>
      <c r="O36" s="21">
        <f t="shared" si="8"/>
        <v>1.3999999999999986</v>
      </c>
      <c r="P36" s="24"/>
    </row>
    <row r="37" spans="3:16" x14ac:dyDescent="0.25">
      <c r="C37" s="84"/>
      <c r="D37" s="87"/>
      <c r="E37" s="95"/>
      <c r="F37" s="18" t="s">
        <v>40</v>
      </c>
      <c r="G37" s="18">
        <f t="shared" ref="G37:G42" si="11">H36</f>
        <v>62.5</v>
      </c>
      <c r="H37" s="18">
        <v>65</v>
      </c>
      <c r="I37" s="18">
        <v>10</v>
      </c>
      <c r="J37" s="18">
        <v>8</v>
      </c>
      <c r="K37" s="18">
        <v>56</v>
      </c>
      <c r="L37" s="18">
        <v>5</v>
      </c>
      <c r="M37" s="18">
        <v>12</v>
      </c>
      <c r="N37" s="18">
        <f t="shared" si="2"/>
        <v>91</v>
      </c>
      <c r="O37" s="18">
        <f t="shared" si="8"/>
        <v>2.5</v>
      </c>
      <c r="P37" s="25"/>
    </row>
    <row r="38" spans="3:16" x14ac:dyDescent="0.25">
      <c r="C38" s="84"/>
      <c r="D38" s="87"/>
      <c r="E38" s="95"/>
      <c r="F38" s="18" t="s">
        <v>41</v>
      </c>
      <c r="G38" s="18">
        <f t="shared" si="11"/>
        <v>65</v>
      </c>
      <c r="H38" s="18">
        <v>66.5</v>
      </c>
      <c r="I38" s="18">
        <v>6</v>
      </c>
      <c r="J38" s="18">
        <v>10</v>
      </c>
      <c r="K38" s="18">
        <v>32</v>
      </c>
      <c r="L38" s="18">
        <v>6</v>
      </c>
      <c r="M38" s="18">
        <v>17</v>
      </c>
      <c r="N38" s="18">
        <f t="shared" si="2"/>
        <v>71</v>
      </c>
      <c r="O38" s="18">
        <f t="shared" si="8"/>
        <v>1.5</v>
      </c>
      <c r="P38" s="25"/>
    </row>
    <row r="39" spans="3:16" x14ac:dyDescent="0.25">
      <c r="C39" s="84"/>
      <c r="D39" s="87"/>
      <c r="E39" s="95"/>
      <c r="F39" s="18" t="s">
        <v>42</v>
      </c>
      <c r="G39" s="18">
        <f t="shared" si="11"/>
        <v>66.5</v>
      </c>
      <c r="H39" s="18">
        <v>68.5</v>
      </c>
      <c r="I39" s="18">
        <v>7</v>
      </c>
      <c r="J39" s="18">
        <v>11</v>
      </c>
      <c r="K39" s="18">
        <v>48</v>
      </c>
      <c r="L39" s="18">
        <v>7</v>
      </c>
      <c r="M39" s="18">
        <v>15</v>
      </c>
      <c r="N39" s="18">
        <f t="shared" si="2"/>
        <v>88</v>
      </c>
      <c r="O39" s="18">
        <f t="shared" si="8"/>
        <v>2</v>
      </c>
      <c r="P39" s="25"/>
    </row>
    <row r="40" spans="3:16" x14ac:dyDescent="0.25">
      <c r="C40" s="84"/>
      <c r="D40" s="87"/>
      <c r="E40" s="95"/>
      <c r="F40" s="18" t="s">
        <v>43</v>
      </c>
      <c r="G40" s="18">
        <f t="shared" si="11"/>
        <v>68.5</v>
      </c>
      <c r="H40" s="18">
        <v>71.3</v>
      </c>
      <c r="I40" s="18">
        <v>7</v>
      </c>
      <c r="J40" s="18">
        <v>10</v>
      </c>
      <c r="K40" s="18">
        <v>50</v>
      </c>
      <c r="L40" s="18">
        <v>5</v>
      </c>
      <c r="M40" s="18">
        <v>12</v>
      </c>
      <c r="N40" s="18">
        <f t="shared" si="2"/>
        <v>84</v>
      </c>
      <c r="O40" s="18">
        <f t="shared" si="8"/>
        <v>2.7999999999999972</v>
      </c>
      <c r="P40" s="25"/>
    </row>
    <row r="41" spans="3:16" x14ac:dyDescent="0.25">
      <c r="C41" s="84"/>
      <c r="D41" s="87"/>
      <c r="E41" s="95"/>
      <c r="F41" s="18" t="s">
        <v>44</v>
      </c>
      <c r="G41" s="18">
        <f t="shared" si="11"/>
        <v>71.3</v>
      </c>
      <c r="H41" s="18">
        <v>73.5</v>
      </c>
      <c r="I41" s="8">
        <v>9</v>
      </c>
      <c r="J41" s="8">
        <v>10</v>
      </c>
      <c r="K41" s="8">
        <v>58</v>
      </c>
      <c r="L41" s="8">
        <v>6</v>
      </c>
      <c r="M41" s="8">
        <v>18</v>
      </c>
      <c r="N41" s="18">
        <f t="shared" si="2"/>
        <v>101</v>
      </c>
      <c r="O41" s="18">
        <f t="shared" si="8"/>
        <v>2.2000000000000028</v>
      </c>
      <c r="P41" s="25"/>
    </row>
    <row r="42" spans="3:16" ht="15.75" thickBot="1" x14ac:dyDescent="0.3">
      <c r="C42" s="85"/>
      <c r="D42" s="88"/>
      <c r="E42" s="96"/>
      <c r="F42" s="22" t="s">
        <v>55</v>
      </c>
      <c r="G42" s="22">
        <f t="shared" si="11"/>
        <v>73.5</v>
      </c>
      <c r="H42" s="22">
        <v>74.7</v>
      </c>
      <c r="I42" s="13">
        <v>8</v>
      </c>
      <c r="J42" s="13">
        <v>12</v>
      </c>
      <c r="K42" s="13">
        <v>36</v>
      </c>
      <c r="L42" s="13">
        <v>8</v>
      </c>
      <c r="M42" s="13">
        <v>15</v>
      </c>
      <c r="N42" s="22">
        <f t="shared" si="2"/>
        <v>79</v>
      </c>
      <c r="O42" s="22">
        <f t="shared" si="8"/>
        <v>1.2000000000000028</v>
      </c>
      <c r="P42" s="26"/>
    </row>
    <row r="43" spans="3:16" x14ac:dyDescent="0.25">
      <c r="C43" s="75" t="s">
        <v>67</v>
      </c>
      <c r="D43" s="76"/>
      <c r="E43" s="76"/>
      <c r="F43" s="76"/>
      <c r="G43" s="76"/>
      <c r="H43" s="77"/>
      <c r="I43" s="71">
        <f>AVERAGE(I7:I42)</f>
        <v>6.416666666666667</v>
      </c>
      <c r="J43" s="71">
        <f t="shared" ref="J43:N43" si="12">AVERAGE(J7:J42)</f>
        <v>8</v>
      </c>
      <c r="K43" s="71">
        <f t="shared" si="12"/>
        <v>47.527777777777779</v>
      </c>
      <c r="L43" s="71">
        <f t="shared" si="12"/>
        <v>6.1388888888888893</v>
      </c>
      <c r="M43" s="71">
        <f t="shared" si="12"/>
        <v>14.472222222222221</v>
      </c>
      <c r="N43" s="71">
        <f t="shared" si="12"/>
        <v>82.555555555555557</v>
      </c>
      <c r="O43" s="73"/>
      <c r="P43" s="32"/>
    </row>
    <row r="44" spans="3:16" ht="15.75" thickBot="1" x14ac:dyDescent="0.3">
      <c r="C44" s="78"/>
      <c r="D44" s="79"/>
      <c r="E44" s="79"/>
      <c r="F44" s="79"/>
      <c r="G44" s="79"/>
      <c r="H44" s="80"/>
      <c r="I44" s="72"/>
      <c r="J44" s="72"/>
      <c r="K44" s="72"/>
      <c r="L44" s="72"/>
      <c r="M44" s="72"/>
      <c r="N44" s="72"/>
      <c r="O44" s="74"/>
      <c r="P44" s="31"/>
    </row>
    <row r="45" spans="3:16" x14ac:dyDescent="0.25">
      <c r="C45" s="75" t="s">
        <v>68</v>
      </c>
      <c r="D45" s="76"/>
      <c r="E45" s="76"/>
      <c r="F45" s="76"/>
      <c r="G45" s="76"/>
      <c r="H45" s="77"/>
      <c r="I45" s="71">
        <f>(I43/N43)*100</f>
        <v>7.772543741588156</v>
      </c>
      <c r="J45" s="71">
        <f>(J43/N43)*100</f>
        <v>9.690444145356663</v>
      </c>
      <c r="K45" s="71">
        <f>(K43/N43)*100</f>
        <v>57.570659488559897</v>
      </c>
      <c r="L45" s="71">
        <f>(L43/N43)*100</f>
        <v>7.4360699865410496</v>
      </c>
      <c r="M45" s="71">
        <f>(M43/N43)*100</f>
        <v>17.53028263795424</v>
      </c>
      <c r="N45" s="81"/>
      <c r="O45" s="74"/>
      <c r="P45" s="31"/>
    </row>
    <row r="46" spans="3:16" ht="15.75" thickBot="1" x14ac:dyDescent="0.3">
      <c r="C46" s="78"/>
      <c r="D46" s="79"/>
      <c r="E46" s="79"/>
      <c r="F46" s="79"/>
      <c r="G46" s="79"/>
      <c r="H46" s="80"/>
      <c r="I46" s="72"/>
      <c r="J46" s="72"/>
      <c r="K46" s="72"/>
      <c r="L46" s="72"/>
      <c r="M46" s="72"/>
      <c r="N46" s="82"/>
      <c r="O46" s="74"/>
      <c r="P46" s="31"/>
    </row>
    <row r="47" spans="3:16" x14ac:dyDescent="0.25">
      <c r="O47" s="31"/>
    </row>
    <row r="49" spans="11:16" x14ac:dyDescent="0.25">
      <c r="P49" s="31"/>
    </row>
    <row r="55" spans="11:16" x14ac:dyDescent="0.25">
      <c r="K55" s="31"/>
    </row>
  </sheetData>
  <mergeCells count="41">
    <mergeCell ref="P5:P6"/>
    <mergeCell ref="P16:P17"/>
    <mergeCell ref="E18:E24"/>
    <mergeCell ref="D18:D24"/>
    <mergeCell ref="D12:D17"/>
    <mergeCell ref="E12:E17"/>
    <mergeCell ref="N5:N6"/>
    <mergeCell ref="O5:O6"/>
    <mergeCell ref="G5:H5"/>
    <mergeCell ref="M5:M6"/>
    <mergeCell ref="L5:L6"/>
    <mergeCell ref="K5:K6"/>
    <mergeCell ref="J5:J6"/>
    <mergeCell ref="I5:I6"/>
    <mergeCell ref="C7:C42"/>
    <mergeCell ref="D7:D11"/>
    <mergeCell ref="E7:E11"/>
    <mergeCell ref="F5:F6"/>
    <mergeCell ref="E5:E6"/>
    <mergeCell ref="D5:D6"/>
    <mergeCell ref="C5:C6"/>
    <mergeCell ref="E25:E35"/>
    <mergeCell ref="D25:D35"/>
    <mergeCell ref="D36:D42"/>
    <mergeCell ref="E36:E42"/>
    <mergeCell ref="M43:M44"/>
    <mergeCell ref="N43:N44"/>
    <mergeCell ref="O43:O44"/>
    <mergeCell ref="C45:H46"/>
    <mergeCell ref="I45:I46"/>
    <mergeCell ref="J45:J46"/>
    <mergeCell ref="K45:K46"/>
    <mergeCell ref="L45:L46"/>
    <mergeCell ref="M45:M46"/>
    <mergeCell ref="N45:N46"/>
    <mergeCell ref="O45:O46"/>
    <mergeCell ref="C43:H44"/>
    <mergeCell ref="I43:I44"/>
    <mergeCell ref="J43:J44"/>
    <mergeCell ref="K43:K44"/>
    <mergeCell ref="L43:L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4"/>
  <sheetViews>
    <sheetView tabSelected="1" workbookViewId="0">
      <selection activeCell="M4" sqref="E4:M5"/>
    </sheetView>
  </sheetViews>
  <sheetFormatPr baseColWidth="10" defaultRowHeight="15" x14ac:dyDescent="0.25"/>
  <cols>
    <col min="7" max="7" width="14.28515625" bestFit="1" customWidth="1"/>
    <col min="13" max="13" width="13.5703125" bestFit="1" customWidth="1"/>
  </cols>
  <sheetData>
    <row r="4" spans="5:13" x14ac:dyDescent="0.25">
      <c r="E4" t="s">
        <v>71</v>
      </c>
      <c r="F4" t="s">
        <v>72</v>
      </c>
      <c r="G4" t="s">
        <v>73</v>
      </c>
      <c r="H4" t="s">
        <v>74</v>
      </c>
      <c r="I4" t="s">
        <v>75</v>
      </c>
      <c r="J4" t="s">
        <v>76</v>
      </c>
      <c r="K4" t="s">
        <v>77</v>
      </c>
      <c r="L4" t="s">
        <v>78</v>
      </c>
      <c r="M4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workbookViewId="0">
      <selection activeCell="F9" sqref="F9"/>
    </sheetView>
  </sheetViews>
  <sheetFormatPr baseColWidth="10" defaultRowHeight="15" x14ac:dyDescent="0.25"/>
  <cols>
    <col min="1" max="1" width="19" bestFit="1" customWidth="1"/>
    <col min="2" max="2" width="36.42578125" bestFit="1" customWidth="1"/>
    <col min="3" max="3" width="22.42578125" customWidth="1"/>
    <col min="4" max="4" width="29.140625" bestFit="1" customWidth="1"/>
    <col min="5" max="5" width="18.28515625" customWidth="1"/>
    <col min="6" max="6" width="50.140625" bestFit="1" customWidth="1"/>
    <col min="7" max="7" width="13.5703125" bestFit="1" customWidth="1"/>
  </cols>
  <sheetData>
    <row r="2" spans="2:7" ht="15.75" thickBot="1" x14ac:dyDescent="0.3"/>
    <row r="3" spans="2:7" ht="31.5" customHeight="1" x14ac:dyDescent="0.25">
      <c r="B3" s="35" t="s">
        <v>45</v>
      </c>
      <c r="C3" s="35" t="s">
        <v>46</v>
      </c>
      <c r="D3" s="30" t="s">
        <v>49</v>
      </c>
      <c r="E3" s="35" t="s">
        <v>47</v>
      </c>
      <c r="F3" s="36" t="s">
        <v>48</v>
      </c>
    </row>
    <row r="4" spans="2:7" x14ac:dyDescent="0.25">
      <c r="B4" s="34">
        <v>7.772543741588156</v>
      </c>
      <c r="C4" s="34">
        <v>9.690444145356663</v>
      </c>
      <c r="D4" s="34">
        <v>57.570659488559897</v>
      </c>
      <c r="E4" s="34">
        <v>7.4360699865410496</v>
      </c>
      <c r="F4" s="34">
        <v>17.53028263795424</v>
      </c>
      <c r="G4" s="33"/>
    </row>
    <row r="5" spans="2:7" x14ac:dyDescent="0.25">
      <c r="B5" s="33"/>
      <c r="C5" s="33"/>
      <c r="D5" s="33"/>
      <c r="E5" s="33"/>
      <c r="F5" s="33"/>
      <c r="G5" s="33"/>
    </row>
    <row r="27" spans="8:8" ht="15" customHeight="1" x14ac:dyDescent="0.25"/>
    <row r="32" spans="8:8" ht="15.75" thickBot="1" x14ac:dyDescent="0.3">
      <c r="H32" s="31"/>
    </row>
    <row r="33" spans="1:8" ht="30" x14ac:dyDescent="0.25">
      <c r="A33" s="31"/>
      <c r="B33" s="41" t="s">
        <v>11</v>
      </c>
      <c r="C33" s="27" t="s">
        <v>4</v>
      </c>
      <c r="D33" s="27" t="s">
        <v>5</v>
      </c>
      <c r="E33" s="27" t="s">
        <v>12</v>
      </c>
      <c r="F33" s="10" t="s">
        <v>6</v>
      </c>
      <c r="G33" s="10" t="s">
        <v>17</v>
      </c>
      <c r="H33" s="11" t="s">
        <v>70</v>
      </c>
    </row>
    <row r="34" spans="1:8" ht="15.75" thickBot="1" x14ac:dyDescent="0.3">
      <c r="A34" s="38"/>
      <c r="B34" s="39">
        <v>0.76388888888888884</v>
      </c>
      <c r="C34" s="23">
        <v>1.6840277777777781</v>
      </c>
      <c r="D34" s="23">
        <v>4.375</v>
      </c>
      <c r="E34" s="23">
        <v>7.1354166666666661</v>
      </c>
      <c r="F34" s="23">
        <v>54.739583333333329</v>
      </c>
      <c r="G34" s="23">
        <v>1.1979166666666667</v>
      </c>
      <c r="H34" s="40">
        <v>28.263888888888889</v>
      </c>
    </row>
    <row r="35" spans="1:8" x14ac:dyDescent="0.25">
      <c r="H35" s="31"/>
    </row>
    <row r="36" spans="1:8" x14ac:dyDescent="0.25">
      <c r="H36" s="3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Suivi du cycle</vt:lpstr>
      <vt:lpstr>Suivi de carottage conventionel</vt:lpstr>
      <vt:lpstr>Suivi de carottage WL</vt:lpstr>
      <vt:lpstr>Feuil1</vt:lpstr>
      <vt:lpstr>Graphes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2021-03-01T13:47:47Z</dcterms:modified>
</cp:coreProperties>
</file>