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D:\GitRepo\Essential-Statistics-for-Data-Analysis-using-Excel\4 Sampling and Confidence Intervals\"/>
    </mc:Choice>
  </mc:AlternateContent>
  <bookViews>
    <workbookView xWindow="0" yWindow="0" windowWidth="20490" windowHeight="7530" firstSheet="2" activeTab="3" xr2:uid="{00000000-000D-0000-FFFF-FFFF00000000}"/>
  </bookViews>
  <sheets>
    <sheet name="Pop and Pop Parameters" sheetId="10" r:id="rId1"/>
    <sheet name="Samples and Sample Stats" sheetId="11" r:id="rId2"/>
    <sheet name="SRS definition" sheetId="12" r:id="rId3"/>
    <sheet name="Taking a Random Sample" sheetId="14" r:id="rId4"/>
    <sheet name="Sample of 10 players" sheetId="1" r:id="rId5"/>
    <sheet name="Sampling Problems" sheetId="15" r:id="rId6"/>
    <sheet name="Xbar properties" sheetId="16" r:id="rId7"/>
    <sheet name="Example mean var xbar" sheetId="17" r:id="rId8"/>
    <sheet name="Dice sample mean var" sheetId="2" r:id="rId9"/>
    <sheet name="Estimating p" sheetId="18" r:id="rId10"/>
    <sheet name="Standard Normal" sheetId="3" r:id="rId11"/>
    <sheet name="CI for Mu" sheetId="4" r:id="rId12"/>
    <sheet name="IQ CI" sheetId="5" r:id="rId13"/>
    <sheet name="Voters" sheetId="6" r:id="rId14"/>
    <sheet name="Blyth" sheetId="20" r:id="rId15"/>
    <sheet name="Sample Size" sheetId="7" r:id="rId16"/>
    <sheet name="Finite Correction CI" sheetId="8" r:id="rId17"/>
    <sheet name="FC Sample Size" sheetId="9" r:id="rId18"/>
  </sheets>
  <definedNames>
    <definedName name="alpha">Blyth!$C$4</definedName>
    <definedName name="Error" localSheetId="17">'FC Sample Size'!$G$1</definedName>
    <definedName name="ERROR">'Sample Size'!$D$5</definedName>
    <definedName name="FC">'Finite Correction CI'!$G$8</definedName>
    <definedName name="lowerlimit">'Finite Correction CI'!$G$10</definedName>
    <definedName name="n" localSheetId="14">Blyth!$C$3</definedName>
    <definedName name="N" localSheetId="17">'FC Sample Size'!$G$2</definedName>
    <definedName name="n">Voters!$E$3</definedName>
    <definedName name="phat">Voters!$E$4</definedName>
    <definedName name="popsigma">'CI for Mu'!$E$3</definedName>
    <definedName name="popsize">'Finite Correction CI'!$G$3</definedName>
    <definedName name="SAMPLE_SIZE">'Sample Size'!$D$6</definedName>
    <definedName name="samplemean">'CI for Mu'!$E$2</definedName>
    <definedName name="samplesize" localSheetId="16">'Finite Correction CI'!$G$2</definedName>
    <definedName name="samplesize">'CI for Mu'!$E$4</definedName>
    <definedName name="samplesizeFC">'FC Sample Size'!$G$5</definedName>
    <definedName name="samplesizenoFC">'FC Sample Size'!$G$4</definedName>
    <definedName name="sigma" localSheetId="17">'FC Sample Size'!$G$3</definedName>
    <definedName name="sigma" localSheetId="16">'Finite Correction CI'!$G$4</definedName>
    <definedName name="SIGMA">'Sample Size'!$D$4</definedName>
    <definedName name="Std_Error_phat">Voters!$E$5</definedName>
    <definedName name="upperlimit">'Finite Correction CI'!$G$11</definedName>
    <definedName name="xbar">'Finite Correction CI'!$G$5</definedName>
    <definedName name="z.025">'CI for Mu'!$E$5</definedName>
    <definedName name="z.975">'CI for Mu'!$E$6</definedName>
  </definedNames>
  <calcPr calcId="171027" calcMode="autoNoTable"/>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20" l="1"/>
  <c r="B11" i="20"/>
  <c r="D10" i="20"/>
  <c r="C10" i="20"/>
  <c r="B10" i="20"/>
  <c r="D9" i="20"/>
  <c r="C9" i="20"/>
  <c r="D8" i="20"/>
  <c r="F8" i="6"/>
  <c r="F6" i="6"/>
  <c r="F7" i="6"/>
  <c r="F10" i="20"/>
  <c r="E9" i="20"/>
  <c r="F9" i="20"/>
  <c r="F8" i="20"/>
  <c r="E11" i="20"/>
  <c r="E10" i="20"/>
  <c r="E8" i="8" l="1"/>
  <c r="E11" i="8" s="1"/>
  <c r="B9" i="7"/>
  <c r="G7" i="3"/>
  <c r="F7" i="3"/>
  <c r="G6" i="3"/>
  <c r="F6" i="3"/>
  <c r="G4" i="3"/>
  <c r="B22" i="18"/>
  <c r="H6" i="3"/>
  <c r="E10" i="7"/>
  <c r="I7" i="3"/>
  <c r="I6" i="3"/>
  <c r="F4" i="6"/>
  <c r="H7" i="3"/>
  <c r="E10" i="8" l="1"/>
  <c r="D10" i="7"/>
  <c r="B40" i="17" l="1"/>
  <c r="B39" i="17"/>
  <c r="B38" i="17"/>
  <c r="B37" i="17"/>
  <c r="B36" i="17"/>
  <c r="B35" i="17"/>
  <c r="B34" i="17"/>
  <c r="B33" i="17"/>
  <c r="B32" i="17"/>
  <c r="B31" i="17"/>
  <c r="B30" i="17"/>
  <c r="B29" i="17"/>
  <c r="C28" i="17"/>
  <c r="C34" i="17" s="1"/>
  <c r="B28" i="17"/>
  <c r="C27" i="17"/>
  <c r="C33" i="17" s="1"/>
  <c r="B27" i="17"/>
  <c r="C26" i="17"/>
  <c r="C32" i="17" s="1"/>
  <c r="C38" i="17" s="1"/>
  <c r="B26" i="17"/>
  <c r="C25" i="17"/>
  <c r="C31" i="17" s="1"/>
  <c r="B25" i="17"/>
  <c r="C24" i="17"/>
  <c r="C30" i="17" s="1"/>
  <c r="B24" i="17"/>
  <c r="C23" i="17"/>
  <c r="C29" i="17" s="1"/>
  <c r="B23" i="17"/>
  <c r="B22" i="17"/>
  <c r="B21" i="17"/>
  <c r="B20" i="17"/>
  <c r="B19" i="17"/>
  <c r="B18" i="17"/>
  <c r="B17" i="17"/>
  <c r="D16" i="17"/>
  <c r="D22" i="17" s="1"/>
  <c r="B16" i="17"/>
  <c r="D15" i="17"/>
  <c r="D21" i="17" s="1"/>
  <c r="B15" i="17"/>
  <c r="D14" i="17"/>
  <c r="D20" i="17" s="1"/>
  <c r="B14" i="17"/>
  <c r="D13" i="17"/>
  <c r="D19" i="17" s="1"/>
  <c r="B13" i="17"/>
  <c r="D12" i="17"/>
  <c r="D18" i="17" s="1"/>
  <c r="B12" i="17"/>
  <c r="D11" i="17"/>
  <c r="D17" i="17" s="1"/>
  <c r="B11" i="17"/>
  <c r="B10" i="17"/>
  <c r="B9" i="17"/>
  <c r="B8" i="17"/>
  <c r="B7" i="17"/>
  <c r="B6" i="17"/>
  <c r="B5" i="17"/>
  <c r="C22" i="18"/>
  <c r="D27" i="17" l="1"/>
  <c r="D33" i="17" s="1"/>
  <c r="D39" i="17" s="1"/>
  <c r="C35" i="17"/>
  <c r="C37" i="17"/>
  <c r="C39" i="17"/>
  <c r="D26" i="17"/>
  <c r="D23" i="17"/>
  <c r="D29" i="17" s="1"/>
  <c r="D35" i="17" s="1"/>
  <c r="D25" i="17"/>
  <c r="D31" i="17" s="1"/>
  <c r="D37" i="17" s="1"/>
  <c r="C36" i="17"/>
  <c r="C40" i="17"/>
  <c r="D24" i="17"/>
  <c r="D30" i="17" s="1"/>
  <c r="D36" i="17" s="1"/>
  <c r="D28" i="17"/>
  <c r="D34" i="17" s="1"/>
  <c r="D40" i="17" s="1"/>
  <c r="G4" i="9"/>
  <c r="G15" i="8"/>
  <c r="G14" i="8"/>
  <c r="G8" i="8"/>
  <c r="G11" i="8" s="1"/>
  <c r="H14" i="8"/>
  <c r="H11" i="8"/>
  <c r="H5" i="9"/>
  <c r="H15" i="8"/>
  <c r="H4" i="9"/>
  <c r="H8" i="8"/>
  <c r="H10" i="8"/>
  <c r="G5" i="9" l="1"/>
  <c r="G6" i="9"/>
  <c r="D32" i="17"/>
  <c r="G10" i="8"/>
  <c r="D6" i="7"/>
  <c r="E6" i="7"/>
  <c r="D38" i="17" l="1"/>
  <c r="E4" i="6"/>
  <c r="E5" i="6" s="1"/>
  <c r="E8" i="6" s="1"/>
  <c r="F5" i="6"/>
  <c r="E6" i="6" l="1"/>
  <c r="E7" i="6"/>
  <c r="H105" i="5"/>
  <c r="I105" i="5"/>
  <c r="J105" i="5"/>
  <c r="K105" i="5"/>
  <c r="L105" i="5"/>
  <c r="M105" i="5"/>
  <c r="N105" i="5"/>
  <c r="O105" i="5"/>
  <c r="P105" i="5"/>
  <c r="Q105" i="5"/>
  <c r="R105" i="5"/>
  <c r="S105" i="5"/>
  <c r="T105" i="5"/>
  <c r="U105" i="5"/>
  <c r="V105" i="5"/>
  <c r="W105" i="5"/>
  <c r="X105" i="5"/>
  <c r="Y105" i="5"/>
  <c r="Z105" i="5"/>
  <c r="AA105" i="5"/>
  <c r="AB105" i="5"/>
  <c r="AC105" i="5"/>
  <c r="AD105" i="5"/>
  <c r="AE105" i="5"/>
  <c r="AF105" i="5"/>
  <c r="AG105" i="5"/>
  <c r="AH105" i="5"/>
  <c r="AI105" i="5"/>
  <c r="AJ105" i="5"/>
  <c r="AK105" i="5"/>
  <c r="AL105" i="5"/>
  <c r="AM105" i="5"/>
  <c r="AN105" i="5"/>
  <c r="AO105" i="5"/>
  <c r="AP105" i="5"/>
  <c r="AQ105" i="5"/>
  <c r="H106" i="5"/>
  <c r="I106" i="5"/>
  <c r="J106" i="5"/>
  <c r="K106" i="5"/>
  <c r="L106" i="5"/>
  <c r="M106" i="5"/>
  <c r="N106" i="5"/>
  <c r="O106" i="5"/>
  <c r="P106" i="5"/>
  <c r="Q106" i="5"/>
  <c r="R106" i="5"/>
  <c r="S106" i="5"/>
  <c r="T106" i="5"/>
  <c r="U106" i="5"/>
  <c r="V106" i="5"/>
  <c r="W106" i="5"/>
  <c r="X106" i="5"/>
  <c r="Y106" i="5"/>
  <c r="Z106" i="5"/>
  <c r="AA106" i="5"/>
  <c r="AB106" i="5"/>
  <c r="AC106" i="5"/>
  <c r="AD106" i="5"/>
  <c r="AE106" i="5"/>
  <c r="AF106" i="5"/>
  <c r="AG106" i="5"/>
  <c r="AH106" i="5"/>
  <c r="AI106" i="5"/>
  <c r="AJ106" i="5"/>
  <c r="AK106" i="5"/>
  <c r="AL106" i="5"/>
  <c r="AM106" i="5"/>
  <c r="AN106" i="5"/>
  <c r="AO106" i="5"/>
  <c r="AP106" i="5"/>
  <c r="AQ106" i="5"/>
  <c r="H8" i="5"/>
  <c r="I8" i="5"/>
  <c r="J8" i="5"/>
  <c r="K8" i="5"/>
  <c r="L8" i="5"/>
  <c r="M8" i="5"/>
  <c r="N8" i="5"/>
  <c r="O8" i="5"/>
  <c r="P8" i="5"/>
  <c r="Q8" i="5"/>
  <c r="R8" i="5"/>
  <c r="S8" i="5"/>
  <c r="T8" i="5"/>
  <c r="U8" i="5"/>
  <c r="V8" i="5"/>
  <c r="W8" i="5"/>
  <c r="X8" i="5"/>
  <c r="Y8" i="5"/>
  <c r="Z8" i="5"/>
  <c r="AA8" i="5"/>
  <c r="AB8" i="5"/>
  <c r="AC8" i="5"/>
  <c r="AD8" i="5"/>
  <c r="AE8" i="5"/>
  <c r="AF8" i="5"/>
  <c r="AG8" i="5"/>
  <c r="AH8" i="5"/>
  <c r="AI8" i="5"/>
  <c r="AJ8" i="5"/>
  <c r="AK8" i="5"/>
  <c r="AL8" i="5"/>
  <c r="AM8" i="5"/>
  <c r="AN8" i="5"/>
  <c r="AO8" i="5"/>
  <c r="AP8" i="5"/>
  <c r="AQ8"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AL9" i="5"/>
  <c r="AM9" i="5"/>
  <c r="AN9" i="5"/>
  <c r="AO9" i="5"/>
  <c r="AP9" i="5"/>
  <c r="AQ9"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AK10" i="5"/>
  <c r="AL10" i="5"/>
  <c r="AM10" i="5"/>
  <c r="AN10" i="5"/>
  <c r="AO10" i="5"/>
  <c r="AP10" i="5"/>
  <c r="AQ10"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AK11" i="5"/>
  <c r="AL11" i="5"/>
  <c r="AM11" i="5"/>
  <c r="AN11" i="5"/>
  <c r="AO11" i="5"/>
  <c r="AP11" i="5"/>
  <c r="AQ11"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AL14" i="5"/>
  <c r="AM14" i="5"/>
  <c r="AN14" i="5"/>
  <c r="AO14" i="5"/>
  <c r="AP14" i="5"/>
  <c r="AQ14"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AJ15" i="5"/>
  <c r="AK15" i="5"/>
  <c r="AL15" i="5"/>
  <c r="AM15" i="5"/>
  <c r="AN15" i="5"/>
  <c r="AO15" i="5"/>
  <c r="AP15" i="5"/>
  <c r="AQ15"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AK18" i="5"/>
  <c r="AL18" i="5"/>
  <c r="AM18" i="5"/>
  <c r="AN18" i="5"/>
  <c r="AO18" i="5"/>
  <c r="AP18" i="5"/>
  <c r="AQ18"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AI19" i="5"/>
  <c r="AJ19" i="5"/>
  <c r="AK19" i="5"/>
  <c r="AL19" i="5"/>
  <c r="AM19" i="5"/>
  <c r="AN19" i="5"/>
  <c r="AO19" i="5"/>
  <c r="AP19" i="5"/>
  <c r="AQ19"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L20" i="5"/>
  <c r="AM20" i="5"/>
  <c r="AN20" i="5"/>
  <c r="AO20" i="5"/>
  <c r="AP20" i="5"/>
  <c r="AQ20" i="5"/>
  <c r="H21" i="5"/>
  <c r="I21" i="5"/>
  <c r="J21" i="5"/>
  <c r="K21" i="5"/>
  <c r="L21" i="5"/>
  <c r="M21" i="5"/>
  <c r="N21" i="5"/>
  <c r="O21" i="5"/>
  <c r="P21" i="5"/>
  <c r="Q21" i="5"/>
  <c r="R21" i="5"/>
  <c r="S21" i="5"/>
  <c r="T21" i="5"/>
  <c r="U21" i="5"/>
  <c r="V21" i="5"/>
  <c r="W21" i="5"/>
  <c r="X21" i="5"/>
  <c r="Y21" i="5"/>
  <c r="Z21" i="5"/>
  <c r="AA21" i="5"/>
  <c r="AB21" i="5"/>
  <c r="AC21" i="5"/>
  <c r="AD21" i="5"/>
  <c r="AE21" i="5"/>
  <c r="AF21" i="5"/>
  <c r="AG21" i="5"/>
  <c r="AH21" i="5"/>
  <c r="AI21" i="5"/>
  <c r="AJ21" i="5"/>
  <c r="AK21" i="5"/>
  <c r="AL21" i="5"/>
  <c r="AM21" i="5"/>
  <c r="AN21" i="5"/>
  <c r="AO21" i="5"/>
  <c r="AP21" i="5"/>
  <c r="AQ21" i="5"/>
  <c r="H22" i="5"/>
  <c r="I22" i="5"/>
  <c r="J22" i="5"/>
  <c r="K22" i="5"/>
  <c r="L22" i="5"/>
  <c r="M22" i="5"/>
  <c r="N22" i="5"/>
  <c r="O22" i="5"/>
  <c r="P22" i="5"/>
  <c r="Q22" i="5"/>
  <c r="R22" i="5"/>
  <c r="S22" i="5"/>
  <c r="T22" i="5"/>
  <c r="U22" i="5"/>
  <c r="V22" i="5"/>
  <c r="W22" i="5"/>
  <c r="X22" i="5"/>
  <c r="Y22" i="5"/>
  <c r="Z22" i="5"/>
  <c r="AA22" i="5"/>
  <c r="AB22" i="5"/>
  <c r="AC22" i="5"/>
  <c r="AD22" i="5"/>
  <c r="AE22" i="5"/>
  <c r="AF22" i="5"/>
  <c r="AG22" i="5"/>
  <c r="AH22" i="5"/>
  <c r="AI22" i="5"/>
  <c r="AJ22" i="5"/>
  <c r="AK22" i="5"/>
  <c r="AL22" i="5"/>
  <c r="AM22" i="5"/>
  <c r="AN22" i="5"/>
  <c r="AO22" i="5"/>
  <c r="AP22" i="5"/>
  <c r="AQ22" i="5"/>
  <c r="H23" i="5"/>
  <c r="I23" i="5"/>
  <c r="J23" i="5"/>
  <c r="K23" i="5"/>
  <c r="L23" i="5"/>
  <c r="M23" i="5"/>
  <c r="N23" i="5"/>
  <c r="O23" i="5"/>
  <c r="P23" i="5"/>
  <c r="Q23" i="5"/>
  <c r="R23" i="5"/>
  <c r="S23" i="5"/>
  <c r="T23" i="5"/>
  <c r="U23" i="5"/>
  <c r="V23" i="5"/>
  <c r="W23" i="5"/>
  <c r="X23" i="5"/>
  <c r="Y23" i="5"/>
  <c r="Z23" i="5"/>
  <c r="AA23" i="5"/>
  <c r="AB23" i="5"/>
  <c r="AC23" i="5"/>
  <c r="AD23" i="5"/>
  <c r="AE23" i="5"/>
  <c r="AF23" i="5"/>
  <c r="AG23" i="5"/>
  <c r="AH23" i="5"/>
  <c r="AI23" i="5"/>
  <c r="AJ23" i="5"/>
  <c r="AK23" i="5"/>
  <c r="AL23" i="5"/>
  <c r="AM23" i="5"/>
  <c r="AN23" i="5"/>
  <c r="AO23" i="5"/>
  <c r="AP23" i="5"/>
  <c r="AQ23" i="5"/>
  <c r="H24" i="5"/>
  <c r="I24" i="5"/>
  <c r="J24" i="5"/>
  <c r="K24" i="5"/>
  <c r="L24" i="5"/>
  <c r="M24" i="5"/>
  <c r="N24" i="5"/>
  <c r="O24" i="5"/>
  <c r="P24" i="5"/>
  <c r="Q24" i="5"/>
  <c r="R24" i="5"/>
  <c r="S24" i="5"/>
  <c r="T24" i="5"/>
  <c r="U24" i="5"/>
  <c r="V24" i="5"/>
  <c r="W24" i="5"/>
  <c r="X24" i="5"/>
  <c r="Y24" i="5"/>
  <c r="Z24" i="5"/>
  <c r="AA24" i="5"/>
  <c r="AB24" i="5"/>
  <c r="AC24" i="5"/>
  <c r="AD24" i="5"/>
  <c r="AE24" i="5"/>
  <c r="AF24" i="5"/>
  <c r="AG24" i="5"/>
  <c r="AH24" i="5"/>
  <c r="AI24" i="5"/>
  <c r="AJ24" i="5"/>
  <c r="AK24" i="5"/>
  <c r="AL24" i="5"/>
  <c r="AM24" i="5"/>
  <c r="AN24" i="5"/>
  <c r="AO24" i="5"/>
  <c r="AP24" i="5"/>
  <c r="AQ24" i="5"/>
  <c r="H25" i="5"/>
  <c r="I25" i="5"/>
  <c r="J25" i="5"/>
  <c r="K25" i="5"/>
  <c r="L25" i="5"/>
  <c r="M25" i="5"/>
  <c r="N25" i="5"/>
  <c r="O25" i="5"/>
  <c r="P25" i="5"/>
  <c r="Q25" i="5"/>
  <c r="R25" i="5"/>
  <c r="S25" i="5"/>
  <c r="T25" i="5"/>
  <c r="U25" i="5"/>
  <c r="V25" i="5"/>
  <c r="W25" i="5"/>
  <c r="X25" i="5"/>
  <c r="Y25" i="5"/>
  <c r="Z25" i="5"/>
  <c r="AA25" i="5"/>
  <c r="AB25" i="5"/>
  <c r="AC25" i="5"/>
  <c r="AD25" i="5"/>
  <c r="AE25" i="5"/>
  <c r="AF25" i="5"/>
  <c r="AG25" i="5"/>
  <c r="AH25" i="5"/>
  <c r="AI25" i="5"/>
  <c r="AJ25" i="5"/>
  <c r="AK25" i="5"/>
  <c r="AL25" i="5"/>
  <c r="AM25" i="5"/>
  <c r="AN25" i="5"/>
  <c r="AO25" i="5"/>
  <c r="AP25" i="5"/>
  <c r="AQ25" i="5"/>
  <c r="H26" i="5"/>
  <c r="I26" i="5"/>
  <c r="J26" i="5"/>
  <c r="K26" i="5"/>
  <c r="L26" i="5"/>
  <c r="M26" i="5"/>
  <c r="N26" i="5"/>
  <c r="O26" i="5"/>
  <c r="P26" i="5"/>
  <c r="Q26" i="5"/>
  <c r="R26" i="5"/>
  <c r="S26" i="5"/>
  <c r="T26" i="5"/>
  <c r="U26" i="5"/>
  <c r="V26" i="5"/>
  <c r="W26" i="5"/>
  <c r="X26" i="5"/>
  <c r="Y26" i="5"/>
  <c r="Z26" i="5"/>
  <c r="AA26" i="5"/>
  <c r="AB26" i="5"/>
  <c r="AC26" i="5"/>
  <c r="AD26" i="5"/>
  <c r="AE26" i="5"/>
  <c r="AF26" i="5"/>
  <c r="AG26" i="5"/>
  <c r="AH26" i="5"/>
  <c r="AI26" i="5"/>
  <c r="AJ26" i="5"/>
  <c r="AK26" i="5"/>
  <c r="AL26" i="5"/>
  <c r="AM26" i="5"/>
  <c r="AN26" i="5"/>
  <c r="AO26" i="5"/>
  <c r="AP26" i="5"/>
  <c r="AQ26" i="5"/>
  <c r="H27" i="5"/>
  <c r="I27" i="5"/>
  <c r="J27" i="5"/>
  <c r="K27" i="5"/>
  <c r="L27" i="5"/>
  <c r="M27" i="5"/>
  <c r="N27" i="5"/>
  <c r="O27" i="5"/>
  <c r="P27" i="5"/>
  <c r="Q27" i="5"/>
  <c r="R27" i="5"/>
  <c r="S27" i="5"/>
  <c r="T27" i="5"/>
  <c r="U27" i="5"/>
  <c r="V27" i="5"/>
  <c r="W27" i="5"/>
  <c r="X27" i="5"/>
  <c r="Y27" i="5"/>
  <c r="Z27" i="5"/>
  <c r="AA27" i="5"/>
  <c r="AB27" i="5"/>
  <c r="AC27" i="5"/>
  <c r="AD27" i="5"/>
  <c r="AE27" i="5"/>
  <c r="AF27" i="5"/>
  <c r="AG27" i="5"/>
  <c r="AH27" i="5"/>
  <c r="AI27" i="5"/>
  <c r="AJ27" i="5"/>
  <c r="AK27" i="5"/>
  <c r="AL27" i="5"/>
  <c r="AM27" i="5"/>
  <c r="AN27" i="5"/>
  <c r="AO27" i="5"/>
  <c r="AP27" i="5"/>
  <c r="AQ27" i="5"/>
  <c r="H28" i="5"/>
  <c r="I28" i="5"/>
  <c r="J28" i="5"/>
  <c r="K28" i="5"/>
  <c r="L28" i="5"/>
  <c r="M28" i="5"/>
  <c r="N28" i="5"/>
  <c r="O28" i="5"/>
  <c r="P28" i="5"/>
  <c r="Q28" i="5"/>
  <c r="R28" i="5"/>
  <c r="S28" i="5"/>
  <c r="T28" i="5"/>
  <c r="U28" i="5"/>
  <c r="V28" i="5"/>
  <c r="W28" i="5"/>
  <c r="X28" i="5"/>
  <c r="Y28" i="5"/>
  <c r="Z28" i="5"/>
  <c r="AA28" i="5"/>
  <c r="AB28" i="5"/>
  <c r="AC28" i="5"/>
  <c r="AD28" i="5"/>
  <c r="AE28" i="5"/>
  <c r="AF28" i="5"/>
  <c r="AG28" i="5"/>
  <c r="AH28" i="5"/>
  <c r="AI28" i="5"/>
  <c r="AJ28" i="5"/>
  <c r="AK28" i="5"/>
  <c r="AL28" i="5"/>
  <c r="AM28" i="5"/>
  <c r="AN28" i="5"/>
  <c r="AO28" i="5"/>
  <c r="AP28" i="5"/>
  <c r="AQ28" i="5"/>
  <c r="H29" i="5"/>
  <c r="I29" i="5"/>
  <c r="J29" i="5"/>
  <c r="K29" i="5"/>
  <c r="L29" i="5"/>
  <c r="M29" i="5"/>
  <c r="N29" i="5"/>
  <c r="O29" i="5"/>
  <c r="P29" i="5"/>
  <c r="Q29" i="5"/>
  <c r="R29" i="5"/>
  <c r="S29" i="5"/>
  <c r="T29" i="5"/>
  <c r="U29" i="5"/>
  <c r="V29" i="5"/>
  <c r="W29" i="5"/>
  <c r="X29" i="5"/>
  <c r="Y29" i="5"/>
  <c r="Z29" i="5"/>
  <c r="AA29" i="5"/>
  <c r="AB29" i="5"/>
  <c r="AC29" i="5"/>
  <c r="AD29" i="5"/>
  <c r="AE29" i="5"/>
  <c r="AF29" i="5"/>
  <c r="AG29" i="5"/>
  <c r="AH29" i="5"/>
  <c r="AI29" i="5"/>
  <c r="AJ29" i="5"/>
  <c r="AK29" i="5"/>
  <c r="AL29" i="5"/>
  <c r="AM29" i="5"/>
  <c r="AN29" i="5"/>
  <c r="AO29" i="5"/>
  <c r="AP29" i="5"/>
  <c r="AQ29" i="5"/>
  <c r="H30" i="5"/>
  <c r="I30" i="5"/>
  <c r="J30" i="5"/>
  <c r="K30" i="5"/>
  <c r="L30" i="5"/>
  <c r="M30" i="5"/>
  <c r="N30" i="5"/>
  <c r="O30" i="5"/>
  <c r="P30" i="5"/>
  <c r="Q30" i="5"/>
  <c r="R30" i="5"/>
  <c r="S30" i="5"/>
  <c r="T30" i="5"/>
  <c r="U30" i="5"/>
  <c r="V30" i="5"/>
  <c r="W30" i="5"/>
  <c r="X30" i="5"/>
  <c r="Y30" i="5"/>
  <c r="Z30" i="5"/>
  <c r="AA30" i="5"/>
  <c r="AB30" i="5"/>
  <c r="AC30" i="5"/>
  <c r="AD30" i="5"/>
  <c r="AE30" i="5"/>
  <c r="AF30" i="5"/>
  <c r="AG30" i="5"/>
  <c r="AH30" i="5"/>
  <c r="AI30" i="5"/>
  <c r="AJ30" i="5"/>
  <c r="AK30" i="5"/>
  <c r="AL30" i="5"/>
  <c r="AM30" i="5"/>
  <c r="AN30" i="5"/>
  <c r="AO30" i="5"/>
  <c r="AP30" i="5"/>
  <c r="AQ30" i="5"/>
  <c r="H31" i="5"/>
  <c r="I31" i="5"/>
  <c r="J31" i="5"/>
  <c r="K31" i="5"/>
  <c r="L31" i="5"/>
  <c r="M31" i="5"/>
  <c r="N31" i="5"/>
  <c r="O31" i="5"/>
  <c r="P31" i="5"/>
  <c r="Q31" i="5"/>
  <c r="R31" i="5"/>
  <c r="S31" i="5"/>
  <c r="T31" i="5"/>
  <c r="U31" i="5"/>
  <c r="V31" i="5"/>
  <c r="W31" i="5"/>
  <c r="X31" i="5"/>
  <c r="Y31" i="5"/>
  <c r="Z31" i="5"/>
  <c r="AA31" i="5"/>
  <c r="AB31" i="5"/>
  <c r="AC31" i="5"/>
  <c r="AD31" i="5"/>
  <c r="AE31" i="5"/>
  <c r="AF31" i="5"/>
  <c r="AG31" i="5"/>
  <c r="AH31" i="5"/>
  <c r="AI31" i="5"/>
  <c r="AJ31" i="5"/>
  <c r="AK31" i="5"/>
  <c r="AL31" i="5"/>
  <c r="AM31" i="5"/>
  <c r="AN31" i="5"/>
  <c r="AO31" i="5"/>
  <c r="AP31" i="5"/>
  <c r="AQ31" i="5"/>
  <c r="H32" i="5"/>
  <c r="I32" i="5"/>
  <c r="J32" i="5"/>
  <c r="K32" i="5"/>
  <c r="L32" i="5"/>
  <c r="M32" i="5"/>
  <c r="N32" i="5"/>
  <c r="O32" i="5"/>
  <c r="P32" i="5"/>
  <c r="Q32" i="5"/>
  <c r="R32" i="5"/>
  <c r="S32" i="5"/>
  <c r="T32" i="5"/>
  <c r="U32" i="5"/>
  <c r="V32" i="5"/>
  <c r="W32" i="5"/>
  <c r="X32" i="5"/>
  <c r="Y32" i="5"/>
  <c r="Z32" i="5"/>
  <c r="AA32" i="5"/>
  <c r="AB32" i="5"/>
  <c r="AC32" i="5"/>
  <c r="AD32" i="5"/>
  <c r="AE32" i="5"/>
  <c r="AF32" i="5"/>
  <c r="AG32" i="5"/>
  <c r="AH32" i="5"/>
  <c r="AI32" i="5"/>
  <c r="AJ32" i="5"/>
  <c r="AK32" i="5"/>
  <c r="AL32" i="5"/>
  <c r="AM32" i="5"/>
  <c r="AN32" i="5"/>
  <c r="AO32" i="5"/>
  <c r="AP32" i="5"/>
  <c r="AQ32" i="5"/>
  <c r="H33" i="5"/>
  <c r="I33" i="5"/>
  <c r="J33" i="5"/>
  <c r="K33" i="5"/>
  <c r="L33" i="5"/>
  <c r="M33" i="5"/>
  <c r="N33" i="5"/>
  <c r="O33" i="5"/>
  <c r="P33" i="5"/>
  <c r="Q33" i="5"/>
  <c r="R33" i="5"/>
  <c r="S33" i="5"/>
  <c r="T33" i="5"/>
  <c r="U33" i="5"/>
  <c r="V33" i="5"/>
  <c r="W33" i="5"/>
  <c r="X33" i="5"/>
  <c r="Y33" i="5"/>
  <c r="Z33" i="5"/>
  <c r="AA33" i="5"/>
  <c r="AB33" i="5"/>
  <c r="AC33" i="5"/>
  <c r="AD33" i="5"/>
  <c r="AE33" i="5"/>
  <c r="AF33" i="5"/>
  <c r="AG33" i="5"/>
  <c r="AH33" i="5"/>
  <c r="AI33" i="5"/>
  <c r="AJ33" i="5"/>
  <c r="AK33" i="5"/>
  <c r="AL33" i="5"/>
  <c r="AM33" i="5"/>
  <c r="AN33" i="5"/>
  <c r="AO33" i="5"/>
  <c r="AP33" i="5"/>
  <c r="AQ33" i="5"/>
  <c r="H34" i="5"/>
  <c r="I34" i="5"/>
  <c r="J34" i="5"/>
  <c r="K34" i="5"/>
  <c r="L34" i="5"/>
  <c r="M34" i="5"/>
  <c r="N34" i="5"/>
  <c r="O34" i="5"/>
  <c r="P34" i="5"/>
  <c r="Q34" i="5"/>
  <c r="R34" i="5"/>
  <c r="S34" i="5"/>
  <c r="T34" i="5"/>
  <c r="U34" i="5"/>
  <c r="V34" i="5"/>
  <c r="W34" i="5"/>
  <c r="X34" i="5"/>
  <c r="Y34" i="5"/>
  <c r="Z34" i="5"/>
  <c r="AA34" i="5"/>
  <c r="AB34" i="5"/>
  <c r="AC34" i="5"/>
  <c r="AD34" i="5"/>
  <c r="AE34" i="5"/>
  <c r="AF34" i="5"/>
  <c r="AG34" i="5"/>
  <c r="AH34" i="5"/>
  <c r="AI34" i="5"/>
  <c r="AJ34" i="5"/>
  <c r="AK34" i="5"/>
  <c r="AL34" i="5"/>
  <c r="AM34" i="5"/>
  <c r="AN34" i="5"/>
  <c r="AO34" i="5"/>
  <c r="AP34" i="5"/>
  <c r="AQ34" i="5"/>
  <c r="H35" i="5"/>
  <c r="I35" i="5"/>
  <c r="J35" i="5"/>
  <c r="K35" i="5"/>
  <c r="L35" i="5"/>
  <c r="M35" i="5"/>
  <c r="N35" i="5"/>
  <c r="O35" i="5"/>
  <c r="P35" i="5"/>
  <c r="Q35" i="5"/>
  <c r="R35" i="5"/>
  <c r="S35" i="5"/>
  <c r="T35" i="5"/>
  <c r="U35" i="5"/>
  <c r="V35" i="5"/>
  <c r="W35" i="5"/>
  <c r="X35" i="5"/>
  <c r="Y35" i="5"/>
  <c r="Z35" i="5"/>
  <c r="AA35" i="5"/>
  <c r="AB35" i="5"/>
  <c r="AC35" i="5"/>
  <c r="AD35" i="5"/>
  <c r="AE35" i="5"/>
  <c r="AF35" i="5"/>
  <c r="AG35" i="5"/>
  <c r="AH35" i="5"/>
  <c r="AI35" i="5"/>
  <c r="AJ35" i="5"/>
  <c r="AK35" i="5"/>
  <c r="AL35" i="5"/>
  <c r="AM35" i="5"/>
  <c r="AN35" i="5"/>
  <c r="AO35" i="5"/>
  <c r="AP35" i="5"/>
  <c r="AQ35" i="5"/>
  <c r="H36" i="5"/>
  <c r="I36" i="5"/>
  <c r="J36" i="5"/>
  <c r="K36" i="5"/>
  <c r="L36" i="5"/>
  <c r="M36" i="5"/>
  <c r="N36" i="5"/>
  <c r="O36" i="5"/>
  <c r="P36" i="5"/>
  <c r="Q36" i="5"/>
  <c r="R36" i="5"/>
  <c r="S36" i="5"/>
  <c r="T36" i="5"/>
  <c r="U36" i="5"/>
  <c r="V36" i="5"/>
  <c r="W36" i="5"/>
  <c r="X36" i="5"/>
  <c r="Y36" i="5"/>
  <c r="Z36" i="5"/>
  <c r="AA36" i="5"/>
  <c r="AB36" i="5"/>
  <c r="AC36" i="5"/>
  <c r="AD36" i="5"/>
  <c r="AE36" i="5"/>
  <c r="AF36" i="5"/>
  <c r="AG36" i="5"/>
  <c r="AH36" i="5"/>
  <c r="AI36" i="5"/>
  <c r="AJ36" i="5"/>
  <c r="AK36" i="5"/>
  <c r="AL36" i="5"/>
  <c r="AM36" i="5"/>
  <c r="AN36" i="5"/>
  <c r="AO36" i="5"/>
  <c r="AP36" i="5"/>
  <c r="AQ36" i="5"/>
  <c r="H37" i="5"/>
  <c r="I37" i="5"/>
  <c r="J37" i="5"/>
  <c r="K37" i="5"/>
  <c r="L37" i="5"/>
  <c r="M37" i="5"/>
  <c r="N37" i="5"/>
  <c r="O37" i="5"/>
  <c r="P37" i="5"/>
  <c r="Q37" i="5"/>
  <c r="R37" i="5"/>
  <c r="S37" i="5"/>
  <c r="T37" i="5"/>
  <c r="U37" i="5"/>
  <c r="V37" i="5"/>
  <c r="W37" i="5"/>
  <c r="X37" i="5"/>
  <c r="Y37" i="5"/>
  <c r="Z37" i="5"/>
  <c r="AA37" i="5"/>
  <c r="AB37" i="5"/>
  <c r="AC37" i="5"/>
  <c r="AD37" i="5"/>
  <c r="AE37" i="5"/>
  <c r="AF37" i="5"/>
  <c r="AG37" i="5"/>
  <c r="AH37" i="5"/>
  <c r="AI37" i="5"/>
  <c r="AJ37" i="5"/>
  <c r="AK37" i="5"/>
  <c r="AL37" i="5"/>
  <c r="AM37" i="5"/>
  <c r="AN37" i="5"/>
  <c r="AO37" i="5"/>
  <c r="AP37" i="5"/>
  <c r="AQ37" i="5"/>
  <c r="H38" i="5"/>
  <c r="I38" i="5"/>
  <c r="J38" i="5"/>
  <c r="K38" i="5"/>
  <c r="L38" i="5"/>
  <c r="M38" i="5"/>
  <c r="N38" i="5"/>
  <c r="O38" i="5"/>
  <c r="P38" i="5"/>
  <c r="Q38" i="5"/>
  <c r="R38" i="5"/>
  <c r="S38" i="5"/>
  <c r="T38" i="5"/>
  <c r="U38" i="5"/>
  <c r="V38" i="5"/>
  <c r="W38" i="5"/>
  <c r="X38" i="5"/>
  <c r="Y38" i="5"/>
  <c r="Z38" i="5"/>
  <c r="AA38" i="5"/>
  <c r="AB38" i="5"/>
  <c r="AC38" i="5"/>
  <c r="AD38" i="5"/>
  <c r="AE38" i="5"/>
  <c r="AF38" i="5"/>
  <c r="AG38" i="5"/>
  <c r="AH38" i="5"/>
  <c r="AI38" i="5"/>
  <c r="AJ38" i="5"/>
  <c r="AK38" i="5"/>
  <c r="AL38" i="5"/>
  <c r="AM38" i="5"/>
  <c r="AN38" i="5"/>
  <c r="AO38" i="5"/>
  <c r="AP38" i="5"/>
  <c r="AQ38" i="5"/>
  <c r="H39" i="5"/>
  <c r="I39" i="5"/>
  <c r="J39" i="5"/>
  <c r="K39" i="5"/>
  <c r="L39" i="5"/>
  <c r="M39" i="5"/>
  <c r="N39" i="5"/>
  <c r="O39" i="5"/>
  <c r="P39" i="5"/>
  <c r="Q39" i="5"/>
  <c r="R39" i="5"/>
  <c r="S39" i="5"/>
  <c r="T39" i="5"/>
  <c r="U39" i="5"/>
  <c r="V39" i="5"/>
  <c r="W39" i="5"/>
  <c r="X39" i="5"/>
  <c r="Y39" i="5"/>
  <c r="Z39" i="5"/>
  <c r="AA39" i="5"/>
  <c r="AB39" i="5"/>
  <c r="AC39" i="5"/>
  <c r="AD39" i="5"/>
  <c r="AE39" i="5"/>
  <c r="AF39" i="5"/>
  <c r="AG39" i="5"/>
  <c r="AH39" i="5"/>
  <c r="AI39" i="5"/>
  <c r="AJ39" i="5"/>
  <c r="AK39" i="5"/>
  <c r="AL39" i="5"/>
  <c r="AM39" i="5"/>
  <c r="AN39" i="5"/>
  <c r="AO39" i="5"/>
  <c r="AP39" i="5"/>
  <c r="AQ39" i="5"/>
  <c r="H40" i="5"/>
  <c r="I40" i="5"/>
  <c r="J40" i="5"/>
  <c r="K40" i="5"/>
  <c r="L40" i="5"/>
  <c r="M40" i="5"/>
  <c r="N40" i="5"/>
  <c r="O40" i="5"/>
  <c r="P40" i="5"/>
  <c r="Q40" i="5"/>
  <c r="R40" i="5"/>
  <c r="S40" i="5"/>
  <c r="T40" i="5"/>
  <c r="U40" i="5"/>
  <c r="V40" i="5"/>
  <c r="W40" i="5"/>
  <c r="X40" i="5"/>
  <c r="Y40" i="5"/>
  <c r="Z40" i="5"/>
  <c r="AA40" i="5"/>
  <c r="AB40" i="5"/>
  <c r="AC40" i="5"/>
  <c r="AD40" i="5"/>
  <c r="AE40" i="5"/>
  <c r="AF40" i="5"/>
  <c r="AG40" i="5"/>
  <c r="AH40" i="5"/>
  <c r="AI40" i="5"/>
  <c r="AJ40" i="5"/>
  <c r="AK40" i="5"/>
  <c r="AL40" i="5"/>
  <c r="AM40" i="5"/>
  <c r="AN40" i="5"/>
  <c r="AO40" i="5"/>
  <c r="AP40" i="5"/>
  <c r="AQ40" i="5"/>
  <c r="H41" i="5"/>
  <c r="I41" i="5"/>
  <c r="J41" i="5"/>
  <c r="K41" i="5"/>
  <c r="L41" i="5"/>
  <c r="M41" i="5"/>
  <c r="N41" i="5"/>
  <c r="O41" i="5"/>
  <c r="P41" i="5"/>
  <c r="Q41" i="5"/>
  <c r="R41" i="5"/>
  <c r="S41" i="5"/>
  <c r="T41" i="5"/>
  <c r="U41" i="5"/>
  <c r="V41" i="5"/>
  <c r="W41" i="5"/>
  <c r="X41" i="5"/>
  <c r="Y41" i="5"/>
  <c r="Z41" i="5"/>
  <c r="AA41" i="5"/>
  <c r="AB41" i="5"/>
  <c r="AC41" i="5"/>
  <c r="AD41" i="5"/>
  <c r="AE41" i="5"/>
  <c r="AF41" i="5"/>
  <c r="AG41" i="5"/>
  <c r="AH41" i="5"/>
  <c r="AI41" i="5"/>
  <c r="AJ41" i="5"/>
  <c r="AK41" i="5"/>
  <c r="AL41" i="5"/>
  <c r="AM41" i="5"/>
  <c r="AN41" i="5"/>
  <c r="AO41" i="5"/>
  <c r="AP41" i="5"/>
  <c r="AQ41" i="5"/>
  <c r="H42" i="5"/>
  <c r="I42" i="5"/>
  <c r="J42" i="5"/>
  <c r="K42" i="5"/>
  <c r="L42" i="5"/>
  <c r="M42" i="5"/>
  <c r="N42" i="5"/>
  <c r="O42" i="5"/>
  <c r="P42" i="5"/>
  <c r="Q42" i="5"/>
  <c r="R42" i="5"/>
  <c r="S42" i="5"/>
  <c r="T42" i="5"/>
  <c r="U42" i="5"/>
  <c r="V42" i="5"/>
  <c r="W42" i="5"/>
  <c r="X42" i="5"/>
  <c r="Y42" i="5"/>
  <c r="Z42" i="5"/>
  <c r="AA42" i="5"/>
  <c r="AB42" i="5"/>
  <c r="AC42" i="5"/>
  <c r="AD42" i="5"/>
  <c r="AE42" i="5"/>
  <c r="AF42" i="5"/>
  <c r="AG42" i="5"/>
  <c r="AH42" i="5"/>
  <c r="AI42" i="5"/>
  <c r="AJ42" i="5"/>
  <c r="AK42" i="5"/>
  <c r="AL42" i="5"/>
  <c r="AM42" i="5"/>
  <c r="AN42" i="5"/>
  <c r="AO42" i="5"/>
  <c r="AP42" i="5"/>
  <c r="AQ42" i="5"/>
  <c r="H43" i="5"/>
  <c r="I43" i="5"/>
  <c r="J43" i="5"/>
  <c r="K43" i="5"/>
  <c r="L43" i="5"/>
  <c r="M43" i="5"/>
  <c r="N43" i="5"/>
  <c r="O43" i="5"/>
  <c r="P43" i="5"/>
  <c r="Q43" i="5"/>
  <c r="R43" i="5"/>
  <c r="S43" i="5"/>
  <c r="T43" i="5"/>
  <c r="U43" i="5"/>
  <c r="V43" i="5"/>
  <c r="W43" i="5"/>
  <c r="X43" i="5"/>
  <c r="Y43" i="5"/>
  <c r="Z43" i="5"/>
  <c r="AA43" i="5"/>
  <c r="AB43" i="5"/>
  <c r="AC43" i="5"/>
  <c r="AD43" i="5"/>
  <c r="AE43" i="5"/>
  <c r="AF43" i="5"/>
  <c r="AG43" i="5"/>
  <c r="AH43" i="5"/>
  <c r="AI43" i="5"/>
  <c r="AJ43" i="5"/>
  <c r="AK43" i="5"/>
  <c r="AL43" i="5"/>
  <c r="AM43" i="5"/>
  <c r="AN43" i="5"/>
  <c r="AO43" i="5"/>
  <c r="AP43" i="5"/>
  <c r="AQ43" i="5"/>
  <c r="H44" i="5"/>
  <c r="I44" i="5"/>
  <c r="J44" i="5"/>
  <c r="K44" i="5"/>
  <c r="L44" i="5"/>
  <c r="M44" i="5"/>
  <c r="N44" i="5"/>
  <c r="O44" i="5"/>
  <c r="P44" i="5"/>
  <c r="Q44" i="5"/>
  <c r="R44" i="5"/>
  <c r="S44" i="5"/>
  <c r="T44" i="5"/>
  <c r="U44" i="5"/>
  <c r="V44" i="5"/>
  <c r="W44" i="5"/>
  <c r="X44" i="5"/>
  <c r="Y44" i="5"/>
  <c r="Z44" i="5"/>
  <c r="AA44" i="5"/>
  <c r="AB44" i="5"/>
  <c r="AC44" i="5"/>
  <c r="AD44" i="5"/>
  <c r="AE44" i="5"/>
  <c r="AF44" i="5"/>
  <c r="AG44" i="5"/>
  <c r="AH44" i="5"/>
  <c r="AI44" i="5"/>
  <c r="AJ44" i="5"/>
  <c r="AK44" i="5"/>
  <c r="AL44" i="5"/>
  <c r="AM44" i="5"/>
  <c r="AN44" i="5"/>
  <c r="AO44" i="5"/>
  <c r="AP44" i="5"/>
  <c r="AQ44" i="5"/>
  <c r="H45" i="5"/>
  <c r="I45" i="5"/>
  <c r="J45" i="5"/>
  <c r="K45" i="5"/>
  <c r="L45" i="5"/>
  <c r="M45" i="5"/>
  <c r="N45" i="5"/>
  <c r="O45" i="5"/>
  <c r="P45" i="5"/>
  <c r="Q45" i="5"/>
  <c r="R45" i="5"/>
  <c r="S45" i="5"/>
  <c r="T45" i="5"/>
  <c r="U45" i="5"/>
  <c r="V45" i="5"/>
  <c r="W45" i="5"/>
  <c r="X45" i="5"/>
  <c r="Y45" i="5"/>
  <c r="Z45" i="5"/>
  <c r="AA45" i="5"/>
  <c r="AB45" i="5"/>
  <c r="AC45" i="5"/>
  <c r="AD45" i="5"/>
  <c r="AE45" i="5"/>
  <c r="AF45" i="5"/>
  <c r="AG45" i="5"/>
  <c r="AH45" i="5"/>
  <c r="AI45" i="5"/>
  <c r="AJ45" i="5"/>
  <c r="AK45" i="5"/>
  <c r="AL45" i="5"/>
  <c r="AM45" i="5"/>
  <c r="AN45" i="5"/>
  <c r="AO45" i="5"/>
  <c r="AP45" i="5"/>
  <c r="AQ45" i="5"/>
  <c r="H46" i="5"/>
  <c r="I46" i="5"/>
  <c r="J46" i="5"/>
  <c r="K46" i="5"/>
  <c r="L46" i="5"/>
  <c r="M46" i="5"/>
  <c r="N46" i="5"/>
  <c r="O46" i="5"/>
  <c r="P46" i="5"/>
  <c r="Q46" i="5"/>
  <c r="R46" i="5"/>
  <c r="S46" i="5"/>
  <c r="T46" i="5"/>
  <c r="U46" i="5"/>
  <c r="V46" i="5"/>
  <c r="W46" i="5"/>
  <c r="X46" i="5"/>
  <c r="Y46" i="5"/>
  <c r="Z46" i="5"/>
  <c r="AA46" i="5"/>
  <c r="AB46" i="5"/>
  <c r="AC46" i="5"/>
  <c r="AD46" i="5"/>
  <c r="AE46" i="5"/>
  <c r="AF46" i="5"/>
  <c r="AG46" i="5"/>
  <c r="AH46" i="5"/>
  <c r="AI46" i="5"/>
  <c r="AJ46" i="5"/>
  <c r="AK46" i="5"/>
  <c r="AL46" i="5"/>
  <c r="AM46" i="5"/>
  <c r="AN46" i="5"/>
  <c r="AO46" i="5"/>
  <c r="AP46" i="5"/>
  <c r="AQ46" i="5"/>
  <c r="H47" i="5"/>
  <c r="I47" i="5"/>
  <c r="J47" i="5"/>
  <c r="K47" i="5"/>
  <c r="L47" i="5"/>
  <c r="M47" i="5"/>
  <c r="N47" i="5"/>
  <c r="O47" i="5"/>
  <c r="P47" i="5"/>
  <c r="Q47" i="5"/>
  <c r="R47" i="5"/>
  <c r="S47" i="5"/>
  <c r="T47" i="5"/>
  <c r="U47" i="5"/>
  <c r="V47" i="5"/>
  <c r="W47" i="5"/>
  <c r="X47" i="5"/>
  <c r="Y47" i="5"/>
  <c r="Z47" i="5"/>
  <c r="AA47" i="5"/>
  <c r="AB47" i="5"/>
  <c r="AC47" i="5"/>
  <c r="AD47" i="5"/>
  <c r="AE47" i="5"/>
  <c r="AF47" i="5"/>
  <c r="AG47" i="5"/>
  <c r="AH47" i="5"/>
  <c r="AI47" i="5"/>
  <c r="AJ47" i="5"/>
  <c r="AK47" i="5"/>
  <c r="AL47" i="5"/>
  <c r="AM47" i="5"/>
  <c r="AN47" i="5"/>
  <c r="AO47" i="5"/>
  <c r="AP47" i="5"/>
  <c r="AQ47" i="5"/>
  <c r="H48" i="5"/>
  <c r="I48" i="5"/>
  <c r="J48" i="5"/>
  <c r="K48" i="5"/>
  <c r="L48" i="5"/>
  <c r="M48" i="5"/>
  <c r="N48" i="5"/>
  <c r="O48" i="5"/>
  <c r="P48" i="5"/>
  <c r="Q48" i="5"/>
  <c r="R48" i="5"/>
  <c r="S48" i="5"/>
  <c r="T48" i="5"/>
  <c r="U48" i="5"/>
  <c r="V48" i="5"/>
  <c r="W48" i="5"/>
  <c r="X48" i="5"/>
  <c r="Y48" i="5"/>
  <c r="Z48" i="5"/>
  <c r="AA48" i="5"/>
  <c r="AB48" i="5"/>
  <c r="AC48" i="5"/>
  <c r="AD48" i="5"/>
  <c r="AE48" i="5"/>
  <c r="AF48" i="5"/>
  <c r="AG48" i="5"/>
  <c r="AH48" i="5"/>
  <c r="AI48" i="5"/>
  <c r="AJ48" i="5"/>
  <c r="AK48" i="5"/>
  <c r="AL48" i="5"/>
  <c r="AM48" i="5"/>
  <c r="AN48" i="5"/>
  <c r="AO48" i="5"/>
  <c r="AP48" i="5"/>
  <c r="AQ48" i="5"/>
  <c r="H49" i="5"/>
  <c r="I49" i="5"/>
  <c r="J49" i="5"/>
  <c r="K49" i="5"/>
  <c r="L49" i="5"/>
  <c r="M49" i="5"/>
  <c r="N49" i="5"/>
  <c r="O49" i="5"/>
  <c r="P49" i="5"/>
  <c r="Q49" i="5"/>
  <c r="R49" i="5"/>
  <c r="S49" i="5"/>
  <c r="T49" i="5"/>
  <c r="U49" i="5"/>
  <c r="V49" i="5"/>
  <c r="W49" i="5"/>
  <c r="X49" i="5"/>
  <c r="Y49" i="5"/>
  <c r="Z49" i="5"/>
  <c r="AA49" i="5"/>
  <c r="AB49" i="5"/>
  <c r="AC49" i="5"/>
  <c r="AD49" i="5"/>
  <c r="AE49" i="5"/>
  <c r="AF49" i="5"/>
  <c r="AG49" i="5"/>
  <c r="AH49" i="5"/>
  <c r="AI49" i="5"/>
  <c r="AJ49" i="5"/>
  <c r="AK49" i="5"/>
  <c r="AL49" i="5"/>
  <c r="AM49" i="5"/>
  <c r="AN49" i="5"/>
  <c r="AO49" i="5"/>
  <c r="AP49" i="5"/>
  <c r="AQ49" i="5"/>
  <c r="H50" i="5"/>
  <c r="I50" i="5"/>
  <c r="J50" i="5"/>
  <c r="K50" i="5"/>
  <c r="L50" i="5"/>
  <c r="M50" i="5"/>
  <c r="N50" i="5"/>
  <c r="O50" i="5"/>
  <c r="P50" i="5"/>
  <c r="Q50" i="5"/>
  <c r="R50" i="5"/>
  <c r="S50" i="5"/>
  <c r="T50" i="5"/>
  <c r="U50" i="5"/>
  <c r="V50" i="5"/>
  <c r="W50" i="5"/>
  <c r="X50" i="5"/>
  <c r="Y50" i="5"/>
  <c r="Z50" i="5"/>
  <c r="AA50" i="5"/>
  <c r="AB50" i="5"/>
  <c r="AC50" i="5"/>
  <c r="AD50" i="5"/>
  <c r="AE50" i="5"/>
  <c r="AF50" i="5"/>
  <c r="AG50" i="5"/>
  <c r="AH50" i="5"/>
  <c r="AI50" i="5"/>
  <c r="AJ50" i="5"/>
  <c r="AK50" i="5"/>
  <c r="AL50" i="5"/>
  <c r="AM50" i="5"/>
  <c r="AN50" i="5"/>
  <c r="AO50" i="5"/>
  <c r="AP50" i="5"/>
  <c r="AQ50" i="5"/>
  <c r="H51" i="5"/>
  <c r="I51" i="5"/>
  <c r="J51" i="5"/>
  <c r="K51" i="5"/>
  <c r="L51" i="5"/>
  <c r="M51" i="5"/>
  <c r="N51" i="5"/>
  <c r="O51" i="5"/>
  <c r="P51" i="5"/>
  <c r="Q51" i="5"/>
  <c r="R51" i="5"/>
  <c r="S51" i="5"/>
  <c r="T51" i="5"/>
  <c r="U51" i="5"/>
  <c r="V51" i="5"/>
  <c r="W51" i="5"/>
  <c r="X51" i="5"/>
  <c r="Y51" i="5"/>
  <c r="Z51" i="5"/>
  <c r="AA51" i="5"/>
  <c r="AB51" i="5"/>
  <c r="AC51" i="5"/>
  <c r="AD51" i="5"/>
  <c r="AE51" i="5"/>
  <c r="AF51" i="5"/>
  <c r="AG51" i="5"/>
  <c r="AH51" i="5"/>
  <c r="AI51" i="5"/>
  <c r="AJ51" i="5"/>
  <c r="AK51" i="5"/>
  <c r="AL51" i="5"/>
  <c r="AM51" i="5"/>
  <c r="AN51" i="5"/>
  <c r="AO51" i="5"/>
  <c r="AP51" i="5"/>
  <c r="AQ51" i="5"/>
  <c r="H52" i="5"/>
  <c r="I52" i="5"/>
  <c r="J52" i="5"/>
  <c r="K52" i="5"/>
  <c r="L52" i="5"/>
  <c r="M52" i="5"/>
  <c r="N52" i="5"/>
  <c r="O52" i="5"/>
  <c r="P52" i="5"/>
  <c r="Q52" i="5"/>
  <c r="R52" i="5"/>
  <c r="S52" i="5"/>
  <c r="T52" i="5"/>
  <c r="U52" i="5"/>
  <c r="V52" i="5"/>
  <c r="W52" i="5"/>
  <c r="X52" i="5"/>
  <c r="Y52" i="5"/>
  <c r="Z52" i="5"/>
  <c r="AA52" i="5"/>
  <c r="AB52" i="5"/>
  <c r="AC52" i="5"/>
  <c r="AD52" i="5"/>
  <c r="AE52" i="5"/>
  <c r="AF52" i="5"/>
  <c r="AG52" i="5"/>
  <c r="AH52" i="5"/>
  <c r="AI52" i="5"/>
  <c r="AJ52" i="5"/>
  <c r="AK52" i="5"/>
  <c r="AL52" i="5"/>
  <c r="AM52" i="5"/>
  <c r="AN52" i="5"/>
  <c r="AO52" i="5"/>
  <c r="AP52" i="5"/>
  <c r="AQ52" i="5"/>
  <c r="H53" i="5"/>
  <c r="I53" i="5"/>
  <c r="J53" i="5"/>
  <c r="K53" i="5"/>
  <c r="L53" i="5"/>
  <c r="M53" i="5"/>
  <c r="N53" i="5"/>
  <c r="O53" i="5"/>
  <c r="P53" i="5"/>
  <c r="Q53" i="5"/>
  <c r="R53" i="5"/>
  <c r="S53" i="5"/>
  <c r="T53" i="5"/>
  <c r="U53" i="5"/>
  <c r="V53" i="5"/>
  <c r="W53" i="5"/>
  <c r="X53" i="5"/>
  <c r="Y53" i="5"/>
  <c r="Z53" i="5"/>
  <c r="AA53" i="5"/>
  <c r="AB53" i="5"/>
  <c r="AC53" i="5"/>
  <c r="AD53" i="5"/>
  <c r="AE53" i="5"/>
  <c r="AF53" i="5"/>
  <c r="AG53" i="5"/>
  <c r="AH53" i="5"/>
  <c r="AI53" i="5"/>
  <c r="AJ53" i="5"/>
  <c r="AK53" i="5"/>
  <c r="AL53" i="5"/>
  <c r="AM53" i="5"/>
  <c r="AN53" i="5"/>
  <c r="AO53" i="5"/>
  <c r="AP53" i="5"/>
  <c r="AQ53" i="5"/>
  <c r="H54" i="5"/>
  <c r="I54" i="5"/>
  <c r="J54" i="5"/>
  <c r="K54" i="5"/>
  <c r="L54" i="5"/>
  <c r="M54" i="5"/>
  <c r="N54" i="5"/>
  <c r="O54" i="5"/>
  <c r="P54" i="5"/>
  <c r="Q54" i="5"/>
  <c r="R54" i="5"/>
  <c r="S54" i="5"/>
  <c r="T54" i="5"/>
  <c r="U54" i="5"/>
  <c r="V54" i="5"/>
  <c r="W54" i="5"/>
  <c r="X54" i="5"/>
  <c r="Y54" i="5"/>
  <c r="Z54" i="5"/>
  <c r="AA54" i="5"/>
  <c r="AB54" i="5"/>
  <c r="AC54" i="5"/>
  <c r="AD54" i="5"/>
  <c r="AE54" i="5"/>
  <c r="AF54" i="5"/>
  <c r="AG54" i="5"/>
  <c r="AH54" i="5"/>
  <c r="AI54" i="5"/>
  <c r="AJ54" i="5"/>
  <c r="AK54" i="5"/>
  <c r="AL54" i="5"/>
  <c r="AM54" i="5"/>
  <c r="AN54" i="5"/>
  <c r="AO54" i="5"/>
  <c r="AP54" i="5"/>
  <c r="AQ54" i="5"/>
  <c r="H55" i="5"/>
  <c r="I55" i="5"/>
  <c r="J55" i="5"/>
  <c r="K55" i="5"/>
  <c r="L55" i="5"/>
  <c r="M55" i="5"/>
  <c r="N55" i="5"/>
  <c r="O55" i="5"/>
  <c r="P55" i="5"/>
  <c r="Q55" i="5"/>
  <c r="R55" i="5"/>
  <c r="S55" i="5"/>
  <c r="T55" i="5"/>
  <c r="U55" i="5"/>
  <c r="V55" i="5"/>
  <c r="W55" i="5"/>
  <c r="X55" i="5"/>
  <c r="Y55" i="5"/>
  <c r="Z55" i="5"/>
  <c r="AA55" i="5"/>
  <c r="AB55" i="5"/>
  <c r="AC55" i="5"/>
  <c r="AD55" i="5"/>
  <c r="AE55" i="5"/>
  <c r="AF55" i="5"/>
  <c r="AG55" i="5"/>
  <c r="AH55" i="5"/>
  <c r="AI55" i="5"/>
  <c r="AJ55" i="5"/>
  <c r="AK55" i="5"/>
  <c r="AL55" i="5"/>
  <c r="AM55" i="5"/>
  <c r="AN55" i="5"/>
  <c r="AO55" i="5"/>
  <c r="AP55" i="5"/>
  <c r="AQ55" i="5"/>
  <c r="H56" i="5"/>
  <c r="I56" i="5"/>
  <c r="J56" i="5"/>
  <c r="K56" i="5"/>
  <c r="L56" i="5"/>
  <c r="M56" i="5"/>
  <c r="N56" i="5"/>
  <c r="O56" i="5"/>
  <c r="P56" i="5"/>
  <c r="Q56" i="5"/>
  <c r="R56" i="5"/>
  <c r="S56" i="5"/>
  <c r="T56" i="5"/>
  <c r="U56" i="5"/>
  <c r="V56" i="5"/>
  <c r="W56" i="5"/>
  <c r="X56" i="5"/>
  <c r="Y56" i="5"/>
  <c r="Z56" i="5"/>
  <c r="AA56" i="5"/>
  <c r="AB56" i="5"/>
  <c r="AC56" i="5"/>
  <c r="AD56" i="5"/>
  <c r="AE56" i="5"/>
  <c r="AF56" i="5"/>
  <c r="AG56" i="5"/>
  <c r="AH56" i="5"/>
  <c r="AI56" i="5"/>
  <c r="AJ56" i="5"/>
  <c r="AK56" i="5"/>
  <c r="AL56" i="5"/>
  <c r="AM56" i="5"/>
  <c r="AN56" i="5"/>
  <c r="AO56" i="5"/>
  <c r="AP56" i="5"/>
  <c r="AQ56" i="5"/>
  <c r="H57" i="5"/>
  <c r="I57" i="5"/>
  <c r="J57" i="5"/>
  <c r="K57" i="5"/>
  <c r="L57" i="5"/>
  <c r="M57" i="5"/>
  <c r="N57" i="5"/>
  <c r="O57" i="5"/>
  <c r="P57" i="5"/>
  <c r="Q57" i="5"/>
  <c r="R57" i="5"/>
  <c r="S57" i="5"/>
  <c r="T57" i="5"/>
  <c r="U57" i="5"/>
  <c r="V57" i="5"/>
  <c r="W57" i="5"/>
  <c r="X57" i="5"/>
  <c r="Y57" i="5"/>
  <c r="Z57" i="5"/>
  <c r="AA57" i="5"/>
  <c r="AB57" i="5"/>
  <c r="AC57" i="5"/>
  <c r="AD57" i="5"/>
  <c r="AE57" i="5"/>
  <c r="AF57" i="5"/>
  <c r="AG57" i="5"/>
  <c r="AH57" i="5"/>
  <c r="AI57" i="5"/>
  <c r="AJ57" i="5"/>
  <c r="AK57" i="5"/>
  <c r="AL57" i="5"/>
  <c r="AM57" i="5"/>
  <c r="AN57" i="5"/>
  <c r="AO57" i="5"/>
  <c r="AP57" i="5"/>
  <c r="AQ57" i="5"/>
  <c r="H58" i="5"/>
  <c r="I58" i="5"/>
  <c r="J58" i="5"/>
  <c r="K58" i="5"/>
  <c r="L58" i="5"/>
  <c r="M58" i="5"/>
  <c r="N58" i="5"/>
  <c r="O58" i="5"/>
  <c r="P58" i="5"/>
  <c r="Q58" i="5"/>
  <c r="R58" i="5"/>
  <c r="S58" i="5"/>
  <c r="T58" i="5"/>
  <c r="U58" i="5"/>
  <c r="V58" i="5"/>
  <c r="W58" i="5"/>
  <c r="X58" i="5"/>
  <c r="Y58" i="5"/>
  <c r="Z58" i="5"/>
  <c r="AA58" i="5"/>
  <c r="AB58" i="5"/>
  <c r="AC58" i="5"/>
  <c r="AD58" i="5"/>
  <c r="AE58" i="5"/>
  <c r="AF58" i="5"/>
  <c r="AG58" i="5"/>
  <c r="AH58" i="5"/>
  <c r="AI58" i="5"/>
  <c r="AJ58" i="5"/>
  <c r="AK58" i="5"/>
  <c r="AL58" i="5"/>
  <c r="AM58" i="5"/>
  <c r="AN58" i="5"/>
  <c r="AO58" i="5"/>
  <c r="AP58" i="5"/>
  <c r="AQ58" i="5"/>
  <c r="H59" i="5"/>
  <c r="I59" i="5"/>
  <c r="J59" i="5"/>
  <c r="K59" i="5"/>
  <c r="L59" i="5"/>
  <c r="M59" i="5"/>
  <c r="N59" i="5"/>
  <c r="O59" i="5"/>
  <c r="P59" i="5"/>
  <c r="Q59" i="5"/>
  <c r="R59" i="5"/>
  <c r="S59" i="5"/>
  <c r="T59" i="5"/>
  <c r="U59" i="5"/>
  <c r="V59" i="5"/>
  <c r="W59" i="5"/>
  <c r="X59" i="5"/>
  <c r="Y59" i="5"/>
  <c r="Z59" i="5"/>
  <c r="AA59" i="5"/>
  <c r="AB59" i="5"/>
  <c r="AC59" i="5"/>
  <c r="AD59" i="5"/>
  <c r="AE59" i="5"/>
  <c r="AF59" i="5"/>
  <c r="AG59" i="5"/>
  <c r="AH59" i="5"/>
  <c r="AI59" i="5"/>
  <c r="AJ59" i="5"/>
  <c r="AK59" i="5"/>
  <c r="AL59" i="5"/>
  <c r="AM59" i="5"/>
  <c r="AN59" i="5"/>
  <c r="AO59" i="5"/>
  <c r="AP59" i="5"/>
  <c r="AQ59" i="5"/>
  <c r="H60" i="5"/>
  <c r="I60" i="5"/>
  <c r="J60" i="5"/>
  <c r="K60" i="5"/>
  <c r="L60" i="5"/>
  <c r="M60" i="5"/>
  <c r="N60" i="5"/>
  <c r="O60" i="5"/>
  <c r="P60" i="5"/>
  <c r="Q60" i="5"/>
  <c r="R60" i="5"/>
  <c r="S60" i="5"/>
  <c r="T60" i="5"/>
  <c r="U60" i="5"/>
  <c r="V60" i="5"/>
  <c r="W60" i="5"/>
  <c r="X60" i="5"/>
  <c r="Y60" i="5"/>
  <c r="Z60" i="5"/>
  <c r="AA60" i="5"/>
  <c r="AB60" i="5"/>
  <c r="AC60" i="5"/>
  <c r="AD60" i="5"/>
  <c r="AE60" i="5"/>
  <c r="AF60" i="5"/>
  <c r="AG60" i="5"/>
  <c r="AH60" i="5"/>
  <c r="AI60" i="5"/>
  <c r="AJ60" i="5"/>
  <c r="AK60" i="5"/>
  <c r="AL60" i="5"/>
  <c r="AM60" i="5"/>
  <c r="AN60" i="5"/>
  <c r="AO60" i="5"/>
  <c r="AP60" i="5"/>
  <c r="AQ60" i="5"/>
  <c r="H61" i="5"/>
  <c r="I61" i="5"/>
  <c r="J61" i="5"/>
  <c r="K61" i="5"/>
  <c r="L61" i="5"/>
  <c r="M61" i="5"/>
  <c r="N61" i="5"/>
  <c r="O61" i="5"/>
  <c r="P61" i="5"/>
  <c r="Q61" i="5"/>
  <c r="R61" i="5"/>
  <c r="S61" i="5"/>
  <c r="T61" i="5"/>
  <c r="U61" i="5"/>
  <c r="V61" i="5"/>
  <c r="W61" i="5"/>
  <c r="X61" i="5"/>
  <c r="Y61" i="5"/>
  <c r="Z61" i="5"/>
  <c r="AA61" i="5"/>
  <c r="AB61" i="5"/>
  <c r="AC61" i="5"/>
  <c r="AD61" i="5"/>
  <c r="AE61" i="5"/>
  <c r="AF61" i="5"/>
  <c r="AG61" i="5"/>
  <c r="AH61" i="5"/>
  <c r="AI61" i="5"/>
  <c r="AJ61" i="5"/>
  <c r="AK61" i="5"/>
  <c r="AL61" i="5"/>
  <c r="AM61" i="5"/>
  <c r="AN61" i="5"/>
  <c r="AO61" i="5"/>
  <c r="AP61" i="5"/>
  <c r="AQ61" i="5"/>
  <c r="H62" i="5"/>
  <c r="I62" i="5"/>
  <c r="J62" i="5"/>
  <c r="K62" i="5"/>
  <c r="L62" i="5"/>
  <c r="M62" i="5"/>
  <c r="N62" i="5"/>
  <c r="O62" i="5"/>
  <c r="P62" i="5"/>
  <c r="Q62" i="5"/>
  <c r="R62" i="5"/>
  <c r="S62" i="5"/>
  <c r="T62" i="5"/>
  <c r="U62" i="5"/>
  <c r="V62" i="5"/>
  <c r="W62" i="5"/>
  <c r="X62" i="5"/>
  <c r="Y62" i="5"/>
  <c r="Z62" i="5"/>
  <c r="AA62" i="5"/>
  <c r="AB62" i="5"/>
  <c r="AC62" i="5"/>
  <c r="AD62" i="5"/>
  <c r="AE62" i="5"/>
  <c r="AF62" i="5"/>
  <c r="AG62" i="5"/>
  <c r="AH62" i="5"/>
  <c r="AI62" i="5"/>
  <c r="AJ62" i="5"/>
  <c r="AK62" i="5"/>
  <c r="AL62" i="5"/>
  <c r="AM62" i="5"/>
  <c r="AN62" i="5"/>
  <c r="AO62" i="5"/>
  <c r="AP62" i="5"/>
  <c r="AQ62" i="5"/>
  <c r="H63" i="5"/>
  <c r="I63" i="5"/>
  <c r="J63" i="5"/>
  <c r="K63" i="5"/>
  <c r="L63" i="5"/>
  <c r="M63" i="5"/>
  <c r="N63" i="5"/>
  <c r="O63" i="5"/>
  <c r="P63" i="5"/>
  <c r="Q63" i="5"/>
  <c r="R63" i="5"/>
  <c r="S63" i="5"/>
  <c r="T63" i="5"/>
  <c r="U63" i="5"/>
  <c r="V63" i="5"/>
  <c r="W63" i="5"/>
  <c r="X63" i="5"/>
  <c r="Y63" i="5"/>
  <c r="Z63" i="5"/>
  <c r="AA63" i="5"/>
  <c r="AB63" i="5"/>
  <c r="AC63" i="5"/>
  <c r="AD63" i="5"/>
  <c r="AE63" i="5"/>
  <c r="AF63" i="5"/>
  <c r="AG63" i="5"/>
  <c r="AH63" i="5"/>
  <c r="AI63" i="5"/>
  <c r="AJ63" i="5"/>
  <c r="AK63" i="5"/>
  <c r="AL63" i="5"/>
  <c r="AM63" i="5"/>
  <c r="AN63" i="5"/>
  <c r="AO63" i="5"/>
  <c r="AP63" i="5"/>
  <c r="AQ63" i="5"/>
  <c r="H64" i="5"/>
  <c r="I64" i="5"/>
  <c r="J64" i="5"/>
  <c r="K64" i="5"/>
  <c r="L64" i="5"/>
  <c r="M64" i="5"/>
  <c r="N64" i="5"/>
  <c r="O64" i="5"/>
  <c r="P64" i="5"/>
  <c r="Q64" i="5"/>
  <c r="R64" i="5"/>
  <c r="S64" i="5"/>
  <c r="T64" i="5"/>
  <c r="U64" i="5"/>
  <c r="V64" i="5"/>
  <c r="W64" i="5"/>
  <c r="X64" i="5"/>
  <c r="Y64" i="5"/>
  <c r="Z64" i="5"/>
  <c r="AA64" i="5"/>
  <c r="AB64" i="5"/>
  <c r="AC64" i="5"/>
  <c r="AD64" i="5"/>
  <c r="AE64" i="5"/>
  <c r="AF64" i="5"/>
  <c r="AG64" i="5"/>
  <c r="AH64" i="5"/>
  <c r="AI64" i="5"/>
  <c r="AJ64" i="5"/>
  <c r="AK64" i="5"/>
  <c r="AL64" i="5"/>
  <c r="AM64" i="5"/>
  <c r="AN64" i="5"/>
  <c r="AO64" i="5"/>
  <c r="AP64" i="5"/>
  <c r="AQ64" i="5"/>
  <c r="H65" i="5"/>
  <c r="I65" i="5"/>
  <c r="J65" i="5"/>
  <c r="K65" i="5"/>
  <c r="L65" i="5"/>
  <c r="M65" i="5"/>
  <c r="N65" i="5"/>
  <c r="O65" i="5"/>
  <c r="P65" i="5"/>
  <c r="Q65" i="5"/>
  <c r="R65" i="5"/>
  <c r="S65" i="5"/>
  <c r="T65" i="5"/>
  <c r="U65" i="5"/>
  <c r="V65" i="5"/>
  <c r="W65" i="5"/>
  <c r="X65" i="5"/>
  <c r="Y65" i="5"/>
  <c r="Z65" i="5"/>
  <c r="AA65" i="5"/>
  <c r="AB65" i="5"/>
  <c r="AC65" i="5"/>
  <c r="AD65" i="5"/>
  <c r="AE65" i="5"/>
  <c r="AF65" i="5"/>
  <c r="AG65" i="5"/>
  <c r="AH65" i="5"/>
  <c r="AI65" i="5"/>
  <c r="AJ65" i="5"/>
  <c r="AK65" i="5"/>
  <c r="AL65" i="5"/>
  <c r="AM65" i="5"/>
  <c r="AN65" i="5"/>
  <c r="AO65" i="5"/>
  <c r="AP65" i="5"/>
  <c r="AQ65" i="5"/>
  <c r="H66" i="5"/>
  <c r="I66" i="5"/>
  <c r="J66" i="5"/>
  <c r="K66" i="5"/>
  <c r="L66" i="5"/>
  <c r="M66" i="5"/>
  <c r="N66" i="5"/>
  <c r="O66" i="5"/>
  <c r="P66" i="5"/>
  <c r="Q66" i="5"/>
  <c r="R66" i="5"/>
  <c r="S66" i="5"/>
  <c r="T66" i="5"/>
  <c r="U66" i="5"/>
  <c r="V66" i="5"/>
  <c r="W66" i="5"/>
  <c r="X66" i="5"/>
  <c r="Y66" i="5"/>
  <c r="Z66" i="5"/>
  <c r="AA66" i="5"/>
  <c r="AB66" i="5"/>
  <c r="AC66" i="5"/>
  <c r="AD66" i="5"/>
  <c r="AE66" i="5"/>
  <c r="AF66" i="5"/>
  <c r="AG66" i="5"/>
  <c r="AH66" i="5"/>
  <c r="AI66" i="5"/>
  <c r="AJ66" i="5"/>
  <c r="AK66" i="5"/>
  <c r="AL66" i="5"/>
  <c r="AM66" i="5"/>
  <c r="AN66" i="5"/>
  <c r="AO66" i="5"/>
  <c r="AP66" i="5"/>
  <c r="AQ66" i="5"/>
  <c r="H67" i="5"/>
  <c r="I67" i="5"/>
  <c r="J67" i="5"/>
  <c r="K67" i="5"/>
  <c r="L67" i="5"/>
  <c r="M67" i="5"/>
  <c r="N67" i="5"/>
  <c r="O67" i="5"/>
  <c r="P67" i="5"/>
  <c r="Q67" i="5"/>
  <c r="R67" i="5"/>
  <c r="S67" i="5"/>
  <c r="T67" i="5"/>
  <c r="U67" i="5"/>
  <c r="V67" i="5"/>
  <c r="W67" i="5"/>
  <c r="X67" i="5"/>
  <c r="Y67" i="5"/>
  <c r="Z67" i="5"/>
  <c r="AA67" i="5"/>
  <c r="AB67" i="5"/>
  <c r="AC67" i="5"/>
  <c r="AD67" i="5"/>
  <c r="AE67" i="5"/>
  <c r="AF67" i="5"/>
  <c r="AG67" i="5"/>
  <c r="AH67" i="5"/>
  <c r="AI67" i="5"/>
  <c r="AJ67" i="5"/>
  <c r="AK67" i="5"/>
  <c r="AL67" i="5"/>
  <c r="AM67" i="5"/>
  <c r="AN67" i="5"/>
  <c r="AO67" i="5"/>
  <c r="AP67" i="5"/>
  <c r="AQ67" i="5"/>
  <c r="H68" i="5"/>
  <c r="I68" i="5"/>
  <c r="J68" i="5"/>
  <c r="K68" i="5"/>
  <c r="L68" i="5"/>
  <c r="M68" i="5"/>
  <c r="N68" i="5"/>
  <c r="O68" i="5"/>
  <c r="P68" i="5"/>
  <c r="Q68" i="5"/>
  <c r="R68" i="5"/>
  <c r="S68" i="5"/>
  <c r="T68" i="5"/>
  <c r="U68" i="5"/>
  <c r="V68" i="5"/>
  <c r="W68" i="5"/>
  <c r="X68" i="5"/>
  <c r="Y68" i="5"/>
  <c r="Z68" i="5"/>
  <c r="AA68" i="5"/>
  <c r="AB68" i="5"/>
  <c r="AC68" i="5"/>
  <c r="AD68" i="5"/>
  <c r="AE68" i="5"/>
  <c r="AF68" i="5"/>
  <c r="AG68" i="5"/>
  <c r="AH68" i="5"/>
  <c r="AI68" i="5"/>
  <c r="AJ68" i="5"/>
  <c r="AK68" i="5"/>
  <c r="AL68" i="5"/>
  <c r="AM68" i="5"/>
  <c r="AN68" i="5"/>
  <c r="AO68" i="5"/>
  <c r="AP68" i="5"/>
  <c r="AQ68" i="5"/>
  <c r="H69" i="5"/>
  <c r="I69" i="5"/>
  <c r="J69" i="5"/>
  <c r="K69" i="5"/>
  <c r="L69" i="5"/>
  <c r="M69" i="5"/>
  <c r="N69" i="5"/>
  <c r="O69" i="5"/>
  <c r="P69" i="5"/>
  <c r="Q69" i="5"/>
  <c r="R69" i="5"/>
  <c r="S69" i="5"/>
  <c r="T69" i="5"/>
  <c r="U69" i="5"/>
  <c r="V69" i="5"/>
  <c r="W69" i="5"/>
  <c r="X69" i="5"/>
  <c r="Y69" i="5"/>
  <c r="Z69" i="5"/>
  <c r="AA69" i="5"/>
  <c r="AB69" i="5"/>
  <c r="AC69" i="5"/>
  <c r="AD69" i="5"/>
  <c r="AE69" i="5"/>
  <c r="AF69" i="5"/>
  <c r="AG69" i="5"/>
  <c r="AH69" i="5"/>
  <c r="AI69" i="5"/>
  <c r="AJ69" i="5"/>
  <c r="AK69" i="5"/>
  <c r="AL69" i="5"/>
  <c r="AM69" i="5"/>
  <c r="AN69" i="5"/>
  <c r="AO69" i="5"/>
  <c r="AP69" i="5"/>
  <c r="AQ69" i="5"/>
  <c r="H70" i="5"/>
  <c r="I70" i="5"/>
  <c r="J70" i="5"/>
  <c r="K70" i="5"/>
  <c r="L70" i="5"/>
  <c r="M70" i="5"/>
  <c r="N70" i="5"/>
  <c r="O70" i="5"/>
  <c r="P70" i="5"/>
  <c r="Q70" i="5"/>
  <c r="R70" i="5"/>
  <c r="S70" i="5"/>
  <c r="T70" i="5"/>
  <c r="U70" i="5"/>
  <c r="V70" i="5"/>
  <c r="W70" i="5"/>
  <c r="X70" i="5"/>
  <c r="Y70" i="5"/>
  <c r="Z70" i="5"/>
  <c r="AA70" i="5"/>
  <c r="AB70" i="5"/>
  <c r="AC70" i="5"/>
  <c r="AD70" i="5"/>
  <c r="AE70" i="5"/>
  <c r="AF70" i="5"/>
  <c r="AG70" i="5"/>
  <c r="AH70" i="5"/>
  <c r="AI70" i="5"/>
  <c r="AJ70" i="5"/>
  <c r="AK70" i="5"/>
  <c r="AL70" i="5"/>
  <c r="AM70" i="5"/>
  <c r="AN70" i="5"/>
  <c r="AO70" i="5"/>
  <c r="AP70" i="5"/>
  <c r="AQ70" i="5"/>
  <c r="H71" i="5"/>
  <c r="I71" i="5"/>
  <c r="J71" i="5"/>
  <c r="K71" i="5"/>
  <c r="L71" i="5"/>
  <c r="M71" i="5"/>
  <c r="N71" i="5"/>
  <c r="O71" i="5"/>
  <c r="P71" i="5"/>
  <c r="Q71" i="5"/>
  <c r="R71" i="5"/>
  <c r="S71" i="5"/>
  <c r="T71" i="5"/>
  <c r="U71" i="5"/>
  <c r="V71" i="5"/>
  <c r="W71" i="5"/>
  <c r="X71" i="5"/>
  <c r="Y71" i="5"/>
  <c r="Z71" i="5"/>
  <c r="AA71" i="5"/>
  <c r="AB71" i="5"/>
  <c r="AC71" i="5"/>
  <c r="AD71" i="5"/>
  <c r="AE71" i="5"/>
  <c r="AF71" i="5"/>
  <c r="AG71" i="5"/>
  <c r="AH71" i="5"/>
  <c r="AI71" i="5"/>
  <c r="AJ71" i="5"/>
  <c r="AK71" i="5"/>
  <c r="AL71" i="5"/>
  <c r="AM71" i="5"/>
  <c r="AN71" i="5"/>
  <c r="AO71" i="5"/>
  <c r="AP71" i="5"/>
  <c r="AQ71" i="5"/>
  <c r="H72" i="5"/>
  <c r="I72" i="5"/>
  <c r="J72" i="5"/>
  <c r="K72" i="5"/>
  <c r="L72" i="5"/>
  <c r="M72" i="5"/>
  <c r="N72" i="5"/>
  <c r="O72" i="5"/>
  <c r="P72" i="5"/>
  <c r="Q72" i="5"/>
  <c r="R72" i="5"/>
  <c r="S72" i="5"/>
  <c r="T72" i="5"/>
  <c r="U72" i="5"/>
  <c r="V72" i="5"/>
  <c r="W72" i="5"/>
  <c r="X72" i="5"/>
  <c r="Y72" i="5"/>
  <c r="Z72" i="5"/>
  <c r="AA72" i="5"/>
  <c r="AB72" i="5"/>
  <c r="AC72" i="5"/>
  <c r="AD72" i="5"/>
  <c r="AE72" i="5"/>
  <c r="AF72" i="5"/>
  <c r="AG72" i="5"/>
  <c r="AH72" i="5"/>
  <c r="AI72" i="5"/>
  <c r="AJ72" i="5"/>
  <c r="AK72" i="5"/>
  <c r="AL72" i="5"/>
  <c r="AM72" i="5"/>
  <c r="AN72" i="5"/>
  <c r="AO72" i="5"/>
  <c r="AP72" i="5"/>
  <c r="AQ72" i="5"/>
  <c r="H73" i="5"/>
  <c r="I73" i="5"/>
  <c r="J73" i="5"/>
  <c r="K73" i="5"/>
  <c r="L73" i="5"/>
  <c r="M73" i="5"/>
  <c r="N73" i="5"/>
  <c r="O73" i="5"/>
  <c r="P73" i="5"/>
  <c r="Q73" i="5"/>
  <c r="R73" i="5"/>
  <c r="S73" i="5"/>
  <c r="T73" i="5"/>
  <c r="U73" i="5"/>
  <c r="V73" i="5"/>
  <c r="W73" i="5"/>
  <c r="X73" i="5"/>
  <c r="Y73" i="5"/>
  <c r="Z73" i="5"/>
  <c r="AA73" i="5"/>
  <c r="AB73" i="5"/>
  <c r="AC73" i="5"/>
  <c r="AD73" i="5"/>
  <c r="AE73" i="5"/>
  <c r="AF73" i="5"/>
  <c r="AG73" i="5"/>
  <c r="AH73" i="5"/>
  <c r="AI73" i="5"/>
  <c r="AJ73" i="5"/>
  <c r="AK73" i="5"/>
  <c r="AL73" i="5"/>
  <c r="AM73" i="5"/>
  <c r="AN73" i="5"/>
  <c r="AO73" i="5"/>
  <c r="AP73" i="5"/>
  <c r="AQ73" i="5"/>
  <c r="H74" i="5"/>
  <c r="I74" i="5"/>
  <c r="J74" i="5"/>
  <c r="K74" i="5"/>
  <c r="L74" i="5"/>
  <c r="M74" i="5"/>
  <c r="N74" i="5"/>
  <c r="O74" i="5"/>
  <c r="P74" i="5"/>
  <c r="Q74" i="5"/>
  <c r="R74" i="5"/>
  <c r="S74" i="5"/>
  <c r="T74" i="5"/>
  <c r="U74" i="5"/>
  <c r="V74" i="5"/>
  <c r="W74" i="5"/>
  <c r="X74" i="5"/>
  <c r="Y74" i="5"/>
  <c r="Z74" i="5"/>
  <c r="AA74" i="5"/>
  <c r="AB74" i="5"/>
  <c r="AC74" i="5"/>
  <c r="AD74" i="5"/>
  <c r="AE74" i="5"/>
  <c r="AF74" i="5"/>
  <c r="AG74" i="5"/>
  <c r="AH74" i="5"/>
  <c r="AI74" i="5"/>
  <c r="AJ74" i="5"/>
  <c r="AK74" i="5"/>
  <c r="AL74" i="5"/>
  <c r="AM74" i="5"/>
  <c r="AN74" i="5"/>
  <c r="AO74" i="5"/>
  <c r="AP74" i="5"/>
  <c r="AQ74" i="5"/>
  <c r="H75" i="5"/>
  <c r="I75" i="5"/>
  <c r="J75" i="5"/>
  <c r="K75" i="5"/>
  <c r="L75" i="5"/>
  <c r="M75" i="5"/>
  <c r="N75" i="5"/>
  <c r="O75" i="5"/>
  <c r="P75" i="5"/>
  <c r="Q75" i="5"/>
  <c r="R75" i="5"/>
  <c r="S75" i="5"/>
  <c r="T75" i="5"/>
  <c r="U75" i="5"/>
  <c r="V75" i="5"/>
  <c r="W75" i="5"/>
  <c r="X75" i="5"/>
  <c r="Y75" i="5"/>
  <c r="Z75" i="5"/>
  <c r="AA75" i="5"/>
  <c r="AB75" i="5"/>
  <c r="AC75" i="5"/>
  <c r="AD75" i="5"/>
  <c r="AE75" i="5"/>
  <c r="AF75" i="5"/>
  <c r="AG75" i="5"/>
  <c r="AH75" i="5"/>
  <c r="AI75" i="5"/>
  <c r="AJ75" i="5"/>
  <c r="AK75" i="5"/>
  <c r="AL75" i="5"/>
  <c r="AM75" i="5"/>
  <c r="AN75" i="5"/>
  <c r="AO75" i="5"/>
  <c r="AP75" i="5"/>
  <c r="AQ75" i="5"/>
  <c r="H76" i="5"/>
  <c r="I76" i="5"/>
  <c r="J76" i="5"/>
  <c r="K76" i="5"/>
  <c r="L76" i="5"/>
  <c r="M76" i="5"/>
  <c r="N76" i="5"/>
  <c r="O76" i="5"/>
  <c r="P76" i="5"/>
  <c r="Q76" i="5"/>
  <c r="R76" i="5"/>
  <c r="S76" i="5"/>
  <c r="T76" i="5"/>
  <c r="U76" i="5"/>
  <c r="V76" i="5"/>
  <c r="W76" i="5"/>
  <c r="X76" i="5"/>
  <c r="Y76" i="5"/>
  <c r="Z76" i="5"/>
  <c r="AA76" i="5"/>
  <c r="AB76" i="5"/>
  <c r="AC76" i="5"/>
  <c r="AD76" i="5"/>
  <c r="AE76" i="5"/>
  <c r="AF76" i="5"/>
  <c r="AG76" i="5"/>
  <c r="AH76" i="5"/>
  <c r="AI76" i="5"/>
  <c r="AJ76" i="5"/>
  <c r="AK76" i="5"/>
  <c r="AL76" i="5"/>
  <c r="AM76" i="5"/>
  <c r="AN76" i="5"/>
  <c r="AO76" i="5"/>
  <c r="AP76" i="5"/>
  <c r="AQ76" i="5"/>
  <c r="H77" i="5"/>
  <c r="I77" i="5"/>
  <c r="J77" i="5"/>
  <c r="K77" i="5"/>
  <c r="L77" i="5"/>
  <c r="M77" i="5"/>
  <c r="N77" i="5"/>
  <c r="O77" i="5"/>
  <c r="P77" i="5"/>
  <c r="Q77" i="5"/>
  <c r="R77" i="5"/>
  <c r="S77" i="5"/>
  <c r="T77" i="5"/>
  <c r="U77" i="5"/>
  <c r="V77" i="5"/>
  <c r="W77" i="5"/>
  <c r="X77" i="5"/>
  <c r="Y77" i="5"/>
  <c r="Z77" i="5"/>
  <c r="AA77" i="5"/>
  <c r="AB77" i="5"/>
  <c r="AC77" i="5"/>
  <c r="AD77" i="5"/>
  <c r="AE77" i="5"/>
  <c r="AF77" i="5"/>
  <c r="AG77" i="5"/>
  <c r="AH77" i="5"/>
  <c r="AI77" i="5"/>
  <c r="AJ77" i="5"/>
  <c r="AK77" i="5"/>
  <c r="AL77" i="5"/>
  <c r="AM77" i="5"/>
  <c r="AN77" i="5"/>
  <c r="AO77" i="5"/>
  <c r="AP77" i="5"/>
  <c r="AQ77" i="5"/>
  <c r="H78" i="5"/>
  <c r="I78" i="5"/>
  <c r="J78" i="5"/>
  <c r="K78" i="5"/>
  <c r="L78" i="5"/>
  <c r="M78" i="5"/>
  <c r="N78" i="5"/>
  <c r="O78" i="5"/>
  <c r="P78" i="5"/>
  <c r="Q78" i="5"/>
  <c r="R78" i="5"/>
  <c r="S78" i="5"/>
  <c r="T78" i="5"/>
  <c r="U78" i="5"/>
  <c r="V78" i="5"/>
  <c r="W78" i="5"/>
  <c r="X78" i="5"/>
  <c r="Y78" i="5"/>
  <c r="Z78" i="5"/>
  <c r="AA78" i="5"/>
  <c r="AB78" i="5"/>
  <c r="AC78" i="5"/>
  <c r="AD78" i="5"/>
  <c r="AE78" i="5"/>
  <c r="AF78" i="5"/>
  <c r="AG78" i="5"/>
  <c r="AH78" i="5"/>
  <c r="AI78" i="5"/>
  <c r="AJ78" i="5"/>
  <c r="AK78" i="5"/>
  <c r="AL78" i="5"/>
  <c r="AM78" i="5"/>
  <c r="AN78" i="5"/>
  <c r="AO78" i="5"/>
  <c r="AP78" i="5"/>
  <c r="AQ78" i="5"/>
  <c r="H79" i="5"/>
  <c r="I79" i="5"/>
  <c r="J79" i="5"/>
  <c r="K79" i="5"/>
  <c r="L79" i="5"/>
  <c r="M79" i="5"/>
  <c r="N79" i="5"/>
  <c r="O79" i="5"/>
  <c r="P79" i="5"/>
  <c r="Q79" i="5"/>
  <c r="R79" i="5"/>
  <c r="S79" i="5"/>
  <c r="T79" i="5"/>
  <c r="U79" i="5"/>
  <c r="V79" i="5"/>
  <c r="W79" i="5"/>
  <c r="X79" i="5"/>
  <c r="Y79" i="5"/>
  <c r="Z79" i="5"/>
  <c r="AA79" i="5"/>
  <c r="AB79" i="5"/>
  <c r="AC79" i="5"/>
  <c r="AD79" i="5"/>
  <c r="AE79" i="5"/>
  <c r="AF79" i="5"/>
  <c r="AG79" i="5"/>
  <c r="AH79" i="5"/>
  <c r="AI79" i="5"/>
  <c r="AJ79" i="5"/>
  <c r="AK79" i="5"/>
  <c r="AL79" i="5"/>
  <c r="AM79" i="5"/>
  <c r="AN79" i="5"/>
  <c r="AO79" i="5"/>
  <c r="AP79" i="5"/>
  <c r="AQ79" i="5"/>
  <c r="H80" i="5"/>
  <c r="I80" i="5"/>
  <c r="J80" i="5"/>
  <c r="K80" i="5"/>
  <c r="L80" i="5"/>
  <c r="M80" i="5"/>
  <c r="N80" i="5"/>
  <c r="O80" i="5"/>
  <c r="P80" i="5"/>
  <c r="Q80" i="5"/>
  <c r="R80" i="5"/>
  <c r="S80" i="5"/>
  <c r="T80" i="5"/>
  <c r="U80" i="5"/>
  <c r="V80" i="5"/>
  <c r="W80" i="5"/>
  <c r="X80" i="5"/>
  <c r="Y80" i="5"/>
  <c r="Z80" i="5"/>
  <c r="AA80" i="5"/>
  <c r="AB80" i="5"/>
  <c r="AC80" i="5"/>
  <c r="AD80" i="5"/>
  <c r="AE80" i="5"/>
  <c r="AF80" i="5"/>
  <c r="AG80" i="5"/>
  <c r="AH80" i="5"/>
  <c r="AI80" i="5"/>
  <c r="AJ80" i="5"/>
  <c r="AK80" i="5"/>
  <c r="AL80" i="5"/>
  <c r="AM80" i="5"/>
  <c r="AN80" i="5"/>
  <c r="AO80" i="5"/>
  <c r="AP80" i="5"/>
  <c r="AQ80" i="5"/>
  <c r="H81" i="5"/>
  <c r="I81" i="5"/>
  <c r="J81" i="5"/>
  <c r="K81" i="5"/>
  <c r="L81" i="5"/>
  <c r="M81" i="5"/>
  <c r="N81" i="5"/>
  <c r="O81" i="5"/>
  <c r="P81" i="5"/>
  <c r="Q81" i="5"/>
  <c r="R81" i="5"/>
  <c r="S81" i="5"/>
  <c r="T81" i="5"/>
  <c r="U81" i="5"/>
  <c r="V81" i="5"/>
  <c r="W81" i="5"/>
  <c r="X81" i="5"/>
  <c r="Y81" i="5"/>
  <c r="Z81" i="5"/>
  <c r="AA81" i="5"/>
  <c r="AB81" i="5"/>
  <c r="AC81" i="5"/>
  <c r="AD81" i="5"/>
  <c r="AE81" i="5"/>
  <c r="AF81" i="5"/>
  <c r="AG81" i="5"/>
  <c r="AH81" i="5"/>
  <c r="AI81" i="5"/>
  <c r="AJ81" i="5"/>
  <c r="AK81" i="5"/>
  <c r="AL81" i="5"/>
  <c r="AM81" i="5"/>
  <c r="AN81" i="5"/>
  <c r="AO81" i="5"/>
  <c r="AP81" i="5"/>
  <c r="AQ81" i="5"/>
  <c r="H82" i="5"/>
  <c r="I82" i="5"/>
  <c r="J82" i="5"/>
  <c r="K82" i="5"/>
  <c r="L82" i="5"/>
  <c r="M82" i="5"/>
  <c r="N82" i="5"/>
  <c r="O82" i="5"/>
  <c r="P82" i="5"/>
  <c r="Q82" i="5"/>
  <c r="R82" i="5"/>
  <c r="S82" i="5"/>
  <c r="T82" i="5"/>
  <c r="U82" i="5"/>
  <c r="V82" i="5"/>
  <c r="W82" i="5"/>
  <c r="X82" i="5"/>
  <c r="Y82" i="5"/>
  <c r="Z82" i="5"/>
  <c r="AA82" i="5"/>
  <c r="AB82" i="5"/>
  <c r="AC82" i="5"/>
  <c r="AD82" i="5"/>
  <c r="AE82" i="5"/>
  <c r="AF82" i="5"/>
  <c r="AG82" i="5"/>
  <c r="AH82" i="5"/>
  <c r="AI82" i="5"/>
  <c r="AJ82" i="5"/>
  <c r="AK82" i="5"/>
  <c r="AL82" i="5"/>
  <c r="AM82" i="5"/>
  <c r="AN82" i="5"/>
  <c r="AO82" i="5"/>
  <c r="AP82" i="5"/>
  <c r="AQ82" i="5"/>
  <c r="H83" i="5"/>
  <c r="I83" i="5"/>
  <c r="J83" i="5"/>
  <c r="K83" i="5"/>
  <c r="L83" i="5"/>
  <c r="M83" i="5"/>
  <c r="N83" i="5"/>
  <c r="O83" i="5"/>
  <c r="P83" i="5"/>
  <c r="Q83" i="5"/>
  <c r="R83" i="5"/>
  <c r="S83" i="5"/>
  <c r="T83" i="5"/>
  <c r="U83" i="5"/>
  <c r="V83" i="5"/>
  <c r="W83" i="5"/>
  <c r="X83" i="5"/>
  <c r="Y83" i="5"/>
  <c r="Z83" i="5"/>
  <c r="AA83" i="5"/>
  <c r="AB83" i="5"/>
  <c r="AC83" i="5"/>
  <c r="AD83" i="5"/>
  <c r="AE83" i="5"/>
  <c r="AF83" i="5"/>
  <c r="AG83" i="5"/>
  <c r="AH83" i="5"/>
  <c r="AI83" i="5"/>
  <c r="AJ83" i="5"/>
  <c r="AK83" i="5"/>
  <c r="AL83" i="5"/>
  <c r="AM83" i="5"/>
  <c r="AN83" i="5"/>
  <c r="AO83" i="5"/>
  <c r="AP83" i="5"/>
  <c r="AQ83" i="5"/>
  <c r="H84" i="5"/>
  <c r="I84" i="5"/>
  <c r="J84" i="5"/>
  <c r="K84" i="5"/>
  <c r="L84" i="5"/>
  <c r="M84" i="5"/>
  <c r="N84" i="5"/>
  <c r="O84" i="5"/>
  <c r="P84" i="5"/>
  <c r="Q84" i="5"/>
  <c r="R84" i="5"/>
  <c r="S84" i="5"/>
  <c r="T84" i="5"/>
  <c r="U84" i="5"/>
  <c r="V84" i="5"/>
  <c r="W84" i="5"/>
  <c r="X84" i="5"/>
  <c r="Y84" i="5"/>
  <c r="Z84" i="5"/>
  <c r="AA84" i="5"/>
  <c r="AB84" i="5"/>
  <c r="AC84" i="5"/>
  <c r="AD84" i="5"/>
  <c r="AE84" i="5"/>
  <c r="AF84" i="5"/>
  <c r="AG84" i="5"/>
  <c r="AH84" i="5"/>
  <c r="AI84" i="5"/>
  <c r="AJ84" i="5"/>
  <c r="AK84" i="5"/>
  <c r="AL84" i="5"/>
  <c r="AM84" i="5"/>
  <c r="AN84" i="5"/>
  <c r="AO84" i="5"/>
  <c r="AP84" i="5"/>
  <c r="AQ84" i="5"/>
  <c r="H85" i="5"/>
  <c r="I85" i="5"/>
  <c r="J85" i="5"/>
  <c r="K85" i="5"/>
  <c r="L85" i="5"/>
  <c r="M85" i="5"/>
  <c r="N85" i="5"/>
  <c r="O85" i="5"/>
  <c r="P85" i="5"/>
  <c r="Q85" i="5"/>
  <c r="R85" i="5"/>
  <c r="S85" i="5"/>
  <c r="T85" i="5"/>
  <c r="U85" i="5"/>
  <c r="V85" i="5"/>
  <c r="W85" i="5"/>
  <c r="X85" i="5"/>
  <c r="Y85" i="5"/>
  <c r="Z85" i="5"/>
  <c r="AA85" i="5"/>
  <c r="AB85" i="5"/>
  <c r="AC85" i="5"/>
  <c r="AD85" i="5"/>
  <c r="AE85" i="5"/>
  <c r="AF85" i="5"/>
  <c r="AG85" i="5"/>
  <c r="AH85" i="5"/>
  <c r="AI85" i="5"/>
  <c r="AJ85" i="5"/>
  <c r="AK85" i="5"/>
  <c r="AL85" i="5"/>
  <c r="AM85" i="5"/>
  <c r="AN85" i="5"/>
  <c r="AO85" i="5"/>
  <c r="AP85" i="5"/>
  <c r="AQ85" i="5"/>
  <c r="H86" i="5"/>
  <c r="I86" i="5"/>
  <c r="J86" i="5"/>
  <c r="K86" i="5"/>
  <c r="L86" i="5"/>
  <c r="M86" i="5"/>
  <c r="N86" i="5"/>
  <c r="O86" i="5"/>
  <c r="P86" i="5"/>
  <c r="Q86" i="5"/>
  <c r="R86" i="5"/>
  <c r="S86" i="5"/>
  <c r="T86" i="5"/>
  <c r="U86" i="5"/>
  <c r="V86" i="5"/>
  <c r="W86" i="5"/>
  <c r="X86" i="5"/>
  <c r="Y86" i="5"/>
  <c r="Z86" i="5"/>
  <c r="AA86" i="5"/>
  <c r="AB86" i="5"/>
  <c r="AC86" i="5"/>
  <c r="AD86" i="5"/>
  <c r="AE86" i="5"/>
  <c r="AF86" i="5"/>
  <c r="AG86" i="5"/>
  <c r="AH86" i="5"/>
  <c r="AI86" i="5"/>
  <c r="AJ86" i="5"/>
  <c r="AK86" i="5"/>
  <c r="AL86" i="5"/>
  <c r="AM86" i="5"/>
  <c r="AN86" i="5"/>
  <c r="AO86" i="5"/>
  <c r="AP86" i="5"/>
  <c r="AQ86" i="5"/>
  <c r="H87" i="5"/>
  <c r="I87" i="5"/>
  <c r="J87" i="5"/>
  <c r="K87" i="5"/>
  <c r="L87" i="5"/>
  <c r="M87" i="5"/>
  <c r="N87" i="5"/>
  <c r="O87" i="5"/>
  <c r="P87" i="5"/>
  <c r="Q87" i="5"/>
  <c r="R87" i="5"/>
  <c r="S87" i="5"/>
  <c r="T87" i="5"/>
  <c r="U87" i="5"/>
  <c r="V87" i="5"/>
  <c r="W87" i="5"/>
  <c r="X87" i="5"/>
  <c r="Y87" i="5"/>
  <c r="Z87" i="5"/>
  <c r="AA87" i="5"/>
  <c r="AB87" i="5"/>
  <c r="AC87" i="5"/>
  <c r="AD87" i="5"/>
  <c r="AE87" i="5"/>
  <c r="AF87" i="5"/>
  <c r="AG87" i="5"/>
  <c r="AH87" i="5"/>
  <c r="AI87" i="5"/>
  <c r="AJ87" i="5"/>
  <c r="AK87" i="5"/>
  <c r="AL87" i="5"/>
  <c r="AM87" i="5"/>
  <c r="AN87" i="5"/>
  <c r="AO87" i="5"/>
  <c r="AP87" i="5"/>
  <c r="AQ87" i="5"/>
  <c r="H88" i="5"/>
  <c r="I88" i="5"/>
  <c r="J88" i="5"/>
  <c r="K88" i="5"/>
  <c r="L88" i="5"/>
  <c r="M88" i="5"/>
  <c r="N88" i="5"/>
  <c r="O88" i="5"/>
  <c r="P88" i="5"/>
  <c r="Q88" i="5"/>
  <c r="R88" i="5"/>
  <c r="S88" i="5"/>
  <c r="T88" i="5"/>
  <c r="U88" i="5"/>
  <c r="V88" i="5"/>
  <c r="W88" i="5"/>
  <c r="X88" i="5"/>
  <c r="Y88" i="5"/>
  <c r="Z88" i="5"/>
  <c r="AA88" i="5"/>
  <c r="AB88" i="5"/>
  <c r="AC88" i="5"/>
  <c r="AD88" i="5"/>
  <c r="AE88" i="5"/>
  <c r="AF88" i="5"/>
  <c r="AG88" i="5"/>
  <c r="AH88" i="5"/>
  <c r="AI88" i="5"/>
  <c r="AJ88" i="5"/>
  <c r="AK88" i="5"/>
  <c r="AL88" i="5"/>
  <c r="AM88" i="5"/>
  <c r="AN88" i="5"/>
  <c r="AO88" i="5"/>
  <c r="AP88" i="5"/>
  <c r="AQ88" i="5"/>
  <c r="H89" i="5"/>
  <c r="I89" i="5"/>
  <c r="J89" i="5"/>
  <c r="K89"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M89" i="5"/>
  <c r="AN89" i="5"/>
  <c r="AO89" i="5"/>
  <c r="AP89" i="5"/>
  <c r="AQ89" i="5"/>
  <c r="H90" i="5"/>
  <c r="I90" i="5"/>
  <c r="J90" i="5"/>
  <c r="K90" i="5"/>
  <c r="L90" i="5"/>
  <c r="M90" i="5"/>
  <c r="N90" i="5"/>
  <c r="O90" i="5"/>
  <c r="P90" i="5"/>
  <c r="Q90" i="5"/>
  <c r="R90" i="5"/>
  <c r="S90" i="5"/>
  <c r="T90" i="5"/>
  <c r="U90" i="5"/>
  <c r="V90" i="5"/>
  <c r="W90" i="5"/>
  <c r="X90" i="5"/>
  <c r="Y90" i="5"/>
  <c r="Z90" i="5"/>
  <c r="AA90" i="5"/>
  <c r="AB90" i="5"/>
  <c r="AC90" i="5"/>
  <c r="AD90" i="5"/>
  <c r="AE90" i="5"/>
  <c r="AF90" i="5"/>
  <c r="AG90" i="5"/>
  <c r="AH90" i="5"/>
  <c r="AI90" i="5"/>
  <c r="AJ90" i="5"/>
  <c r="AK90" i="5"/>
  <c r="AL90" i="5"/>
  <c r="AM90" i="5"/>
  <c r="AN90" i="5"/>
  <c r="AO90" i="5"/>
  <c r="AP90" i="5"/>
  <c r="AQ90" i="5"/>
  <c r="H91" i="5"/>
  <c r="I91" i="5"/>
  <c r="J91" i="5"/>
  <c r="K91" i="5"/>
  <c r="L91" i="5"/>
  <c r="M91" i="5"/>
  <c r="N91" i="5"/>
  <c r="O91" i="5"/>
  <c r="P91" i="5"/>
  <c r="Q91" i="5"/>
  <c r="R91" i="5"/>
  <c r="S91" i="5"/>
  <c r="T91" i="5"/>
  <c r="U91" i="5"/>
  <c r="V91" i="5"/>
  <c r="W91" i="5"/>
  <c r="X91" i="5"/>
  <c r="Y91" i="5"/>
  <c r="Z91" i="5"/>
  <c r="AA91" i="5"/>
  <c r="AB91" i="5"/>
  <c r="AC91" i="5"/>
  <c r="AD91" i="5"/>
  <c r="AE91" i="5"/>
  <c r="AF91" i="5"/>
  <c r="AG91" i="5"/>
  <c r="AH91" i="5"/>
  <c r="AI91" i="5"/>
  <c r="AJ91" i="5"/>
  <c r="AK91" i="5"/>
  <c r="AL91" i="5"/>
  <c r="AM91" i="5"/>
  <c r="AN91" i="5"/>
  <c r="AO91" i="5"/>
  <c r="AP91" i="5"/>
  <c r="AQ91" i="5"/>
  <c r="H92" i="5"/>
  <c r="I92" i="5"/>
  <c r="J92" i="5"/>
  <c r="K92" i="5"/>
  <c r="L92" i="5"/>
  <c r="M92" i="5"/>
  <c r="N92" i="5"/>
  <c r="O92" i="5"/>
  <c r="P92" i="5"/>
  <c r="Q92" i="5"/>
  <c r="R92" i="5"/>
  <c r="S92" i="5"/>
  <c r="T92" i="5"/>
  <c r="U92" i="5"/>
  <c r="V92" i="5"/>
  <c r="W92" i="5"/>
  <c r="X92" i="5"/>
  <c r="Y92" i="5"/>
  <c r="Z92" i="5"/>
  <c r="AA92" i="5"/>
  <c r="AB92" i="5"/>
  <c r="AC92" i="5"/>
  <c r="AD92" i="5"/>
  <c r="AE92" i="5"/>
  <c r="AF92" i="5"/>
  <c r="AG92" i="5"/>
  <c r="AH92" i="5"/>
  <c r="AI92" i="5"/>
  <c r="AJ92" i="5"/>
  <c r="AK92" i="5"/>
  <c r="AL92" i="5"/>
  <c r="AM92" i="5"/>
  <c r="AN92" i="5"/>
  <c r="AO92" i="5"/>
  <c r="AP92" i="5"/>
  <c r="AQ92" i="5"/>
  <c r="H93" i="5"/>
  <c r="I93" i="5"/>
  <c r="J93" i="5"/>
  <c r="K93" i="5"/>
  <c r="L93" i="5"/>
  <c r="M93" i="5"/>
  <c r="N93" i="5"/>
  <c r="O93" i="5"/>
  <c r="P93" i="5"/>
  <c r="Q93" i="5"/>
  <c r="R93" i="5"/>
  <c r="S93" i="5"/>
  <c r="T93" i="5"/>
  <c r="U93" i="5"/>
  <c r="V93" i="5"/>
  <c r="W93" i="5"/>
  <c r="X93" i="5"/>
  <c r="Y93" i="5"/>
  <c r="Z93" i="5"/>
  <c r="AA93" i="5"/>
  <c r="AB93" i="5"/>
  <c r="AC93" i="5"/>
  <c r="AD93" i="5"/>
  <c r="AE93" i="5"/>
  <c r="AF93" i="5"/>
  <c r="AG93" i="5"/>
  <c r="AH93" i="5"/>
  <c r="AI93" i="5"/>
  <c r="AJ93" i="5"/>
  <c r="AK93" i="5"/>
  <c r="AL93" i="5"/>
  <c r="AM93" i="5"/>
  <c r="AN93" i="5"/>
  <c r="AO93" i="5"/>
  <c r="AP93" i="5"/>
  <c r="AQ93" i="5"/>
  <c r="H94" i="5"/>
  <c r="I94" i="5"/>
  <c r="J94" i="5"/>
  <c r="K94" i="5"/>
  <c r="L94" i="5"/>
  <c r="M94" i="5"/>
  <c r="N94" i="5"/>
  <c r="O94" i="5"/>
  <c r="P94" i="5"/>
  <c r="Q94" i="5"/>
  <c r="R94" i="5"/>
  <c r="S94" i="5"/>
  <c r="T94" i="5"/>
  <c r="U94" i="5"/>
  <c r="V94" i="5"/>
  <c r="W94" i="5"/>
  <c r="X94" i="5"/>
  <c r="Y94" i="5"/>
  <c r="Z94" i="5"/>
  <c r="AA94" i="5"/>
  <c r="AB94" i="5"/>
  <c r="AC94" i="5"/>
  <c r="AD94" i="5"/>
  <c r="AE94" i="5"/>
  <c r="AF94" i="5"/>
  <c r="AG94" i="5"/>
  <c r="AH94" i="5"/>
  <c r="AI94" i="5"/>
  <c r="AJ94" i="5"/>
  <c r="AK94" i="5"/>
  <c r="AL94" i="5"/>
  <c r="AM94" i="5"/>
  <c r="AN94" i="5"/>
  <c r="AO94" i="5"/>
  <c r="AP94" i="5"/>
  <c r="AQ94" i="5"/>
  <c r="H95" i="5"/>
  <c r="I95" i="5"/>
  <c r="J95" i="5"/>
  <c r="K95" i="5"/>
  <c r="L95" i="5"/>
  <c r="M95" i="5"/>
  <c r="N95" i="5"/>
  <c r="O95" i="5"/>
  <c r="P95" i="5"/>
  <c r="Q95" i="5"/>
  <c r="R95" i="5"/>
  <c r="S95" i="5"/>
  <c r="T95" i="5"/>
  <c r="U95" i="5"/>
  <c r="V95" i="5"/>
  <c r="W95" i="5"/>
  <c r="X95" i="5"/>
  <c r="Y95" i="5"/>
  <c r="Z95" i="5"/>
  <c r="AA95" i="5"/>
  <c r="AB95" i="5"/>
  <c r="AC95" i="5"/>
  <c r="AD95" i="5"/>
  <c r="AE95" i="5"/>
  <c r="AF95" i="5"/>
  <c r="AG95" i="5"/>
  <c r="AH95" i="5"/>
  <c r="AI95" i="5"/>
  <c r="AJ95" i="5"/>
  <c r="AK95" i="5"/>
  <c r="AL95" i="5"/>
  <c r="AM95" i="5"/>
  <c r="AN95" i="5"/>
  <c r="AO95" i="5"/>
  <c r="AP95" i="5"/>
  <c r="AQ95" i="5"/>
  <c r="H96" i="5"/>
  <c r="I96" i="5"/>
  <c r="J96" i="5"/>
  <c r="K96" i="5"/>
  <c r="L96" i="5"/>
  <c r="M96" i="5"/>
  <c r="N96" i="5"/>
  <c r="O96" i="5"/>
  <c r="P96" i="5"/>
  <c r="Q96" i="5"/>
  <c r="R96" i="5"/>
  <c r="S96" i="5"/>
  <c r="T96" i="5"/>
  <c r="U96" i="5"/>
  <c r="V96" i="5"/>
  <c r="W96" i="5"/>
  <c r="X96" i="5"/>
  <c r="Y96" i="5"/>
  <c r="Z96" i="5"/>
  <c r="AA96" i="5"/>
  <c r="AB96" i="5"/>
  <c r="AC96" i="5"/>
  <c r="AD96" i="5"/>
  <c r="AE96" i="5"/>
  <c r="AF96" i="5"/>
  <c r="AG96" i="5"/>
  <c r="AH96" i="5"/>
  <c r="AI96" i="5"/>
  <c r="AJ96" i="5"/>
  <c r="AK96" i="5"/>
  <c r="AL96" i="5"/>
  <c r="AM96" i="5"/>
  <c r="AN96" i="5"/>
  <c r="AO96" i="5"/>
  <c r="AP96" i="5"/>
  <c r="AQ96" i="5"/>
  <c r="H97" i="5"/>
  <c r="I97" i="5"/>
  <c r="J97" i="5"/>
  <c r="K97" i="5"/>
  <c r="L97" i="5"/>
  <c r="M97" i="5"/>
  <c r="N97" i="5"/>
  <c r="O97" i="5"/>
  <c r="P97" i="5"/>
  <c r="Q97" i="5"/>
  <c r="R97" i="5"/>
  <c r="S97" i="5"/>
  <c r="T97" i="5"/>
  <c r="U97" i="5"/>
  <c r="V97" i="5"/>
  <c r="W97" i="5"/>
  <c r="X97" i="5"/>
  <c r="Y97" i="5"/>
  <c r="Z97" i="5"/>
  <c r="AA97" i="5"/>
  <c r="AB97" i="5"/>
  <c r="AC97" i="5"/>
  <c r="AD97" i="5"/>
  <c r="AE97" i="5"/>
  <c r="AF97" i="5"/>
  <c r="AG97" i="5"/>
  <c r="AH97" i="5"/>
  <c r="AI97" i="5"/>
  <c r="AJ97" i="5"/>
  <c r="AK97" i="5"/>
  <c r="AL97" i="5"/>
  <c r="AM97" i="5"/>
  <c r="AN97" i="5"/>
  <c r="AO97" i="5"/>
  <c r="AP97" i="5"/>
  <c r="AQ97" i="5"/>
  <c r="H98" i="5"/>
  <c r="I98" i="5"/>
  <c r="J98" i="5"/>
  <c r="K98" i="5"/>
  <c r="L98" i="5"/>
  <c r="M98" i="5"/>
  <c r="N98" i="5"/>
  <c r="O98" i="5"/>
  <c r="P98" i="5"/>
  <c r="Q98" i="5"/>
  <c r="R98" i="5"/>
  <c r="S98" i="5"/>
  <c r="T98" i="5"/>
  <c r="U98" i="5"/>
  <c r="V98" i="5"/>
  <c r="W98" i="5"/>
  <c r="X98" i="5"/>
  <c r="Y98" i="5"/>
  <c r="Z98" i="5"/>
  <c r="AA98" i="5"/>
  <c r="AB98" i="5"/>
  <c r="AC98" i="5"/>
  <c r="AD98" i="5"/>
  <c r="AE98" i="5"/>
  <c r="AF98" i="5"/>
  <c r="AG98" i="5"/>
  <c r="AH98" i="5"/>
  <c r="AI98" i="5"/>
  <c r="AJ98" i="5"/>
  <c r="AK98" i="5"/>
  <c r="AL98" i="5"/>
  <c r="AM98" i="5"/>
  <c r="AN98" i="5"/>
  <c r="AO98" i="5"/>
  <c r="AP98" i="5"/>
  <c r="AQ98" i="5"/>
  <c r="H99" i="5"/>
  <c r="I99" i="5"/>
  <c r="J99" i="5"/>
  <c r="K99" i="5"/>
  <c r="L99" i="5"/>
  <c r="M99" i="5"/>
  <c r="N99" i="5"/>
  <c r="O99" i="5"/>
  <c r="P99" i="5"/>
  <c r="Q99" i="5"/>
  <c r="R99" i="5"/>
  <c r="S99" i="5"/>
  <c r="T99" i="5"/>
  <c r="U99" i="5"/>
  <c r="V99" i="5"/>
  <c r="W99" i="5"/>
  <c r="X99" i="5"/>
  <c r="Y99" i="5"/>
  <c r="Z99" i="5"/>
  <c r="AA99" i="5"/>
  <c r="AB99" i="5"/>
  <c r="AC99" i="5"/>
  <c r="AD99" i="5"/>
  <c r="AE99" i="5"/>
  <c r="AF99" i="5"/>
  <c r="AG99" i="5"/>
  <c r="AH99" i="5"/>
  <c r="AI99" i="5"/>
  <c r="AJ99" i="5"/>
  <c r="AK99" i="5"/>
  <c r="AL99" i="5"/>
  <c r="AM99" i="5"/>
  <c r="AN99" i="5"/>
  <c r="AO99" i="5"/>
  <c r="AP99" i="5"/>
  <c r="AQ99" i="5"/>
  <c r="H100" i="5"/>
  <c r="I100" i="5"/>
  <c r="J100" i="5"/>
  <c r="K100" i="5"/>
  <c r="L100" i="5"/>
  <c r="M100" i="5"/>
  <c r="N100" i="5"/>
  <c r="O100" i="5"/>
  <c r="P100" i="5"/>
  <c r="Q100" i="5"/>
  <c r="R100" i="5"/>
  <c r="S100" i="5"/>
  <c r="T100" i="5"/>
  <c r="U100" i="5"/>
  <c r="V100" i="5"/>
  <c r="W100" i="5"/>
  <c r="X100" i="5"/>
  <c r="Y100" i="5"/>
  <c r="Z100" i="5"/>
  <c r="AA100" i="5"/>
  <c r="AB100" i="5"/>
  <c r="AC100" i="5"/>
  <c r="AD100" i="5"/>
  <c r="AE100" i="5"/>
  <c r="AF100" i="5"/>
  <c r="AG100" i="5"/>
  <c r="AH100" i="5"/>
  <c r="AI100" i="5"/>
  <c r="AJ100" i="5"/>
  <c r="AK100" i="5"/>
  <c r="AL100" i="5"/>
  <c r="AM100" i="5"/>
  <c r="AN100" i="5"/>
  <c r="AO100" i="5"/>
  <c r="AP100" i="5"/>
  <c r="AQ100"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AG101" i="5"/>
  <c r="AH101" i="5"/>
  <c r="AI101" i="5"/>
  <c r="AJ101" i="5"/>
  <c r="AK101" i="5"/>
  <c r="AL101" i="5"/>
  <c r="AM101" i="5"/>
  <c r="AN101" i="5"/>
  <c r="AO101" i="5"/>
  <c r="AP101" i="5"/>
  <c r="AQ101" i="5"/>
  <c r="H102" i="5"/>
  <c r="I102" i="5"/>
  <c r="J102" i="5"/>
  <c r="K102" i="5"/>
  <c r="L102" i="5"/>
  <c r="M102" i="5"/>
  <c r="N102" i="5"/>
  <c r="O102" i="5"/>
  <c r="P102" i="5"/>
  <c r="Q102" i="5"/>
  <c r="R102" i="5"/>
  <c r="S102" i="5"/>
  <c r="T102" i="5"/>
  <c r="U102" i="5"/>
  <c r="V102" i="5"/>
  <c r="W102" i="5"/>
  <c r="X102" i="5"/>
  <c r="Y102" i="5"/>
  <c r="Z102" i="5"/>
  <c r="AA102" i="5"/>
  <c r="AB102" i="5"/>
  <c r="AC102" i="5"/>
  <c r="AD102" i="5"/>
  <c r="AE102" i="5"/>
  <c r="AF102" i="5"/>
  <c r="AG102" i="5"/>
  <c r="AH102" i="5"/>
  <c r="AI102" i="5"/>
  <c r="AJ102" i="5"/>
  <c r="AK102" i="5"/>
  <c r="AL102" i="5"/>
  <c r="AM102" i="5"/>
  <c r="AN102" i="5"/>
  <c r="AO102" i="5"/>
  <c r="AP102" i="5"/>
  <c r="AQ102" i="5"/>
  <c r="H103" i="5"/>
  <c r="I103" i="5"/>
  <c r="J103" i="5"/>
  <c r="K103" i="5"/>
  <c r="L103" i="5"/>
  <c r="M103" i="5"/>
  <c r="N103" i="5"/>
  <c r="O103" i="5"/>
  <c r="P103" i="5"/>
  <c r="Q103" i="5"/>
  <c r="R103" i="5"/>
  <c r="S103" i="5"/>
  <c r="T103" i="5"/>
  <c r="U103" i="5"/>
  <c r="V103" i="5"/>
  <c r="W103" i="5"/>
  <c r="X103" i="5"/>
  <c r="Y103" i="5"/>
  <c r="Z103" i="5"/>
  <c r="AA103" i="5"/>
  <c r="AB103" i="5"/>
  <c r="AC103" i="5"/>
  <c r="AD103" i="5"/>
  <c r="AE103" i="5"/>
  <c r="AF103" i="5"/>
  <c r="AG103" i="5"/>
  <c r="AH103" i="5"/>
  <c r="AI103" i="5"/>
  <c r="AJ103" i="5"/>
  <c r="AK103" i="5"/>
  <c r="AL103" i="5"/>
  <c r="AM103" i="5"/>
  <c r="AN103" i="5"/>
  <c r="AO103" i="5"/>
  <c r="AP103" i="5"/>
  <c r="AQ103" i="5"/>
  <c r="H104" i="5"/>
  <c r="I104" i="5"/>
  <c r="J104" i="5"/>
  <c r="K104" i="5"/>
  <c r="L104" i="5"/>
  <c r="M104" i="5"/>
  <c r="N104" i="5"/>
  <c r="O104" i="5"/>
  <c r="P104" i="5"/>
  <c r="Q104" i="5"/>
  <c r="R104" i="5"/>
  <c r="S104" i="5"/>
  <c r="T104" i="5"/>
  <c r="U104" i="5"/>
  <c r="V104" i="5"/>
  <c r="W104" i="5"/>
  <c r="X104" i="5"/>
  <c r="Y104" i="5"/>
  <c r="Z104" i="5"/>
  <c r="AA104" i="5"/>
  <c r="AB104" i="5"/>
  <c r="AC104" i="5"/>
  <c r="AD104" i="5"/>
  <c r="AE104" i="5"/>
  <c r="AF104" i="5"/>
  <c r="AG104" i="5"/>
  <c r="AH104" i="5"/>
  <c r="AI104" i="5"/>
  <c r="AJ104" i="5"/>
  <c r="AK104" i="5"/>
  <c r="AL104" i="5"/>
  <c r="AM104" i="5"/>
  <c r="AN104" i="5"/>
  <c r="AO104" i="5"/>
  <c r="AP104" i="5"/>
  <c r="AQ104" i="5"/>
  <c r="I7" i="5"/>
  <c r="J7" i="5"/>
  <c r="K7" i="5"/>
  <c r="L7" i="5"/>
  <c r="M7" i="5"/>
  <c r="N7" i="5"/>
  <c r="O7" i="5"/>
  <c r="P7" i="5"/>
  <c r="Q7" i="5"/>
  <c r="R7" i="5"/>
  <c r="S7" i="5"/>
  <c r="T7" i="5"/>
  <c r="U7" i="5"/>
  <c r="V7" i="5"/>
  <c r="W7" i="5"/>
  <c r="X7" i="5"/>
  <c r="Y7" i="5"/>
  <c r="Z7" i="5"/>
  <c r="AA7" i="5"/>
  <c r="AB7" i="5"/>
  <c r="AC7" i="5"/>
  <c r="AD7" i="5"/>
  <c r="AE7" i="5"/>
  <c r="AF7" i="5"/>
  <c r="AG7" i="5"/>
  <c r="AH7" i="5"/>
  <c r="AI7" i="5"/>
  <c r="AJ7" i="5"/>
  <c r="AK7" i="5"/>
  <c r="AL7" i="5"/>
  <c r="AM7" i="5"/>
  <c r="AN7" i="5"/>
  <c r="AO7" i="5"/>
  <c r="AP7" i="5"/>
  <c r="AQ7" i="5"/>
  <c r="H7" i="5"/>
  <c r="E9" i="4"/>
  <c r="E8" i="4"/>
  <c r="E6" i="4"/>
  <c r="E5" i="4"/>
  <c r="G5" i="3"/>
  <c r="F5" i="3"/>
  <c r="F4" i="3"/>
  <c r="I5" i="3"/>
  <c r="H4" i="3"/>
  <c r="I4" i="3"/>
  <c r="H5" i="3"/>
  <c r="D104" i="5" l="1"/>
  <c r="D101" i="5"/>
  <c r="D90" i="5"/>
  <c r="D88" i="5"/>
  <c r="D86" i="5"/>
  <c r="D85" i="5"/>
  <c r="D82" i="5"/>
  <c r="D99" i="5"/>
  <c r="D98" i="5"/>
  <c r="D94" i="5"/>
  <c r="D92" i="5"/>
  <c r="D91" i="5"/>
  <c r="D89" i="5"/>
  <c r="D87" i="5"/>
  <c r="D83" i="5"/>
  <c r="D78" i="5"/>
  <c r="D76" i="5"/>
  <c r="D73" i="5"/>
  <c r="D71" i="5"/>
  <c r="D70" i="5"/>
  <c r="D67" i="5"/>
  <c r="D65" i="5"/>
  <c r="D64" i="5"/>
  <c r="D61" i="5"/>
  <c r="D60" i="5"/>
  <c r="D58" i="5"/>
  <c r="D54" i="5"/>
  <c r="D51" i="5"/>
  <c r="D48" i="5"/>
  <c r="D46" i="5"/>
  <c r="D45" i="5"/>
  <c r="D42" i="5"/>
  <c r="D40" i="5"/>
  <c r="D37" i="5"/>
  <c r="D34" i="5"/>
  <c r="D33" i="5"/>
  <c r="D30" i="5"/>
  <c r="D29" i="5"/>
  <c r="D26" i="5"/>
  <c r="D25" i="5"/>
  <c r="D23" i="5"/>
  <c r="D21" i="5"/>
  <c r="D19" i="5"/>
  <c r="D17" i="5"/>
  <c r="D16" i="5"/>
  <c r="D15" i="5"/>
  <c r="D13" i="5"/>
  <c r="D10" i="5"/>
  <c r="D8" i="5"/>
  <c r="D103" i="5"/>
  <c r="D102" i="5"/>
  <c r="D100" i="5"/>
  <c r="D97" i="5"/>
  <c r="D96" i="5"/>
  <c r="D95" i="5"/>
  <c r="D93" i="5"/>
  <c r="D84" i="5"/>
  <c r="D81" i="5"/>
  <c r="D80" i="5"/>
  <c r="D79" i="5"/>
  <c r="D77" i="5"/>
  <c r="D75" i="5"/>
  <c r="D74" i="5"/>
  <c r="D72" i="5"/>
  <c r="D69" i="5"/>
  <c r="D68" i="5"/>
  <c r="D66" i="5"/>
  <c r="D63" i="5"/>
  <c r="D62" i="5"/>
  <c r="D59" i="5"/>
  <c r="D57" i="5"/>
  <c r="D56" i="5"/>
  <c r="D55" i="5"/>
  <c r="D53" i="5"/>
  <c r="D52" i="5"/>
  <c r="D50" i="5"/>
  <c r="D49" i="5"/>
  <c r="D47" i="5"/>
  <c r="D44" i="5"/>
  <c r="D43" i="5"/>
  <c r="D41" i="5"/>
  <c r="D39" i="5"/>
  <c r="D38" i="5"/>
  <c r="D36" i="5"/>
  <c r="D35" i="5"/>
  <c r="D32" i="5"/>
  <c r="D31" i="5"/>
  <c r="D28" i="5"/>
  <c r="D27" i="5"/>
  <c r="D24" i="5"/>
  <c r="D22" i="5"/>
  <c r="D20" i="5"/>
  <c r="D18" i="5"/>
  <c r="D14" i="5"/>
  <c r="D12" i="5"/>
  <c r="D11" i="5"/>
  <c r="D9" i="5"/>
  <c r="D106" i="5"/>
  <c r="D105" i="5"/>
  <c r="E102" i="5"/>
  <c r="E95" i="5"/>
  <c r="E94" i="5"/>
  <c r="B94" i="5" s="1"/>
  <c r="E93" i="5"/>
  <c r="E92" i="5"/>
  <c r="E91" i="5"/>
  <c r="E104" i="5"/>
  <c r="E100" i="5"/>
  <c r="E97" i="5"/>
  <c r="E96" i="5"/>
  <c r="E103" i="5"/>
  <c r="E101" i="5"/>
  <c r="E99" i="5"/>
  <c r="E98" i="5"/>
  <c r="B98" i="5" s="1"/>
  <c r="E90" i="5"/>
  <c r="E89" i="5"/>
  <c r="E88" i="5"/>
  <c r="E87" i="5"/>
  <c r="E86" i="5"/>
  <c r="E85" i="5"/>
  <c r="E84" i="5"/>
  <c r="E83" i="5"/>
  <c r="E82" i="5"/>
  <c r="E81" i="5"/>
  <c r="E80" i="5"/>
  <c r="E79" i="5"/>
  <c r="E78" i="5"/>
  <c r="E77" i="5"/>
  <c r="E76" i="5"/>
  <c r="E75" i="5"/>
  <c r="E74" i="5"/>
  <c r="E73" i="5"/>
  <c r="E72" i="5"/>
  <c r="E71" i="5"/>
  <c r="E70" i="5"/>
  <c r="E69" i="5"/>
  <c r="E68" i="5"/>
  <c r="E67" i="5"/>
  <c r="B67" i="5" s="1"/>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B23" i="5" s="1"/>
  <c r="E22" i="5"/>
  <c r="E21" i="5"/>
  <c r="E20" i="5"/>
  <c r="E19" i="5"/>
  <c r="E18" i="5"/>
  <c r="E17" i="5"/>
  <c r="E16" i="5"/>
  <c r="E15" i="5"/>
  <c r="E14" i="5"/>
  <c r="B14" i="5" s="1"/>
  <c r="E13" i="5"/>
  <c r="E12" i="5"/>
  <c r="E11" i="5"/>
  <c r="E10" i="5"/>
  <c r="E9" i="5"/>
  <c r="E8" i="5"/>
  <c r="E106" i="5"/>
  <c r="E105" i="5"/>
  <c r="E7" i="5"/>
  <c r="D7" i="5"/>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5" i="2"/>
  <c r="E6" i="2"/>
  <c r="E7" i="2"/>
  <c r="E8" i="2"/>
  <c r="E9" i="2"/>
  <c r="E10" i="2"/>
  <c r="E11" i="2"/>
  <c r="E14" i="2"/>
  <c r="E15" i="2"/>
  <c r="E5" i="2"/>
  <c r="D12" i="2"/>
  <c r="E12" i="2" s="1"/>
  <c r="D13" i="2"/>
  <c r="E13" i="2" s="1"/>
  <c r="D14" i="2"/>
  <c r="D20" i="2" s="1"/>
  <c r="D26" i="2" s="1"/>
  <c r="D32" i="2" s="1"/>
  <c r="D38" i="2" s="1"/>
  <c r="D15" i="2"/>
  <c r="D21" i="2" s="1"/>
  <c r="D27" i="2" s="1"/>
  <c r="D33" i="2" s="1"/>
  <c r="D39" i="2" s="1"/>
  <c r="D16" i="2"/>
  <c r="E16" i="2" s="1"/>
  <c r="D17" i="2"/>
  <c r="E17" i="2" s="1"/>
  <c r="D22" i="2"/>
  <c r="D28" i="2" s="1"/>
  <c r="D34" i="2" s="1"/>
  <c r="D40" i="2" s="1"/>
  <c r="D23" i="2"/>
  <c r="D29" i="2" s="1"/>
  <c r="D35" i="2" s="1"/>
  <c r="D11" i="2"/>
  <c r="C40" i="2"/>
  <c r="E40" i="2" s="1"/>
  <c r="C24" i="2"/>
  <c r="C25" i="2"/>
  <c r="C26" i="2"/>
  <c r="C32" i="2" s="1"/>
  <c r="E32" i="2" s="1"/>
  <c r="C27" i="2"/>
  <c r="C33" i="2" s="1"/>
  <c r="C39" i="2" s="1"/>
  <c r="E39" i="2" s="1"/>
  <c r="C28" i="2"/>
  <c r="E28" i="2" s="1"/>
  <c r="C30" i="2"/>
  <c r="C36" i="2" s="1"/>
  <c r="C31" i="2"/>
  <c r="C37" i="2" s="1"/>
  <c r="C34" i="2"/>
  <c r="C23" i="2"/>
  <c r="C29" i="2" s="1"/>
  <c r="E29" i="2" l="1"/>
  <c r="C35" i="2"/>
  <c r="E35" i="2" s="1"/>
  <c r="E27" i="2"/>
  <c r="E26" i="2"/>
  <c r="E22" i="2"/>
  <c r="E23" i="2"/>
  <c r="E34" i="2"/>
  <c r="C38" i="2"/>
  <c r="E38" i="2" s="1"/>
  <c r="D19" i="2"/>
  <c r="E33" i="2"/>
  <c r="E21" i="2"/>
  <c r="D18" i="2"/>
  <c r="E20" i="2"/>
  <c r="B7" i="5"/>
  <c r="B27" i="5"/>
  <c r="B24" i="5"/>
  <c r="B32" i="5"/>
  <c r="B21" i="5"/>
  <c r="B29" i="5"/>
  <c r="B37" i="5"/>
  <c r="B65" i="5"/>
  <c r="B85" i="5"/>
  <c r="B53" i="5"/>
  <c r="B81" i="5"/>
  <c r="B101" i="5"/>
  <c r="B86" i="5"/>
  <c r="B8" i="5"/>
  <c r="B16" i="5"/>
  <c r="B40" i="5"/>
  <c r="B48" i="5"/>
  <c r="B60" i="5"/>
  <c r="B76" i="5"/>
  <c r="B84" i="5"/>
  <c r="B97" i="5"/>
  <c r="B77" i="5"/>
  <c r="B89" i="5"/>
  <c r="B30" i="5"/>
  <c r="B46" i="5"/>
  <c r="B58" i="5"/>
  <c r="B73" i="5"/>
  <c r="B35" i="5"/>
  <c r="B55" i="5"/>
  <c r="B9" i="5"/>
  <c r="B41" i="5"/>
  <c r="B49" i="5"/>
  <c r="B69" i="5"/>
  <c r="B18" i="5"/>
  <c r="B62" i="5"/>
  <c r="B87" i="5"/>
  <c r="B68" i="5"/>
  <c r="B75" i="5"/>
  <c r="B96" i="5"/>
  <c r="B106" i="5"/>
  <c r="B15" i="5"/>
  <c r="B39" i="5"/>
  <c r="B59" i="5"/>
  <c r="B83" i="5"/>
  <c r="B95" i="5"/>
  <c r="B102" i="5"/>
  <c r="B12" i="5"/>
  <c r="B44" i="5"/>
  <c r="B52" i="5"/>
  <c r="B64" i="5"/>
  <c r="B80" i="5"/>
  <c r="B92" i="5"/>
  <c r="B47" i="5"/>
  <c r="B26" i="5"/>
  <c r="B34" i="5"/>
  <c r="B31" i="5"/>
  <c r="B38" i="5"/>
  <c r="B74" i="5"/>
  <c r="B19" i="5"/>
  <c r="B54" i="5"/>
  <c r="B82" i="5"/>
  <c r="B13" i="5"/>
  <c r="B105" i="5"/>
  <c r="B11" i="5"/>
  <c r="B43" i="5"/>
  <c r="B50" i="5"/>
  <c r="B63" i="5"/>
  <c r="B79" i="5"/>
  <c r="B93" i="5"/>
  <c r="B10" i="5"/>
  <c r="B17" i="5"/>
  <c r="B25" i="5"/>
  <c r="B33" i="5"/>
  <c r="B42" i="5"/>
  <c r="B51" i="5"/>
  <c r="B61" i="5"/>
  <c r="B70" i="5"/>
  <c r="B78" i="5"/>
  <c r="B91" i="5"/>
  <c r="B22" i="5"/>
  <c r="B57" i="5"/>
  <c r="B66" i="5"/>
  <c r="B45" i="5"/>
  <c r="B71" i="5"/>
  <c r="B90" i="5"/>
  <c r="B20" i="5"/>
  <c r="B88" i="5"/>
  <c r="B28" i="5"/>
  <c r="B72" i="5"/>
  <c r="B36" i="5"/>
  <c r="B56" i="5"/>
  <c r="B99" i="5"/>
  <c r="C7" i="5"/>
  <c r="B103" i="5"/>
  <c r="B104" i="5"/>
  <c r="B100" i="5"/>
  <c r="C17" i="5"/>
  <c r="C29" i="5"/>
  <c r="C41" i="5"/>
  <c r="C57" i="5"/>
  <c r="C69" i="5"/>
  <c r="C77" i="5"/>
  <c r="C85" i="5"/>
  <c r="C101" i="5"/>
  <c r="C105" i="5"/>
  <c r="C10" i="5"/>
  <c r="C14" i="5"/>
  <c r="C18" i="5"/>
  <c r="C22" i="5"/>
  <c r="C26" i="5"/>
  <c r="C30" i="5"/>
  <c r="C34" i="5"/>
  <c r="C38" i="5"/>
  <c r="C42" i="5"/>
  <c r="C46" i="5"/>
  <c r="C50" i="5"/>
  <c r="C54" i="5"/>
  <c r="C58" i="5"/>
  <c r="C62" i="5"/>
  <c r="C66" i="5"/>
  <c r="C70" i="5"/>
  <c r="C74" i="5"/>
  <c r="C78" i="5"/>
  <c r="C82" i="5"/>
  <c r="C86" i="5"/>
  <c r="C90" i="5"/>
  <c r="C94" i="5"/>
  <c r="C98" i="5"/>
  <c r="C102" i="5"/>
  <c r="C9" i="5"/>
  <c r="C21" i="5"/>
  <c r="C33" i="5"/>
  <c r="C45" i="5"/>
  <c r="C53" i="5"/>
  <c r="C65" i="5"/>
  <c r="C81" i="5"/>
  <c r="C89" i="5"/>
  <c r="C97" i="5"/>
  <c r="C106" i="5"/>
  <c r="C11" i="5"/>
  <c r="C15" i="5"/>
  <c r="C19" i="5"/>
  <c r="C23" i="5"/>
  <c r="C27" i="5"/>
  <c r="C31" i="5"/>
  <c r="C35" i="5"/>
  <c r="C39" i="5"/>
  <c r="C43" i="5"/>
  <c r="C47" i="5"/>
  <c r="C51" i="5"/>
  <c r="C55" i="5"/>
  <c r="C59" i="5"/>
  <c r="C63" i="5"/>
  <c r="C67" i="5"/>
  <c r="C71" i="5"/>
  <c r="C75" i="5"/>
  <c r="C79" i="5"/>
  <c r="C83" i="5"/>
  <c r="C87" i="5"/>
  <c r="C91" i="5"/>
  <c r="C95" i="5"/>
  <c r="C99" i="5"/>
  <c r="C103" i="5"/>
  <c r="C13" i="5"/>
  <c r="C25" i="5"/>
  <c r="C37" i="5"/>
  <c r="C49" i="5"/>
  <c r="C61" i="5"/>
  <c r="C73" i="5"/>
  <c r="C93" i="5"/>
  <c r="C8" i="5"/>
  <c r="C12" i="5"/>
  <c r="C16" i="5"/>
  <c r="C20" i="5"/>
  <c r="C24" i="5"/>
  <c r="C28" i="5"/>
  <c r="C32" i="5"/>
  <c r="C36" i="5"/>
  <c r="C40" i="5"/>
  <c r="C44" i="5"/>
  <c r="C48" i="5"/>
  <c r="C52" i="5"/>
  <c r="C56" i="5"/>
  <c r="C60" i="5"/>
  <c r="C64" i="5"/>
  <c r="C68" i="5"/>
  <c r="C72" i="5"/>
  <c r="C76" i="5"/>
  <c r="C80" i="5"/>
  <c r="C84" i="5"/>
  <c r="C88" i="5"/>
  <c r="C92" i="5"/>
  <c r="C96" i="5"/>
  <c r="C100" i="5"/>
  <c r="C104" i="5"/>
  <c r="D24" i="2" l="1"/>
  <c r="E18" i="2"/>
  <c r="D25" i="2"/>
  <c r="E19" i="2"/>
  <c r="A103" i="5"/>
  <c r="A95" i="5"/>
  <c r="A79" i="5"/>
  <c r="A71" i="5"/>
  <c r="A63" i="5"/>
  <c r="A55" i="5"/>
  <c r="A47" i="5"/>
  <c r="A39" i="5"/>
  <c r="A31" i="5"/>
  <c r="A23" i="5"/>
  <c r="A15" i="5"/>
  <c r="A106" i="5"/>
  <c r="A45" i="5"/>
  <c r="A21" i="5"/>
  <c r="A85" i="5"/>
  <c r="A69" i="5"/>
  <c r="A77" i="5"/>
  <c r="A87" i="5"/>
  <c r="A100" i="5"/>
  <c r="A92" i="5"/>
  <c r="A84" i="5"/>
  <c r="A76" i="5"/>
  <c r="A68" i="5"/>
  <c r="A60" i="5"/>
  <c r="A52" i="5"/>
  <c r="A44" i="5"/>
  <c r="A36" i="5"/>
  <c r="A28" i="5"/>
  <c r="A20" i="5"/>
  <c r="A12" i="5"/>
  <c r="A93" i="5"/>
  <c r="A61" i="5"/>
  <c r="A37" i="5"/>
  <c r="A53" i="5"/>
  <c r="A98" i="5"/>
  <c r="A90" i="5"/>
  <c r="A82" i="5"/>
  <c r="A74" i="5"/>
  <c r="A66" i="5"/>
  <c r="A58" i="5"/>
  <c r="A50" i="5"/>
  <c r="A42" i="5"/>
  <c r="A34" i="5"/>
  <c r="A26" i="5"/>
  <c r="A18" i="5"/>
  <c r="A10" i="5"/>
  <c r="A101" i="5"/>
  <c r="A29" i="5"/>
  <c r="A13" i="5"/>
  <c r="A96" i="5"/>
  <c r="A80" i="5"/>
  <c r="A72" i="5"/>
  <c r="A64" i="5"/>
  <c r="A56" i="5"/>
  <c r="A48" i="5"/>
  <c r="A40" i="5"/>
  <c r="A24" i="5"/>
  <c r="A16" i="5"/>
  <c r="A8" i="5"/>
  <c r="A99" i="5"/>
  <c r="A91" i="5"/>
  <c r="A83" i="5"/>
  <c r="A75" i="5"/>
  <c r="A67" i="5"/>
  <c r="A59" i="5"/>
  <c r="A51" i="5"/>
  <c r="A43" i="5"/>
  <c r="A35" i="5"/>
  <c r="A27" i="5"/>
  <c r="A19" i="5"/>
  <c r="A11" i="5"/>
  <c r="A102" i="5"/>
  <c r="A94" i="5"/>
  <c r="A86" i="5"/>
  <c r="A78" i="5"/>
  <c r="A70" i="5"/>
  <c r="A62" i="5"/>
  <c r="A54" i="5"/>
  <c r="A46" i="5"/>
  <c r="A38" i="5"/>
  <c r="A30" i="5"/>
  <c r="A22" i="5"/>
  <c r="A14" i="5"/>
  <c r="A105" i="5"/>
  <c r="A97" i="5"/>
  <c r="A89" i="5"/>
  <c r="A81" i="5"/>
  <c r="A73" i="5"/>
  <c r="A65" i="5"/>
  <c r="A57" i="5"/>
  <c r="A49" i="5"/>
  <c r="A41" i="5"/>
  <c r="A33" i="5"/>
  <c r="A25" i="5"/>
  <c r="A17" i="5"/>
  <c r="A9" i="5"/>
  <c r="A104" i="5"/>
  <c r="A88" i="5"/>
  <c r="A32" i="5"/>
  <c r="A7" i="5"/>
  <c r="D31" i="2" l="1"/>
  <c r="E25" i="2"/>
  <c r="D30" i="2"/>
  <c r="E24" i="2"/>
  <c r="A3" i="5"/>
  <c r="D36" i="2" l="1"/>
  <c r="E36" i="2" s="1"/>
  <c r="E30" i="2"/>
  <c r="D37" i="2"/>
  <c r="E37" i="2" s="1"/>
  <c r="E31" i="2"/>
  <c r="H4" i="2"/>
  <c r="F30" i="2" l="1"/>
  <c r="F8" i="2"/>
  <c r="F28" i="2"/>
  <c r="F13" i="2"/>
  <c r="F7" i="2"/>
  <c r="F5" i="2"/>
  <c r="F15" i="2"/>
  <c r="F32" i="2"/>
  <c r="F16" i="2"/>
  <c r="F10" i="2"/>
  <c r="F9" i="2"/>
  <c r="F12" i="2"/>
  <c r="F17" i="2"/>
  <c r="F6" i="2"/>
  <c r="F40" i="2"/>
  <c r="F39" i="2"/>
  <c r="F11" i="2"/>
  <c r="F14" i="2"/>
  <c r="F27" i="2"/>
  <c r="F38" i="2"/>
  <c r="F21" i="2"/>
  <c r="F23" i="2"/>
  <c r="F20" i="2"/>
  <c r="F26" i="2"/>
  <c r="F34" i="2"/>
  <c r="F33" i="2"/>
  <c r="F35" i="2"/>
  <c r="F29" i="2"/>
  <c r="F22" i="2"/>
  <c r="F19" i="2"/>
  <c r="F18" i="2"/>
  <c r="F36" i="2"/>
  <c r="F31" i="2"/>
  <c r="F25" i="2"/>
  <c r="F37" i="2"/>
  <c r="F24" i="2"/>
  <c r="H6" i="2" l="1"/>
  <c r="H8" i="2" s="1"/>
</calcChain>
</file>

<file path=xl/sharedStrings.xml><?xml version="1.0" encoding="utf-8"?>
<sst xmlns="http://schemas.openxmlformats.org/spreadsheetml/2006/main" count="852" uniqueCount="522">
  <si>
    <t>Player</t>
  </si>
  <si>
    <t>Pero_Antic</t>
  </si>
  <si>
    <t>Gustavo_Ayon</t>
  </si>
  <si>
    <t>Elton_Brand</t>
  </si>
  <si>
    <t>DeMarre_Carroll</t>
  </si>
  <si>
    <t>Jared_Cunningham</t>
  </si>
  <si>
    <t>Al_Horford</t>
  </si>
  <si>
    <t>John_Jenkins</t>
  </si>
  <si>
    <t>Kyle_Korver</t>
  </si>
  <si>
    <t>Shelvin_Mack</t>
  </si>
  <si>
    <t>Cartier_Martin</t>
  </si>
  <si>
    <t>Paul_Millsap</t>
  </si>
  <si>
    <t>Dennis_Schroder</t>
  </si>
  <si>
    <t>Mike_Scott</t>
  </si>
  <si>
    <t>Jeff_Teague</t>
  </si>
  <si>
    <t>Lou_Williams</t>
  </si>
  <si>
    <t>James_Nunnally</t>
  </si>
  <si>
    <t>Brandon_Bass</t>
  </si>
  <si>
    <t>Keith_Bogans</t>
  </si>
  <si>
    <t>Avery_Bradley</t>
  </si>
  <si>
    <t>MarShon_Brooks</t>
  </si>
  <si>
    <t>Jordan_Crawford</t>
  </si>
  <si>
    <t>Vitor_Faverani</t>
  </si>
  <si>
    <t>Jeff_Green</t>
  </si>
  <si>
    <t>Kris_Humphries</t>
  </si>
  <si>
    <t>Courtney_Lee</t>
  </si>
  <si>
    <t>Kelly_Olynyk</t>
  </si>
  <si>
    <t>Phil_Pressey</t>
  </si>
  <si>
    <t>Rajon_Rondo</t>
  </si>
  <si>
    <t>Jared_Sullinger</t>
  </si>
  <si>
    <t>Gerald_Wallace</t>
  </si>
  <si>
    <t>Jerryd_Bayless</t>
  </si>
  <si>
    <t>Ryan_Gomes</t>
  </si>
  <si>
    <t>Joel_Anthony</t>
  </si>
  <si>
    <t>Chris_Johnson</t>
  </si>
  <si>
    <t>Vander_Blue</t>
  </si>
  <si>
    <t>Alan_Anderson</t>
  </si>
  <si>
    <t>Andray_Blatche</t>
  </si>
  <si>
    <t>Reggie_Evans</t>
  </si>
  <si>
    <t>Kevin_Garnett</t>
  </si>
  <si>
    <t>Joe_Johnson</t>
  </si>
  <si>
    <t>Andrei_Kirilenko</t>
  </si>
  <si>
    <t>Shaun_Livingston</t>
  </si>
  <si>
    <t>Brook_Lopez</t>
  </si>
  <si>
    <t>Paul_Pierce</t>
  </si>
  <si>
    <t>Mason_Plumlee</t>
  </si>
  <si>
    <t>Tornike_Shengelia</t>
  </si>
  <si>
    <t>Tyshawn_Taylor</t>
  </si>
  <si>
    <t>Mirza_Teletovic</t>
  </si>
  <si>
    <t>Jason_Terry</t>
  </si>
  <si>
    <t>Deron_Williams</t>
  </si>
  <si>
    <t>Marquis_Teague</t>
  </si>
  <si>
    <t>Jeff_Adrien</t>
  </si>
  <si>
    <t>Bismack_Biyombo</t>
  </si>
  <si>
    <t>Ben_Gordon</t>
  </si>
  <si>
    <t>Brendan_Haywood</t>
  </si>
  <si>
    <t>Gerald_Henderson</t>
  </si>
  <si>
    <t>Al_Jefferson</t>
  </si>
  <si>
    <t>Michael_Kidd-Gilchrist</t>
  </si>
  <si>
    <t>Josh_McRoberts</t>
  </si>
  <si>
    <t>Jannero_Pargo</t>
  </si>
  <si>
    <t>Ramon_Sessions</t>
  </si>
  <si>
    <t>James_Southerland</t>
  </si>
  <si>
    <t>Jeff_Taylor</t>
  </si>
  <si>
    <t>Anthony_Tolliver</t>
  </si>
  <si>
    <t>Kemba_Walker</t>
  </si>
  <si>
    <t>Cody_Zeller</t>
  </si>
  <si>
    <t>Chris_Douglas-Roberts</t>
  </si>
  <si>
    <t>Carlos_Boozer</t>
  </si>
  <si>
    <t>Jimmy_Butler</t>
  </si>
  <si>
    <t>Luol_Deng</t>
  </si>
  <si>
    <t>Mike_Dunleavy_Jr.</t>
  </si>
  <si>
    <t>Taj_Gibson</t>
  </si>
  <si>
    <t>Kirk_Hinrich</t>
  </si>
  <si>
    <t>Mike_James</t>
  </si>
  <si>
    <t>Nazr_Mohammed</t>
  </si>
  <si>
    <t>Erik_Murphy</t>
  </si>
  <si>
    <t>Joakim_Noah</t>
  </si>
  <si>
    <t>Derrick_Rose</t>
  </si>
  <si>
    <t>Tony_Snell</t>
  </si>
  <si>
    <t>D.J._Augustin</t>
  </si>
  <si>
    <t>Andrew_Bynum</t>
  </si>
  <si>
    <t>Anthony_Bennett</t>
  </si>
  <si>
    <t>Earl_Clark</t>
  </si>
  <si>
    <t>Matthew_Dellavedova</t>
  </si>
  <si>
    <t>Carrick_Felix</t>
  </si>
  <si>
    <t>Alonzo_Gee</t>
  </si>
  <si>
    <t>Kyrie_Irving</t>
  </si>
  <si>
    <t>Jarrett_Jack</t>
  </si>
  <si>
    <t>Sergey_Karasev</t>
  </si>
  <si>
    <t>C.J._Miles</t>
  </si>
  <si>
    <t>Henry_Sims</t>
  </si>
  <si>
    <t>Tristan_Thompson</t>
  </si>
  <si>
    <t>Anderson_Varejao</t>
  </si>
  <si>
    <t>Dion_Waiters</t>
  </si>
  <si>
    <t>Tyler_Zeller</t>
  </si>
  <si>
    <t>DeJuan_Blair</t>
  </si>
  <si>
    <t>Jose_Calderon</t>
  </si>
  <si>
    <t>Vince_Carter</t>
  </si>
  <si>
    <t>Jae_Crowder</t>
  </si>
  <si>
    <t>Samuel_Dalembert</t>
  </si>
  <si>
    <t>Wayne_Ellington</t>
  </si>
  <si>
    <t>Monta_Ellis</t>
  </si>
  <si>
    <t>Devin_Harris</t>
  </si>
  <si>
    <t>Bernard_James</t>
  </si>
  <si>
    <t>Shane_Larkin</t>
  </si>
  <si>
    <t>Ricky_Ledo</t>
  </si>
  <si>
    <t>Shawn_Marion</t>
  </si>
  <si>
    <t>Gal_Mekel</t>
  </si>
  <si>
    <t>Dirk_Nowitzki</t>
  </si>
  <si>
    <t>Brandan_Wright</t>
  </si>
  <si>
    <t>Darrell_Arthur</t>
  </si>
  <si>
    <t>Wilson_Chandler</t>
  </si>
  <si>
    <t>Kenneth_Faried</t>
  </si>
  <si>
    <t>Evan_Fournier</t>
  </si>
  <si>
    <t>Randy_Foye</t>
  </si>
  <si>
    <t>Danilo_Gallinari</t>
  </si>
  <si>
    <t>Jordan_Hamilton</t>
  </si>
  <si>
    <t>JJ_Hickson</t>
  </si>
  <si>
    <t>Ty_Lawson</t>
  </si>
  <si>
    <t>JaVale_McGee</t>
  </si>
  <si>
    <t>Andre_Miller</t>
  </si>
  <si>
    <t>Quincy_Miller</t>
  </si>
  <si>
    <t>Timofey_Mozgov</t>
  </si>
  <si>
    <t>Anthony_Randolph</t>
  </si>
  <si>
    <t>Nate_Robinson</t>
  </si>
  <si>
    <t>Chauncey_Billups</t>
  </si>
  <si>
    <t>Will_Bynum</t>
  </si>
  <si>
    <t>Kentavious_Caldwell-Pope</t>
  </si>
  <si>
    <t>Luigi_Datome</t>
  </si>
  <si>
    <t>Andre_Drummond</t>
  </si>
  <si>
    <t>Josh_Harrellson</t>
  </si>
  <si>
    <t>Brandon_Jennings</t>
  </si>
  <si>
    <t>Jonas_Jerebko</t>
  </si>
  <si>
    <t>Tony_Mitchell</t>
  </si>
  <si>
    <t>Greg_Monroe</t>
  </si>
  <si>
    <t>Kyle_Singler</t>
  </si>
  <si>
    <t>Peyton_Siva</t>
  </si>
  <si>
    <t>Josh_Smith</t>
  </si>
  <si>
    <t>Rodney_Stuckey</t>
  </si>
  <si>
    <t>Charlie_Villanueva</t>
  </si>
  <si>
    <t>Harrison_Barnes</t>
  </si>
  <si>
    <t>Kent_Bazemore</t>
  </si>
  <si>
    <t>Andrew_Bogut</t>
  </si>
  <si>
    <t>Stephen_Curry</t>
  </si>
  <si>
    <t>Toney_Douglas</t>
  </si>
  <si>
    <t>Festus_Ezeli</t>
  </si>
  <si>
    <t>Draymond_Green</t>
  </si>
  <si>
    <t>Andre_Iguodala</t>
  </si>
  <si>
    <t>Ognjen_Kuzmic</t>
  </si>
  <si>
    <t>David_Lee</t>
  </si>
  <si>
    <t>Nemanja_Nedovic</t>
  </si>
  <si>
    <t>Jermaine_O'Neal</t>
  </si>
  <si>
    <t>Marreese_Speights</t>
  </si>
  <si>
    <t>Klay_Thompson</t>
  </si>
  <si>
    <t>DeWayne_Dedmon</t>
  </si>
  <si>
    <t>Hilton_Armstrong</t>
  </si>
  <si>
    <t>Omer_Asik</t>
  </si>
  <si>
    <t>Patrick_Beverley</t>
  </si>
  <si>
    <t>Ronnie_Brewer</t>
  </si>
  <si>
    <t>Aaron_Brooks</t>
  </si>
  <si>
    <t>Isaiah_Canaan</t>
  </si>
  <si>
    <t>Omri_Casspi</t>
  </si>
  <si>
    <t>Robert_Covington</t>
  </si>
  <si>
    <t>Francisco_Garcia</t>
  </si>
  <si>
    <t>James_Harden</t>
  </si>
  <si>
    <t>Dwight_Howard</t>
  </si>
  <si>
    <t>Terrence_Jones</t>
  </si>
  <si>
    <t>Jeremy_Lin</t>
  </si>
  <si>
    <t>Donatas_Motiejunas</t>
  </si>
  <si>
    <t>Chandler_Parsons</t>
  </si>
  <si>
    <t>Greg_Smith</t>
  </si>
  <si>
    <t>Rasual_Butler</t>
  </si>
  <si>
    <t>Chris_Copeland</t>
  </si>
  <si>
    <t>Paul_George</t>
  </si>
  <si>
    <t>Danny_Granger</t>
  </si>
  <si>
    <t>Roy_Hibbert</t>
  </si>
  <si>
    <t>George_Hill</t>
  </si>
  <si>
    <t>Solomon_Hill</t>
  </si>
  <si>
    <t>Orlando_Johnson</t>
  </si>
  <si>
    <t>Ian_Mahinmi</t>
  </si>
  <si>
    <t>Luis_Scola</t>
  </si>
  <si>
    <t>Donald_Sloan</t>
  </si>
  <si>
    <t>Lance_Stephenson</t>
  </si>
  <si>
    <t>C.J._Watson</t>
  </si>
  <si>
    <t>David_West</t>
  </si>
  <si>
    <t>Matt_Barnes</t>
  </si>
  <si>
    <t>Reggie_Bullock</t>
  </si>
  <si>
    <t>Darren_Collison</t>
  </si>
  <si>
    <t>Jamal_Crawford</t>
  </si>
  <si>
    <t>Jared_Dudley</t>
  </si>
  <si>
    <t>Willie_Green</t>
  </si>
  <si>
    <t>Blake_Griffin</t>
  </si>
  <si>
    <t>Ryan_Hollins</t>
  </si>
  <si>
    <t>Antawn_Jamison</t>
  </si>
  <si>
    <t>DeAndre_Jordan</t>
  </si>
  <si>
    <t>Byron_Mullens</t>
  </si>
  <si>
    <t>Chris_Paul</t>
  </si>
  <si>
    <t>J.J._Redick</t>
  </si>
  <si>
    <t>Maalik_Wayns</t>
  </si>
  <si>
    <t>Stephen_Jackson</t>
  </si>
  <si>
    <t>Darius_Morris</t>
  </si>
  <si>
    <t>Hedo_Turkoglu</t>
  </si>
  <si>
    <t>Steve_Blake</t>
  </si>
  <si>
    <t>Kobe_Bryant</t>
  </si>
  <si>
    <t>Jordan_Farmar</t>
  </si>
  <si>
    <t>Pau_Gasol</t>
  </si>
  <si>
    <t>Elias_Harris</t>
  </si>
  <si>
    <t>Xavier_Henry</t>
  </si>
  <si>
    <t>Jordan_Hill</t>
  </si>
  <si>
    <t>Wesley_Johnson</t>
  </si>
  <si>
    <t>Chris_Kaman</t>
  </si>
  <si>
    <t>Ryan_Kelly</t>
  </si>
  <si>
    <t>Jodie_Meeks</t>
  </si>
  <si>
    <t>Steve_Nash</t>
  </si>
  <si>
    <t>Robert_Sacre</t>
  </si>
  <si>
    <t>Shawne_Williams</t>
  </si>
  <si>
    <t>Nick_Young</t>
  </si>
  <si>
    <t>Kendall_Marshall</t>
  </si>
  <si>
    <t>Manny_Harris</t>
  </si>
  <si>
    <t>Tony_Allen</t>
  </si>
  <si>
    <t>Nick_Calathes</t>
  </si>
  <si>
    <t>Mike_Conley</t>
  </si>
  <si>
    <t>Ed_Davis</t>
  </si>
  <si>
    <t>Jamaal_Franklin</t>
  </si>
  <si>
    <t>Marc_Gasol</t>
  </si>
  <si>
    <t>Kosta_Koufos</t>
  </si>
  <si>
    <t>Jon_Leuer</t>
  </si>
  <si>
    <t>Mike_Miller</t>
  </si>
  <si>
    <t>Quincy_Pondexter</t>
  </si>
  <si>
    <t>Tayshaun_Prince</t>
  </si>
  <si>
    <t>Zach_Randolph</t>
  </si>
  <si>
    <t>James_Johnson</t>
  </si>
  <si>
    <t>Seth_Curry</t>
  </si>
  <si>
    <t>Ray_Allen</t>
  </si>
  <si>
    <t>Chris_Andersen</t>
  </si>
  <si>
    <t>Shane_Battier</t>
  </si>
  <si>
    <t>Michael_Beasley</t>
  </si>
  <si>
    <t>Chris_Bosh</t>
  </si>
  <si>
    <t>Mario_Chalmers</t>
  </si>
  <si>
    <t>Norris_Cole</t>
  </si>
  <si>
    <t>Udonis_Haslem</t>
  </si>
  <si>
    <t>LeBron_James</t>
  </si>
  <si>
    <t>James_Jones</t>
  </si>
  <si>
    <t>Rashard_Lewis</t>
  </si>
  <si>
    <t>Roger_Mason_Jr.</t>
  </si>
  <si>
    <t>Greg_Oden</t>
  </si>
  <si>
    <t>Dwyane_Wade</t>
  </si>
  <si>
    <t>Giannis_Antetokounmpo</t>
  </si>
  <si>
    <t>Caron_Butler</t>
  </si>
  <si>
    <t>Carlos_Delfino</t>
  </si>
  <si>
    <t>John_Henson</t>
  </si>
  <si>
    <t>Ersan_Ilyasova</t>
  </si>
  <si>
    <t>Brandon_Knight</t>
  </si>
  <si>
    <t>O.J._Mayo</t>
  </si>
  <si>
    <t>Khris_Middleton</t>
  </si>
  <si>
    <t>Gary_Neal</t>
  </si>
  <si>
    <t>Zaza_Pachulia</t>
  </si>
  <si>
    <t>Miroslav_Raduljica</t>
  </si>
  <si>
    <t>Luke_Ridnour</t>
  </si>
  <si>
    <t>Larry_Sanders</t>
  </si>
  <si>
    <t>Ekpe_Udoh</t>
  </si>
  <si>
    <t>Nate_Wolters</t>
  </si>
  <si>
    <t>J.J._Barea</t>
  </si>
  <si>
    <t>Corey_Brewer</t>
  </si>
  <si>
    <t>Chase_Budinger</t>
  </si>
  <si>
    <t>Dante_Cunningham</t>
  </si>
  <si>
    <t>Gorgui_Dieng</t>
  </si>
  <si>
    <t>Robbie_Hummel</t>
  </si>
  <si>
    <t>Kevin_Love</t>
  </si>
  <si>
    <t>Kevin_Martin</t>
  </si>
  <si>
    <t>Shabazz_Muhammad</t>
  </si>
  <si>
    <t>Nikola_Pekovic</t>
  </si>
  <si>
    <t>A.J._Price</t>
  </si>
  <si>
    <t>Ricky_Rubio</t>
  </si>
  <si>
    <t>Rand</t>
  </si>
  <si>
    <t>Die 1</t>
  </si>
  <si>
    <t>Die 2</t>
  </si>
  <si>
    <t>Xbar</t>
  </si>
  <si>
    <t>Meanxbar</t>
  </si>
  <si>
    <t>Variance xbar</t>
  </si>
  <si>
    <t>Probability</t>
  </si>
  <si>
    <t>Squared dev</t>
  </si>
  <si>
    <t>2.5 %ile</t>
  </si>
  <si>
    <t>97.5%ile</t>
  </si>
  <si>
    <t>samplemean</t>
  </si>
  <si>
    <t>popsigma</t>
  </si>
  <si>
    <t>samplesize</t>
  </si>
  <si>
    <t>z.025</t>
  </si>
  <si>
    <t>z.975</t>
  </si>
  <si>
    <t>Upper Limit</t>
  </si>
  <si>
    <t>Lower Limit</t>
  </si>
  <si>
    <t>Sample</t>
  </si>
  <si>
    <t>IQ 1</t>
  </si>
  <si>
    <t>IQ 2</t>
  </si>
  <si>
    <t>IQ 3</t>
  </si>
  <si>
    <t>IQ 4</t>
  </si>
  <si>
    <t>IQ 5</t>
  </si>
  <si>
    <t>IQ 6</t>
  </si>
  <si>
    <t>IQ 7</t>
  </si>
  <si>
    <t>IQ 8</t>
  </si>
  <si>
    <t>IQ 9</t>
  </si>
  <si>
    <t>IQ 10</t>
  </si>
  <si>
    <t>IQ 11</t>
  </si>
  <si>
    <t>IQ 12</t>
  </si>
  <si>
    <t>IQ 13</t>
  </si>
  <si>
    <t>IQ 14</t>
  </si>
  <si>
    <t>IQ 15</t>
  </si>
  <si>
    <t>IQ 16</t>
  </si>
  <si>
    <t>IQ 17</t>
  </si>
  <si>
    <t>IQ 18</t>
  </si>
  <si>
    <t>IQ 19</t>
  </si>
  <si>
    <t>IQ 20</t>
  </si>
  <si>
    <t>IQ 21</t>
  </si>
  <si>
    <t>IQ 22</t>
  </si>
  <si>
    <t>IQ 23</t>
  </si>
  <si>
    <t>IQ 24</t>
  </si>
  <si>
    <t>IQ 25</t>
  </si>
  <si>
    <t>IQ 26</t>
  </si>
  <si>
    <t>IQ 27</t>
  </si>
  <si>
    <t>IQ 28</t>
  </si>
  <si>
    <t>IQ 29</t>
  </si>
  <si>
    <t>IQ 30</t>
  </si>
  <si>
    <t>IQ 31</t>
  </si>
  <si>
    <t>IQ 32</t>
  </si>
  <si>
    <t>IQ 33</t>
  </si>
  <si>
    <t>IQ 34</t>
  </si>
  <si>
    <t>IQ 35</t>
  </si>
  <si>
    <t>IQ 36</t>
  </si>
  <si>
    <t>Lower</t>
  </si>
  <si>
    <t>Upper</t>
  </si>
  <si>
    <t>Includes 100</t>
  </si>
  <si>
    <t>Include 100</t>
  </si>
  <si>
    <t>n</t>
  </si>
  <si>
    <t>phat</t>
  </si>
  <si>
    <t>Std Error phat</t>
  </si>
  <si>
    <t>Margin of error</t>
  </si>
  <si>
    <t>ESTIMATING POPULATION MEAN</t>
  </si>
  <si>
    <t>SIGMA</t>
  </si>
  <si>
    <t>ERROR</t>
  </si>
  <si>
    <t>SAMPLE SIZE</t>
  </si>
  <si>
    <t>Estimating Population Proportion</t>
  </si>
  <si>
    <t>Error</t>
  </si>
  <si>
    <t>Sample Size</t>
  </si>
  <si>
    <t>popsize</t>
  </si>
  <si>
    <t>sigma</t>
  </si>
  <si>
    <t>xbar</t>
  </si>
  <si>
    <t>lowerlimit</t>
  </si>
  <si>
    <t>upperlimit</t>
  </si>
  <si>
    <t>WITHOUT FC FACTOR</t>
  </si>
  <si>
    <t>lower</t>
  </si>
  <si>
    <t>upper</t>
  </si>
  <si>
    <t>N</t>
  </si>
  <si>
    <t>samplesizenoFC</t>
  </si>
  <si>
    <t>samplesizeFC</t>
  </si>
  <si>
    <t>A population is a collection of all objects of interest. Some populations include</t>
  </si>
  <si>
    <r>
      <t>1.</t>
    </r>
    <r>
      <rPr>
        <b/>
        <sz val="7"/>
        <color theme="1"/>
        <rFont val="Times New Roman"/>
        <family val="1"/>
      </rPr>
      <t xml:space="preserve">       </t>
    </r>
    <r>
      <rPr>
        <b/>
        <sz val="11"/>
        <color theme="1"/>
        <rFont val="Calibri"/>
        <family val="2"/>
        <scheme val="minor"/>
      </rPr>
      <t>All voters registered for a US Presidential election.</t>
    </r>
  </si>
  <si>
    <r>
      <t>2.</t>
    </r>
    <r>
      <rPr>
        <b/>
        <sz val="7"/>
        <color theme="1"/>
        <rFont val="Times New Roman"/>
        <family val="1"/>
      </rPr>
      <t xml:space="preserve">       </t>
    </r>
    <r>
      <rPr>
        <b/>
        <sz val="11"/>
        <color theme="1"/>
        <rFont val="Calibri"/>
        <family val="2"/>
        <scheme val="minor"/>
      </rPr>
      <t>All Americans who have a CPA.</t>
    </r>
  </si>
  <si>
    <r>
      <t>3.</t>
    </r>
    <r>
      <rPr>
        <b/>
        <sz val="7"/>
        <color theme="1"/>
        <rFont val="Times New Roman"/>
        <family val="1"/>
      </rPr>
      <t xml:space="preserve">       </t>
    </r>
    <r>
      <rPr>
        <b/>
        <sz val="11"/>
        <color theme="1"/>
        <rFont val="Calibri"/>
        <family val="2"/>
        <scheme val="minor"/>
      </rPr>
      <t>All cows in India.</t>
    </r>
  </si>
  <si>
    <r>
      <t>4.</t>
    </r>
    <r>
      <rPr>
        <b/>
        <sz val="7"/>
        <color theme="1"/>
        <rFont val="Times New Roman"/>
        <family val="1"/>
      </rPr>
      <t xml:space="preserve">       </t>
    </r>
    <r>
      <rPr>
        <b/>
        <sz val="11"/>
        <color theme="1"/>
        <rFont val="Calibri"/>
        <family val="2"/>
        <scheme val="minor"/>
      </rPr>
      <t>All customers shopping at a department store on a chosen day.</t>
    </r>
  </si>
  <si>
    <r>
      <t>5.</t>
    </r>
    <r>
      <rPr>
        <b/>
        <sz val="7"/>
        <color theme="1"/>
        <rFont val="Times New Roman"/>
        <family val="1"/>
      </rPr>
      <t xml:space="preserve">       </t>
    </r>
    <r>
      <rPr>
        <b/>
        <sz val="11"/>
        <color theme="1"/>
        <rFont val="Calibri"/>
        <family val="2"/>
        <scheme val="minor"/>
      </rPr>
      <t>All computer chips produced this month at a semiconductor plant.</t>
    </r>
  </si>
  <si>
    <r>
      <t>6.</t>
    </r>
    <r>
      <rPr>
        <b/>
        <sz val="7"/>
        <color theme="1"/>
        <rFont val="Times New Roman"/>
        <family val="1"/>
      </rPr>
      <t xml:space="preserve">       </t>
    </r>
    <r>
      <rPr>
        <b/>
        <sz val="11"/>
        <color theme="1"/>
        <rFont val="Calibri"/>
        <family val="2"/>
        <scheme val="minor"/>
      </rPr>
      <t>All families in Houston, Texas.</t>
    </r>
  </si>
  <si>
    <t>Often we are interested in estimating a numerical characteristic of a population known as a population parameter. Some examples of population parameters follow:</t>
  </si>
  <si>
    <r>
      <t>1.</t>
    </r>
    <r>
      <rPr>
        <b/>
        <sz val="7"/>
        <color theme="1"/>
        <rFont val="Times New Roman"/>
        <family val="1"/>
      </rPr>
      <t xml:space="preserve">       </t>
    </r>
    <r>
      <rPr>
        <b/>
        <sz val="11"/>
        <color theme="1"/>
        <rFont val="Calibri"/>
        <family val="2"/>
        <scheme val="minor"/>
      </rPr>
      <t>Fraction off voters preferring the Democratic candidate.</t>
    </r>
  </si>
  <si>
    <r>
      <t>2.</t>
    </r>
    <r>
      <rPr>
        <b/>
        <sz val="7"/>
        <color theme="1"/>
        <rFont val="Times New Roman"/>
        <family val="1"/>
      </rPr>
      <t xml:space="preserve">       </t>
    </r>
    <r>
      <rPr>
        <b/>
        <sz val="11"/>
        <color theme="1"/>
        <rFont val="Calibri"/>
        <family val="2"/>
        <scheme val="minor"/>
      </rPr>
      <t>Average age of all CPA’s</t>
    </r>
  </si>
  <si>
    <r>
      <t>3.</t>
    </r>
    <r>
      <rPr>
        <b/>
        <sz val="7"/>
        <color theme="1"/>
        <rFont val="Times New Roman"/>
        <family val="1"/>
      </rPr>
      <t xml:space="preserve">       </t>
    </r>
    <r>
      <rPr>
        <b/>
        <sz val="11"/>
        <color theme="1"/>
        <rFont val="Calibri"/>
        <family val="2"/>
        <scheme val="minor"/>
      </rPr>
      <t>Average weight of all cows in India.</t>
    </r>
  </si>
  <si>
    <r>
      <t>4.</t>
    </r>
    <r>
      <rPr>
        <b/>
        <sz val="7"/>
        <color theme="1"/>
        <rFont val="Times New Roman"/>
        <family val="1"/>
      </rPr>
      <t xml:space="preserve">       </t>
    </r>
    <r>
      <rPr>
        <b/>
        <sz val="11"/>
        <color theme="1"/>
        <rFont val="Calibri"/>
        <family val="2"/>
        <scheme val="minor"/>
      </rPr>
      <t>The standard deviation of the amount spent by a department store customer.</t>
    </r>
  </si>
  <si>
    <r>
      <t>5.</t>
    </r>
    <r>
      <rPr>
        <b/>
        <sz val="7"/>
        <color theme="1"/>
        <rFont val="Times New Roman"/>
        <family val="1"/>
      </rPr>
      <t xml:space="preserve">       </t>
    </r>
    <r>
      <rPr>
        <b/>
        <sz val="11"/>
        <color theme="1"/>
        <rFont val="Calibri"/>
        <family val="2"/>
        <scheme val="minor"/>
      </rPr>
      <t>Fraction of all computer chips that are defective.</t>
    </r>
  </si>
  <si>
    <r>
      <t>1.</t>
    </r>
    <r>
      <rPr>
        <b/>
        <sz val="7"/>
        <color theme="1"/>
        <rFont val="Times New Roman"/>
        <family val="1"/>
      </rPr>
      <t xml:space="preserve">       </t>
    </r>
    <r>
      <rPr>
        <b/>
        <sz val="11"/>
        <color theme="1"/>
        <rFont val="Calibri"/>
        <family val="2"/>
        <scheme val="minor"/>
      </rPr>
      <t>If the population is large, it is impractical to take a census. How do we ask every registered voter who they are for?</t>
    </r>
  </si>
  <si>
    <r>
      <t>2.</t>
    </r>
    <r>
      <rPr>
        <b/>
        <sz val="7"/>
        <color theme="1"/>
        <rFont val="Times New Roman"/>
        <family val="1"/>
      </rPr>
      <t xml:space="preserve">       </t>
    </r>
    <r>
      <rPr>
        <b/>
        <sz val="11"/>
        <color theme="1"/>
        <rFont val="Calibri"/>
        <family val="2"/>
        <scheme val="minor"/>
      </rPr>
      <t>Sampling involves examining fewer items than a census, so measurement error should be reduced.</t>
    </r>
  </si>
  <si>
    <r>
      <t>3.</t>
    </r>
    <r>
      <rPr>
        <b/>
        <sz val="7"/>
        <color theme="1"/>
        <rFont val="Times New Roman"/>
        <family val="1"/>
      </rPr>
      <t xml:space="preserve">       </t>
    </r>
    <r>
      <rPr>
        <b/>
        <sz val="11"/>
        <color theme="1"/>
        <rFont val="Calibri"/>
        <family val="2"/>
        <scheme val="minor"/>
      </rPr>
      <t>Sampling may involve destroying elements of the population. For example, testing a chip to see if the chip is defective may involve destroying the chip.</t>
    </r>
  </si>
  <si>
    <t>Often a function of the sample data (called a statistic) is used to estimate a population parameter. For example,</t>
  </si>
  <si>
    <r>
      <t>1.</t>
    </r>
    <r>
      <rPr>
        <b/>
        <sz val="7"/>
        <color theme="1"/>
        <rFont val="Times New Roman"/>
        <family val="1"/>
      </rPr>
      <t xml:space="preserve">       </t>
    </r>
    <r>
      <rPr>
        <b/>
        <sz val="11"/>
        <color theme="1"/>
        <rFont val="Calibri"/>
        <family val="2"/>
        <scheme val="minor"/>
      </rPr>
      <t>We could estimate the median income of Houston families by taking a sample of 100 Houston families and using the median income in the sample to estimate the population’s median income.</t>
    </r>
  </si>
  <si>
    <r>
      <t>2.</t>
    </r>
    <r>
      <rPr>
        <b/>
        <sz val="7"/>
        <color theme="1"/>
        <rFont val="Times New Roman"/>
        <family val="1"/>
      </rPr>
      <t xml:space="preserve">       </t>
    </r>
    <r>
      <rPr>
        <b/>
        <sz val="11"/>
        <color theme="1"/>
        <rFont val="Calibri"/>
        <family val="2"/>
        <scheme val="minor"/>
      </rPr>
      <t>We could estimate the fraction of defective chips by testing 100 chips, and using the fraction of defective chips in the sample to estimate the fraction of defective chips in the population For example, if 5 of the 100 tested chips are defective we would estimate that 5% of the chips produced that day are defective.</t>
    </r>
  </si>
  <si>
    <r>
      <t>3.</t>
    </r>
    <r>
      <rPr>
        <b/>
        <sz val="7"/>
        <color theme="1"/>
        <rFont val="Times New Roman"/>
        <family val="1"/>
      </rPr>
      <t xml:space="preserve">       </t>
    </r>
    <r>
      <rPr>
        <b/>
        <sz val="11"/>
        <color theme="1"/>
        <rFont val="Calibri"/>
        <family val="2"/>
        <scheme val="minor"/>
      </rPr>
      <t>We could estimate the average weight of all cows in India by weighing 100 cows and using the average weight of the cows in the sample to estimate the average weight of all Indian cows</t>
    </r>
  </si>
  <si>
    <t>6. Median income of families in Houston, Texas</t>
  </si>
  <si>
    <t>(1,2) (1,3) (1,4) (1,5) (2,3) (2,4) (2,5) (3,4) (3,5) (4,5).</t>
  </si>
  <si>
    <t xml:space="preserve">Sort on Rand column and </t>
  </si>
  <si>
    <t>pick players with 10 largest random numbers</t>
  </si>
  <si>
    <r>
      <t>1.</t>
    </r>
    <r>
      <rPr>
        <sz val="7"/>
        <color theme="1"/>
        <rFont val="Times New Roman"/>
        <family val="1"/>
      </rPr>
      <t xml:space="preserve">     </t>
    </r>
    <r>
      <rPr>
        <b/>
        <sz val="14"/>
        <color theme="1"/>
        <rFont val="Calibri"/>
        <family val="2"/>
        <scheme val="minor"/>
      </rPr>
      <t>Selection bias</t>
    </r>
    <r>
      <rPr>
        <sz val="14"/>
        <color theme="1"/>
        <rFont val="Calibri"/>
        <family val="2"/>
        <scheme val="minor"/>
      </rPr>
      <t xml:space="preserve"> occurs when each item in population does not have same chance of being chosen in sample</t>
    </r>
  </si>
  <si>
    <r>
      <t>§</t>
    </r>
    <r>
      <rPr>
        <sz val="7"/>
        <color theme="1"/>
        <rFont val="Times New Roman"/>
        <family val="1"/>
      </rPr>
      <t xml:space="preserve">  </t>
    </r>
    <r>
      <rPr>
        <sz val="13"/>
        <color theme="1"/>
        <rFont val="Times New Roman"/>
        <family val="1"/>
      </rPr>
      <t>Although Nixon won the 1972 Presidential election in a landslide, Liberal Movie Critic Pauline Kael said she did not know anyone who voted for Nixon.</t>
    </r>
  </si>
  <si>
    <r>
      <t>§</t>
    </r>
    <r>
      <rPr>
        <sz val="7"/>
        <color theme="1"/>
        <rFont val="Times New Roman"/>
        <family val="1"/>
      </rPr>
      <t xml:space="preserve">  </t>
    </r>
    <r>
      <rPr>
        <sz val="13"/>
        <color theme="1"/>
        <rFont val="Times New Roman"/>
        <family val="1"/>
      </rPr>
      <t xml:space="preserve">Why did </t>
    </r>
    <r>
      <rPr>
        <i/>
        <sz val="13"/>
        <color theme="1"/>
        <rFont val="Times New Roman"/>
        <family val="1"/>
      </rPr>
      <t>Literary Digest</t>
    </r>
    <r>
      <rPr>
        <sz val="13"/>
        <color theme="1"/>
        <rFont val="Times New Roman"/>
        <family val="1"/>
      </rPr>
      <t xml:space="preserve"> (a highbrow magazine) predict FDR to lose in 1936?</t>
    </r>
  </si>
  <si>
    <r>
      <t>§</t>
    </r>
    <r>
      <rPr>
        <sz val="7"/>
        <color theme="1"/>
        <rFont val="Times New Roman"/>
        <family val="1"/>
      </rPr>
      <t xml:space="preserve">  </t>
    </r>
    <r>
      <rPr>
        <sz val="13"/>
        <color theme="1"/>
        <rFont val="Times New Roman"/>
        <family val="1"/>
      </rPr>
      <t>In 2016 election many pollsters assumed electorate would look like 2012 electorate, but in 2016 more rural voters and fewer African Americans voted compared to 2012.</t>
    </r>
  </si>
  <si>
    <r>
      <t>§</t>
    </r>
    <r>
      <rPr>
        <sz val="7"/>
        <color theme="1"/>
        <rFont val="Times New Roman"/>
        <family val="1"/>
      </rPr>
      <t xml:space="preserve">  </t>
    </r>
    <r>
      <rPr>
        <sz val="13"/>
        <color theme="1"/>
        <rFont val="Times New Roman"/>
        <family val="1"/>
      </rPr>
      <t>Now only 10% of all people contacted by pollsters respond, making it difficult to get a random sample. Do people now lie more often to pollsters?</t>
    </r>
  </si>
  <si>
    <r>
      <t>2.</t>
    </r>
    <r>
      <rPr>
        <sz val="7"/>
        <color theme="1"/>
        <rFont val="Times New Roman"/>
        <family val="1"/>
      </rPr>
      <t xml:space="preserve">      </t>
    </r>
    <r>
      <rPr>
        <b/>
        <sz val="13"/>
        <color theme="1"/>
        <rFont val="Times New Roman"/>
        <family val="1"/>
      </rPr>
      <t xml:space="preserve">Publication Bias </t>
    </r>
    <r>
      <rPr>
        <sz val="13"/>
        <color theme="1"/>
        <rFont val="Times New Roman"/>
        <family val="1"/>
      </rPr>
      <t>occurs because drug studies with positive results are more likely to be published than negative results. For example, in studies of antidepressants 94% of studies with positive results were published but only 14% of studies with negative results were published.</t>
    </r>
  </si>
  <si>
    <r>
      <t>3.</t>
    </r>
    <r>
      <rPr>
        <sz val="7"/>
        <color theme="1"/>
        <rFont val="Times New Roman"/>
        <family val="1"/>
      </rPr>
      <t xml:space="preserve">     </t>
    </r>
    <r>
      <rPr>
        <b/>
        <sz val="14"/>
        <color theme="1"/>
        <rFont val="Calibri"/>
        <family val="2"/>
        <scheme val="minor"/>
      </rPr>
      <t xml:space="preserve">Survivorship Bias </t>
    </r>
    <r>
      <rPr>
        <sz val="14"/>
        <color theme="1"/>
        <rFont val="Calibri"/>
        <family val="2"/>
        <scheme val="minor"/>
      </rPr>
      <t>occurs when part of a population disappears. For example, look at 20 year returns on 100 randomly selected mutual funds and you find the average return beats the market by a lot. Why? In a Houston high school mean and median test scores improved a great deal from 10</t>
    </r>
    <r>
      <rPr>
        <vertAlign val="superscript"/>
        <sz val="14"/>
        <color theme="1"/>
        <rFont val="Calibri"/>
        <family val="2"/>
        <scheme val="minor"/>
      </rPr>
      <t>th</t>
    </r>
    <r>
      <rPr>
        <sz val="14"/>
        <color theme="1"/>
        <rFont val="Calibri"/>
        <family val="2"/>
        <scheme val="minor"/>
      </rPr>
      <t xml:space="preserve"> to 11</t>
    </r>
    <r>
      <rPr>
        <vertAlign val="superscript"/>
        <sz val="14"/>
        <color theme="1"/>
        <rFont val="Calibri"/>
        <family val="2"/>
        <scheme val="minor"/>
      </rPr>
      <t>th</t>
    </r>
    <r>
      <rPr>
        <sz val="14"/>
        <color theme="1"/>
        <rFont val="Calibri"/>
        <family val="2"/>
        <scheme val="minor"/>
      </rPr>
      <t xml:space="preserve"> and 11</t>
    </r>
    <r>
      <rPr>
        <vertAlign val="superscript"/>
        <sz val="14"/>
        <color theme="1"/>
        <rFont val="Calibri"/>
        <family val="2"/>
        <scheme val="minor"/>
      </rPr>
      <t>th</t>
    </r>
    <r>
      <rPr>
        <sz val="14"/>
        <color theme="1"/>
        <rFont val="Calibri"/>
        <family val="2"/>
        <scheme val="minor"/>
      </rPr>
      <t xml:space="preserve"> to 12</t>
    </r>
    <r>
      <rPr>
        <vertAlign val="superscript"/>
        <sz val="14"/>
        <color theme="1"/>
        <rFont val="Calibri"/>
        <family val="2"/>
        <scheme val="minor"/>
      </rPr>
      <t>th</t>
    </r>
    <r>
      <rPr>
        <sz val="14"/>
        <color theme="1"/>
        <rFont val="Calibri"/>
        <family val="2"/>
        <scheme val="minor"/>
      </rPr>
      <t xml:space="preserve"> grade. Is that a good high school?</t>
    </r>
  </si>
  <si>
    <r>
      <t>4.</t>
    </r>
    <r>
      <rPr>
        <sz val="7"/>
        <color theme="1"/>
        <rFont val="Times New Roman"/>
        <family val="1"/>
      </rPr>
      <t xml:space="preserve">       </t>
    </r>
    <r>
      <rPr>
        <b/>
        <sz val="14"/>
        <color theme="1"/>
        <rFont val="Calibri"/>
        <family val="2"/>
        <scheme val="minor"/>
      </rPr>
      <t xml:space="preserve">Response Bias </t>
    </r>
    <r>
      <rPr>
        <sz val="14"/>
        <color theme="1"/>
        <rFont val="Calibri"/>
        <family val="2"/>
        <scheme val="minor"/>
      </rPr>
      <t xml:space="preserve">occurs when a small fraction of those sampled respond and the respondents may not be representative of the population. Usually respondents have more negative opinions than the entire population. For example, the TV news show </t>
    </r>
    <r>
      <rPr>
        <i/>
        <sz val="14"/>
        <color theme="1"/>
        <rFont val="Calibri"/>
        <family val="2"/>
        <scheme val="minor"/>
      </rPr>
      <t>Nightline</t>
    </r>
    <r>
      <rPr>
        <sz val="14"/>
        <color theme="1"/>
        <rFont val="Calibri"/>
        <family val="2"/>
        <scheme val="minor"/>
      </rPr>
      <t xml:space="preserve"> asked people to call in about whether the US should leave the UN. 67% of those calling in wanted the US to leave the UN. A correctly designed sample study estimated only 28% of people wanted the US to leave the UN. On line teaching evaluations have the same issue</t>
    </r>
  </si>
  <si>
    <r>
      <t>5.</t>
    </r>
    <r>
      <rPr>
        <sz val="7"/>
        <color theme="1"/>
        <rFont val="Times New Roman"/>
        <family val="1"/>
      </rPr>
      <t xml:space="preserve">       </t>
    </r>
    <r>
      <rPr>
        <sz val="14"/>
        <color theme="1"/>
        <rFont val="Calibri"/>
        <family val="2"/>
        <scheme val="minor"/>
      </rPr>
      <t xml:space="preserve"> </t>
    </r>
    <r>
      <rPr>
        <b/>
        <sz val="14"/>
        <color theme="1"/>
        <rFont val="Calibri"/>
        <family val="2"/>
        <scheme val="minor"/>
      </rPr>
      <t>A sample that is not a simple random sample can cause serious errors.</t>
    </r>
    <r>
      <rPr>
        <sz val="14"/>
        <color theme="1"/>
        <rFont val="Calibri"/>
        <family val="2"/>
        <scheme val="minor"/>
      </rPr>
      <t xml:space="preserve"> Suppose every 10</t>
    </r>
    <r>
      <rPr>
        <vertAlign val="superscript"/>
        <sz val="14"/>
        <color theme="1"/>
        <rFont val="Calibri"/>
        <family val="2"/>
        <scheme val="minor"/>
      </rPr>
      <t>th</t>
    </r>
    <r>
      <rPr>
        <sz val="14"/>
        <color theme="1"/>
        <rFont val="Calibri"/>
        <family val="2"/>
        <scheme val="minor"/>
      </rPr>
      <t xml:space="preserve"> chip produced is defective. Then the population has 10% defectives. If we sample every 10</t>
    </r>
    <r>
      <rPr>
        <vertAlign val="superscript"/>
        <sz val="14"/>
        <color theme="1"/>
        <rFont val="Calibri"/>
        <family val="2"/>
        <scheme val="minor"/>
      </rPr>
      <t>th</t>
    </r>
    <r>
      <rPr>
        <sz val="14"/>
        <color theme="1"/>
        <rFont val="Calibri"/>
        <family val="2"/>
        <scheme val="minor"/>
      </rPr>
      <t xml:space="preserve"> item, however, we would estimate that 100% of the chips would be defective.</t>
    </r>
  </si>
  <si>
    <t>Point Estimates of Population Parameters and Sampling Distributions</t>
  </si>
  <si>
    <t>.</t>
  </si>
  <si>
    <t xml:space="preserve"> values we should get µ.</t>
  </si>
  <si>
    <t>Since the sample mean</t>
  </si>
  <si>
    <t>we need the following rule. For any random variable X</t>
  </si>
  <si>
    <t>σ/sqrt(n) is referred to as the Standard error of</t>
  </si>
  <si>
    <t>Suppose we want to estimate an unknown population proportion p. For example, let p be the fraction of registered voters in Seattle, Washington who are Independents. To estimate p we might ask n randomly chosen Seattle voters if they are independents and estimate p by</t>
  </si>
  <si>
    <t xml:space="preserve">In short, we estimate the population parameter p by the fraction of “successes” in the sample. So if 100 of 400 samples voters say they are independents we would estimate p by phat = 100/400 = 0.25. </t>
  </si>
  <si>
    <t>Of course, phat  is a random variable . It can easily be shown that</t>
  </si>
  <si>
    <t xml:space="preserve">E(phat)= p and Standard Deviation phat = </t>
  </si>
  <si>
    <t>Standard Deviation (phat)=</t>
  </si>
  <si>
    <t>The Standard Deviation of phat is called the standard error of phat.</t>
  </si>
  <si>
    <t>We see that phat is an unbiased estimate of the population proportion p.  It can be shown that among all unbiased estimates of the population mean, phat has the smallest variance. Therefore, we use phat as a point estimate for p.</t>
  </si>
  <si>
    <t>Example</t>
  </si>
  <si>
    <t>Then we estimate fraction</t>
  </si>
  <si>
    <t>The standard deviation of phat in this case is estimated as</t>
  </si>
  <si>
    <t>They will differ from sample to sample</t>
  </si>
  <si>
    <t>Standard Normal (often called Z)</t>
  </si>
  <si>
    <t>is a normal random variable with mean =0</t>
  </si>
  <si>
    <t>and standard deviation=1</t>
  </si>
  <si>
    <t>STANDARD NORMAL</t>
  </si>
  <si>
    <t>Sample size n&gt;=30 95% Confidence Interval for unknown Population</t>
  </si>
  <si>
    <t>Sample Std dev</t>
  </si>
  <si>
    <t>95% Confidence interval for p</t>
  </si>
  <si>
    <r>
      <t>phat-1.96(phat*(1-phat))/n)</t>
    </r>
    <r>
      <rPr>
        <b/>
        <vertAlign val="superscript"/>
        <sz val="16"/>
        <color theme="1"/>
        <rFont val="Calibri"/>
        <family val="2"/>
        <scheme val="minor"/>
      </rPr>
      <t>.5</t>
    </r>
  </si>
  <si>
    <t xml:space="preserve">800 of 1500 people </t>
  </si>
  <si>
    <t>sampled prefer Democrat</t>
  </si>
  <si>
    <t>p=Actual fraction prefer Democrat.</t>
  </si>
  <si>
    <t xml:space="preserve">  of the population mean µ is accurate within an error amount E. How large a sample size n is needed? Simply set the half-width of the 95% Confidence Interval for µ equal to E.</t>
  </si>
  <si>
    <t>If sample size &gt;=.10*Population size need a different formula.</t>
  </si>
  <si>
    <t>Suppose we want to be 95% sure that our estimate xbar</t>
  </si>
  <si>
    <t xml:space="preserve">Suppose we want to estimate a population proportion p and be 95% sure our estimate of p (phat) is accurate within a given amount E. How large a sample size n is needed? </t>
  </si>
  <si>
    <t>Suppose we want to estimate the fraction of registered voters preferring the Republican Senatorial candidate in the 2525 Texas senatorial race. We would like our estimate to have a 95% chance of being accurate within 3%. How large a sample is needed?</t>
  </si>
  <si>
    <t>Correction Factor</t>
  </si>
  <si>
    <t>SQRT((N-n)/(N-1))</t>
  </si>
  <si>
    <t>Let N = Population Size</t>
  </si>
  <si>
    <t xml:space="preserve">In general a more accurate sample size formula </t>
  </si>
  <si>
    <t>is</t>
  </si>
  <si>
    <t>N0*N/(N0+N-1)</t>
  </si>
  <si>
    <t>which is &lt;N0</t>
  </si>
  <si>
    <t>because N0&gt;1</t>
  </si>
  <si>
    <t>4. We could estimate the fraction of registered voters for HRC in 2016 by looking at fraction of</t>
  </si>
  <si>
    <t>registered voters in sample for HRC.</t>
  </si>
  <si>
    <t>SAMPLING PROBLEMS</t>
  </si>
  <si>
    <r>
      <t>§</t>
    </r>
    <r>
      <rPr>
        <sz val="7"/>
        <color theme="1"/>
        <rFont val="Times New Roman"/>
        <family val="1"/>
      </rPr>
      <t xml:space="preserve">  </t>
    </r>
    <r>
      <rPr>
        <sz val="13"/>
        <color theme="1"/>
        <rFont val="Times New Roman"/>
        <family val="1"/>
      </rPr>
      <t>Why is it wrong to take an election poll at LAX?</t>
    </r>
  </si>
  <si>
    <t>Std Dev xbar</t>
  </si>
  <si>
    <t>For E =2.5% we get the usual election poll sample size of 1500.</t>
  </si>
  <si>
    <t>Multiply width of Confidence interval by Finite</t>
  </si>
  <si>
    <t>Let N0= sample size from previous formulas</t>
  </si>
  <si>
    <t>Populations and Population Parameters</t>
  </si>
  <si>
    <t>Samples and Sample Statistics</t>
  </si>
  <si>
    <r>
      <t>§</t>
    </r>
    <r>
      <rPr>
        <sz val="7"/>
        <color theme="1"/>
        <rFont val="Times New Roman"/>
        <family val="1"/>
      </rPr>
      <t xml:space="preserve">  </t>
    </r>
    <r>
      <rPr>
        <sz val="13"/>
        <color theme="1"/>
        <rFont val="Times New Roman"/>
        <family val="1"/>
      </rPr>
      <t>Bernie Sanders outperformed polls in the 2016 Democratic Michigan primary because pollsters assumed electorate would look like previous primaries (50% of the electorate &gt;=50 years old.) In reality there were many more young voters.</t>
    </r>
  </si>
  <si>
    <t>In a survey 600 of 1500 UK adults  are in favor of  driverless cars.</t>
  </si>
  <si>
    <t>of UK adults in favor of driverless cars as 600/1500= 0.4</t>
  </si>
  <si>
    <r>
      <t>phat+1.96(phat*(1-phat))/n)</t>
    </r>
    <r>
      <rPr>
        <b/>
        <vertAlign val="superscript"/>
        <sz val="16"/>
        <color theme="1"/>
        <rFont val="Calibri"/>
        <family val="2"/>
        <scheme val="minor"/>
      </rPr>
      <t>.5</t>
    </r>
  </si>
  <si>
    <t>A complete enumeration of a population is a census. A sample is a part of the population that we observe in an attempt to glean insights about the population. Samples are used for several reasons.</t>
  </si>
  <si>
    <t>Expected Value of Xbar</t>
  </si>
  <si>
    <t xml:space="preserve">µ/n +µ/n +…,µ/n </t>
  </si>
  <si>
    <t>=µ</t>
  </si>
  <si>
    <t xml:space="preserve"> is a random variable it has a variance. Suppose the variance of the population we are sampling from </t>
  </si>
  <si>
    <t xml:space="preserve">has a variance  </t>
  </si>
  <si>
    <t>xbar=(x1+x2+….,xn)/n</t>
  </si>
  <si>
    <t>The Standard Deviation of  Xbar</t>
  </si>
  <si>
    <t>Then  Var(Xbar)=</t>
  </si>
  <si>
    <t>To find the variance of xbar</t>
  </si>
  <si>
    <t xml:space="preserve">The sample mean is an unbiased estimate of µ. This means that if we take many samples and average our </t>
  </si>
  <si>
    <r>
      <t>σ</t>
    </r>
    <r>
      <rPr>
        <b/>
        <vertAlign val="superscript"/>
        <sz val="20"/>
        <color theme="1"/>
        <rFont val="Calibri"/>
        <family val="2"/>
        <scheme val="minor"/>
      </rPr>
      <t>2</t>
    </r>
  </si>
  <si>
    <r>
      <t>Var(cX) = c</t>
    </r>
    <r>
      <rPr>
        <b/>
        <vertAlign val="superscript"/>
        <sz val="14"/>
        <color theme="1"/>
        <rFont val="Calibri"/>
        <family val="2"/>
        <scheme val="minor"/>
      </rPr>
      <t>2</t>
    </r>
    <r>
      <rPr>
        <b/>
        <sz val="14"/>
        <color theme="1"/>
        <rFont val="Calibri"/>
        <family val="2"/>
        <scheme val="minor"/>
      </rPr>
      <t>Var X.</t>
    </r>
  </si>
  <si>
    <r>
      <t xml:space="preserve"> Var(x1)/n</t>
    </r>
    <r>
      <rPr>
        <b/>
        <vertAlign val="superscript"/>
        <sz val="14"/>
        <color theme="1"/>
        <rFont val="Calibri"/>
        <family val="2"/>
        <scheme val="minor"/>
      </rPr>
      <t>2</t>
    </r>
    <r>
      <rPr>
        <b/>
        <sz val="14"/>
        <color theme="1"/>
        <rFont val="Calibri"/>
        <family val="2"/>
        <scheme val="minor"/>
      </rPr>
      <t>+ Var(x2)/n</t>
    </r>
    <r>
      <rPr>
        <b/>
        <vertAlign val="superscript"/>
        <sz val="14"/>
        <color theme="1"/>
        <rFont val="Calibri"/>
        <family val="2"/>
        <scheme val="minor"/>
      </rPr>
      <t>2</t>
    </r>
    <r>
      <rPr>
        <b/>
        <sz val="14"/>
        <color theme="1"/>
        <rFont val="Calibri"/>
        <family val="2"/>
        <scheme val="minor"/>
      </rPr>
      <t>+ …,Var(xn)/ n</t>
    </r>
    <r>
      <rPr>
        <b/>
        <vertAlign val="superscript"/>
        <sz val="14"/>
        <color theme="1"/>
        <rFont val="Calibri"/>
        <family val="2"/>
        <scheme val="minor"/>
      </rPr>
      <t>2</t>
    </r>
    <r>
      <rPr>
        <b/>
        <sz val="14"/>
        <color theme="1"/>
        <rFont val="Calibri"/>
        <family val="2"/>
        <scheme val="minor"/>
      </rPr>
      <t xml:space="preserve"> = nσ</t>
    </r>
    <r>
      <rPr>
        <b/>
        <vertAlign val="superscript"/>
        <sz val="14"/>
        <color theme="1"/>
        <rFont val="Calibri"/>
        <family val="2"/>
        <scheme val="minor"/>
      </rPr>
      <t>2</t>
    </r>
    <r>
      <rPr>
        <b/>
        <sz val="14"/>
        <color theme="1"/>
        <rFont val="Calibri"/>
        <family val="2"/>
        <scheme val="minor"/>
      </rPr>
      <t>/n</t>
    </r>
    <r>
      <rPr>
        <b/>
        <vertAlign val="superscript"/>
        <sz val="14"/>
        <color theme="1"/>
        <rFont val="Calibri"/>
        <family val="2"/>
        <scheme val="minor"/>
      </rPr>
      <t>2</t>
    </r>
    <r>
      <rPr>
        <b/>
        <sz val="14"/>
        <color theme="1"/>
        <rFont val="Calibri"/>
        <family val="2"/>
        <scheme val="minor"/>
      </rPr>
      <t>= σ</t>
    </r>
    <r>
      <rPr>
        <b/>
        <vertAlign val="superscript"/>
        <sz val="14"/>
        <color theme="1"/>
        <rFont val="Calibri"/>
        <family val="2"/>
        <scheme val="minor"/>
      </rPr>
      <t>2</t>
    </r>
    <r>
      <rPr>
        <b/>
        <sz val="14"/>
        <color theme="1"/>
        <rFont val="Calibri"/>
        <family val="2"/>
        <scheme val="minor"/>
      </rPr>
      <t>/n.</t>
    </r>
  </si>
  <si>
    <r>
      <t xml:space="preserve">is </t>
    </r>
    <r>
      <rPr>
        <b/>
        <sz val="14"/>
        <color theme="1"/>
        <rFont val="Calibri"/>
        <family val="2"/>
      </rPr>
      <t>σ</t>
    </r>
    <r>
      <rPr>
        <b/>
        <sz val="15.4"/>
        <color theme="1"/>
        <rFont val="Calibri"/>
        <family val="2"/>
      </rPr>
      <t>/sqrt(n)</t>
    </r>
  </si>
  <si>
    <t>xbar, the sample mean as an estimate of µ. If we take a sample of n independent observations x1, x2, .., xn from a population, then</t>
  </si>
  <si>
    <r>
      <t xml:space="preserve">Suppose we want to estimate unknown mean of a population. Suppose this unknown mean = </t>
    </r>
    <r>
      <rPr>
        <b/>
        <i/>
        <sz val="14"/>
        <color theme="1"/>
        <rFont val="Calibri"/>
        <family val="2"/>
        <scheme val="minor"/>
      </rPr>
      <t xml:space="preserve">µ. </t>
    </r>
    <r>
      <rPr>
        <b/>
        <sz val="14"/>
        <color theme="1"/>
        <rFont val="Calibri"/>
        <family val="2"/>
        <scheme val="minor"/>
      </rPr>
      <t xml:space="preserve">We use the sample statistic </t>
    </r>
  </si>
  <si>
    <t>Mean X = 3.5</t>
  </si>
  <si>
    <t>Mean Xbar = Mu</t>
  </si>
  <si>
    <r>
      <t xml:space="preserve">Var Xbar= </t>
    </r>
    <r>
      <rPr>
        <b/>
        <sz val="11"/>
        <color theme="1"/>
        <rFont val="Calibri"/>
        <family val="2"/>
      </rPr>
      <t>σ</t>
    </r>
    <r>
      <rPr>
        <b/>
        <vertAlign val="superscript"/>
        <sz val="13.2"/>
        <color theme="1"/>
        <rFont val="Calibri"/>
        <family val="2"/>
      </rPr>
      <t>2</t>
    </r>
    <r>
      <rPr>
        <b/>
        <sz val="13.2"/>
        <color theme="1"/>
        <rFont val="Calibri"/>
        <family val="2"/>
      </rPr>
      <t>/n</t>
    </r>
  </si>
  <si>
    <t>Variance X =2.91</t>
  </si>
  <si>
    <t>Var X =2.91</t>
  </si>
  <si>
    <t>Var Xbar=2.91/2</t>
  </si>
  <si>
    <t>SQRT(p*(1-p)/n)</t>
  </si>
  <si>
    <t>SQRT(phat*(1-phat)/n)</t>
  </si>
  <si>
    <t xml:space="preserve">Our estimates of  µ by  xbar and p by  phat  are point estimates of population of parameters. </t>
  </si>
  <si>
    <r>
      <t xml:space="preserve">so we need to discuss interval estimates of </t>
    </r>
    <r>
      <rPr>
        <b/>
        <sz val="14"/>
        <color theme="1"/>
        <rFont val="Calibri"/>
        <family val="2"/>
      </rPr>
      <t>µ and p.</t>
    </r>
  </si>
  <si>
    <t>Phat =(Number of Independent Voters in Sample)/n</t>
  </si>
  <si>
    <t>xbar-1.96*sigma/sqrt(n)</t>
  </si>
  <si>
    <r>
      <t xml:space="preserve">Mean </t>
    </r>
    <r>
      <rPr>
        <b/>
        <sz val="14"/>
        <color theme="1"/>
        <rFont val="Calibri"/>
        <family val="2"/>
      </rPr>
      <t>µ</t>
    </r>
  </si>
  <si>
    <r>
      <t xml:space="preserve">If </t>
    </r>
    <r>
      <rPr>
        <b/>
        <sz val="14"/>
        <color theme="1"/>
        <rFont val="Calibri"/>
        <family val="2"/>
      </rPr>
      <t>σ unknown plug in s for sigma</t>
    </r>
  </si>
  <si>
    <t>Confidence Interval for Population Mean</t>
  </si>
  <si>
    <t>95%ile</t>
  </si>
  <si>
    <t>5th%ile</t>
  </si>
  <si>
    <t>Confidence Interval for Population Proportion</t>
  </si>
  <si>
    <t>xbar+1.96*sigma/sqrt(n)</t>
  </si>
  <si>
    <t>You are told the standard deviation of invoice values is $500. A sample of 100 invoices taken from a large population of invoices has a sample mean value of $4500. You are 95% sure the mean size of an invoice is between ____  and  ____.</t>
  </si>
  <si>
    <t>Take 100 samples compute 100 95% CI</t>
  </si>
  <si>
    <t>around 95 will contain the population mean</t>
  </si>
  <si>
    <t>True Interpretation of 95% CI</t>
  </si>
  <si>
    <r>
      <t>n = (1.96σ/E)</t>
    </r>
    <r>
      <rPr>
        <b/>
        <vertAlign val="superscript"/>
        <sz val="14"/>
        <color theme="1"/>
        <rFont val="Calibri"/>
        <family val="2"/>
        <scheme val="minor"/>
      </rPr>
      <t>2</t>
    </r>
    <r>
      <rPr>
        <b/>
        <sz val="14"/>
        <color theme="1"/>
        <rFont val="Calibri"/>
        <family val="2"/>
        <scheme val="minor"/>
      </rPr>
      <t>.</t>
    </r>
  </si>
  <si>
    <r>
      <t>n=1.96</t>
    </r>
    <r>
      <rPr>
        <b/>
        <vertAlign val="superscript"/>
        <sz val="14"/>
        <color theme="1"/>
        <rFont val="Calibri"/>
        <family val="2"/>
        <scheme val="minor"/>
      </rPr>
      <t>2</t>
    </r>
    <r>
      <rPr>
        <b/>
        <sz val="14"/>
        <color theme="1"/>
        <rFont val="Calibri"/>
        <family val="2"/>
        <scheme val="minor"/>
      </rPr>
      <t>/4E</t>
    </r>
    <r>
      <rPr>
        <b/>
        <vertAlign val="superscript"/>
        <sz val="14"/>
        <color theme="1"/>
        <rFont val="Calibri"/>
        <family val="2"/>
        <scheme val="minor"/>
      </rPr>
      <t>2</t>
    </r>
  </si>
  <si>
    <t xml:space="preserve">Suppose we know the standard deviation of a large population of uncashed checks has a standard deviation of $100. If we want to be 95% sure we can estimate the average size of an uncashed check within $20, how large a sample is needed? </t>
  </si>
  <si>
    <t>Let N=population size. If sample size n&gt;=.1*Population size</t>
  </si>
  <si>
    <t>Fortune 500 CEOS</t>
  </si>
  <si>
    <t>sample size of 100</t>
  </si>
  <si>
    <t>s=5 million</t>
  </si>
  <si>
    <t>xbar=40 million</t>
  </si>
  <si>
    <t>FCF</t>
  </si>
  <si>
    <t>For Mean</t>
  </si>
  <si>
    <t>For Proportion</t>
  </si>
  <si>
    <t>Sigma=$5  million</t>
  </si>
  <si>
    <t>Fortune 500 CEO</t>
  </si>
  <si>
    <t>Suppose a population has N individuals and we want to take a sample of size n. The sample is a simple random sample if each set of n individuals has the same chance of being chosen. For example, consider a random sample without replacement of two items from a population of size 5 (n=  2, N = 5.) Then each of the possible ten samples shown below has the same chance  (1/10)of being chosen.</t>
  </si>
  <si>
    <t>Population is tossing a die</t>
  </si>
  <si>
    <t>take sample of size two: do previous formulas work?</t>
  </si>
  <si>
    <t>Since we do not know p we use phat in place of p and assume</t>
  </si>
  <si>
    <r>
      <t>Z</t>
    </r>
    <r>
      <rPr>
        <b/>
        <vertAlign val="subscript"/>
        <sz val="11"/>
        <color theme="1"/>
        <rFont val="Calibri"/>
        <family val="2"/>
        <scheme val="minor"/>
      </rPr>
      <t>.025</t>
    </r>
  </si>
  <si>
    <r>
      <t>Z</t>
    </r>
    <r>
      <rPr>
        <b/>
        <vertAlign val="subscript"/>
        <sz val="11"/>
        <color theme="1"/>
        <rFont val="Calibri"/>
        <family val="2"/>
        <scheme val="minor"/>
      </rPr>
      <t>.975</t>
    </r>
  </si>
  <si>
    <r>
      <t>Z</t>
    </r>
    <r>
      <rPr>
        <b/>
        <vertAlign val="subscript"/>
        <sz val="11"/>
        <color theme="1"/>
        <rFont val="Calibri"/>
        <family val="2"/>
        <scheme val="minor"/>
      </rPr>
      <t>.95</t>
    </r>
  </si>
  <si>
    <r>
      <t>Z</t>
    </r>
    <r>
      <rPr>
        <b/>
        <vertAlign val="subscript"/>
        <sz val="11"/>
        <color theme="1"/>
        <rFont val="Calibri"/>
        <family val="2"/>
        <scheme val="minor"/>
      </rPr>
      <t>.05</t>
    </r>
  </si>
  <si>
    <t>Sample Size for Population Proportion E=.03</t>
  </si>
  <si>
    <t>Need FCF because sample size is 20% of population.</t>
  </si>
  <si>
    <t>We want to be 95% sure estimate of mean</t>
  </si>
  <si>
    <t>salaries is accurate within $1 million</t>
  </si>
  <si>
    <t>Blyth Confidence Interval</t>
  </si>
  <si>
    <t>alpha</t>
  </si>
  <si>
    <t>Successes</t>
  </si>
  <si>
    <t>without accident</t>
  </si>
  <si>
    <t>95% sure chance that I do not have an accident</t>
  </si>
  <si>
    <t>is between ______   and _______</t>
  </si>
  <si>
    <t>phat =1</t>
  </si>
  <si>
    <t>driven to work 500 times</t>
  </si>
  <si>
    <t>success=no accident</t>
  </si>
  <si>
    <t>.994 to 1 chance of no accident</t>
  </si>
  <si>
    <t>0 to .006 chance of an accident</t>
  </si>
  <si>
    <t>success=accident</t>
  </si>
  <si>
    <t>0 successes</t>
  </si>
  <si>
    <t>500 successes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</si>
</sst>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00"/>
  </numFmts>
  <fonts count="33" x14ac:knownFonts="1">
    <font>
      <sz val="11"/>
      <color theme="1"/>
      <name val="Calibri"/>
      <family val="2"/>
      <scheme val="minor"/>
    </font>
    <font>
      <b/>
      <sz val="11"/>
      <color theme="1"/>
      <name val="Calibri"/>
      <family val="2"/>
      <scheme val="minor"/>
    </font>
    <font>
      <sz val="7"/>
      <color theme="1"/>
      <name val="Times New Roman"/>
      <family val="1"/>
    </font>
    <font>
      <b/>
      <sz val="13"/>
      <color rgb="FF2E74B5"/>
      <name val="Calibri Light"/>
      <family val="2"/>
    </font>
    <font>
      <b/>
      <sz val="7"/>
      <color theme="1"/>
      <name val="Times New Roman"/>
      <family val="1"/>
    </font>
    <font>
      <sz val="14"/>
      <color theme="1"/>
      <name val="Calibri"/>
      <family val="2"/>
      <scheme val="minor"/>
    </font>
    <font>
      <b/>
      <sz val="14"/>
      <color theme="1"/>
      <name val="Calibri"/>
      <family val="2"/>
      <scheme val="minor"/>
    </font>
    <font>
      <sz val="13"/>
      <color theme="1"/>
      <name val="Times New Roman"/>
      <family val="1"/>
    </font>
    <font>
      <sz val="13"/>
      <color theme="1"/>
      <name val="Wingdings"/>
      <charset val="2"/>
    </font>
    <font>
      <i/>
      <sz val="13"/>
      <color theme="1"/>
      <name val="Times New Roman"/>
      <family val="1"/>
    </font>
    <font>
      <b/>
      <sz val="13"/>
      <color theme="1"/>
      <name val="Times New Roman"/>
      <family val="1"/>
    </font>
    <font>
      <sz val="14"/>
      <color theme="1"/>
      <name val="Symbol"/>
      <family val="1"/>
      <charset val="2"/>
    </font>
    <font>
      <vertAlign val="superscript"/>
      <sz val="14"/>
      <color theme="1"/>
      <name val="Calibri"/>
      <family val="2"/>
      <scheme val="minor"/>
    </font>
    <font>
      <sz val="11"/>
      <color theme="1"/>
      <name val="Symbol"/>
      <family val="1"/>
      <charset val="2"/>
    </font>
    <font>
      <i/>
      <sz val="14"/>
      <color theme="1"/>
      <name val="Calibri"/>
      <family val="2"/>
      <scheme val="minor"/>
    </font>
    <font>
      <sz val="16"/>
      <color theme="1"/>
      <name val="Calibri"/>
      <family val="2"/>
      <scheme val="minor"/>
    </font>
    <font>
      <sz val="17"/>
      <color theme="1"/>
      <name val="Cambria Math"/>
      <family val="1"/>
    </font>
    <font>
      <b/>
      <sz val="16"/>
      <color theme="1"/>
      <name val="Calibri"/>
      <family val="2"/>
      <scheme val="minor"/>
    </font>
    <font>
      <b/>
      <vertAlign val="superscript"/>
      <sz val="16"/>
      <color theme="1"/>
      <name val="Calibri"/>
      <family val="2"/>
      <scheme val="minor"/>
    </font>
    <font>
      <sz val="18"/>
      <color theme="1"/>
      <name val="Calibri"/>
      <family val="2"/>
      <scheme val="minor"/>
    </font>
    <font>
      <b/>
      <i/>
      <sz val="14"/>
      <color theme="1"/>
      <name val="Calibri"/>
      <family val="2"/>
      <scheme val="minor"/>
    </font>
    <font>
      <b/>
      <sz val="18"/>
      <color theme="1"/>
      <name val="Calibri"/>
      <family val="2"/>
      <scheme val="minor"/>
    </font>
    <font>
      <b/>
      <sz val="14"/>
      <color theme="1"/>
      <name val="Calibri"/>
      <family val="2"/>
    </font>
    <font>
      <b/>
      <sz val="20"/>
      <color theme="1"/>
      <name val="Calibri"/>
      <family val="2"/>
      <scheme val="minor"/>
    </font>
    <font>
      <b/>
      <vertAlign val="superscript"/>
      <sz val="20"/>
      <color theme="1"/>
      <name val="Calibri"/>
      <family val="2"/>
      <scheme val="minor"/>
    </font>
    <font>
      <b/>
      <vertAlign val="superscript"/>
      <sz val="14"/>
      <color theme="1"/>
      <name val="Calibri"/>
      <family val="2"/>
      <scheme val="minor"/>
    </font>
    <font>
      <b/>
      <sz val="15.4"/>
      <color theme="1"/>
      <name val="Calibri"/>
      <family val="2"/>
    </font>
    <font>
      <b/>
      <sz val="16"/>
      <color theme="1"/>
      <name val="Calibri"/>
      <family val="2"/>
    </font>
    <font>
      <b/>
      <sz val="11"/>
      <color theme="1"/>
      <name val="Calibri"/>
      <family val="2"/>
    </font>
    <font>
      <b/>
      <sz val="13.2"/>
      <color theme="1"/>
      <name val="Calibri"/>
      <family val="2"/>
    </font>
    <font>
      <b/>
      <vertAlign val="superscript"/>
      <sz val="13.2"/>
      <color theme="1"/>
      <name val="Calibri"/>
      <family val="2"/>
    </font>
    <font>
      <b/>
      <vertAlign val="subscript"/>
      <sz val="11"/>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theme="5"/>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54">
    <xf numFmtId="0" fontId="0" fillId="0" borderId="0" xfId="0"/>
    <xf numFmtId="0" fontId="1" fillId="0" borderId="0" xfId="0" applyFont="1"/>
    <xf numFmtId="164" fontId="1" fillId="0" borderId="0" xfId="0" applyNumberFormat="1" applyFont="1"/>
    <xf numFmtId="0" fontId="1" fillId="0" borderId="0" xfId="0" applyFont="1" applyAlignment="1">
      <alignment wrapText="1"/>
    </xf>
    <xf numFmtId="0" fontId="3" fillId="0" borderId="0" xfId="0" applyFont="1" applyAlignment="1">
      <alignment vertical="center"/>
    </xf>
    <xf numFmtId="0" fontId="5" fillId="0" borderId="0" xfId="0" applyFont="1"/>
    <xf numFmtId="0" fontId="5" fillId="0" borderId="0" xfId="0" applyFont="1" applyAlignment="1">
      <alignment horizontal="left" vertical="center" indent="5"/>
    </xf>
    <xf numFmtId="0" fontId="8" fillId="0" borderId="0" xfId="0" applyFont="1" applyAlignment="1">
      <alignment horizontal="left" vertical="center" indent="13"/>
    </xf>
    <xf numFmtId="0" fontId="7" fillId="0" borderId="0" xfId="0" applyFont="1" applyAlignment="1">
      <alignment horizontal="left" vertical="center" indent="5"/>
    </xf>
    <xf numFmtId="0" fontId="11" fillId="0" borderId="0" xfId="0" applyFont="1" applyAlignment="1">
      <alignment horizontal="left" vertical="center" indent="5"/>
    </xf>
    <xf numFmtId="0" fontId="13" fillId="0" borderId="0" xfId="0" applyFont="1" applyAlignment="1">
      <alignment horizontal="left" vertical="center" indent="5"/>
    </xf>
    <xf numFmtId="0" fontId="5" fillId="0" borderId="0" xfId="0" applyFont="1" applyAlignment="1">
      <alignment horizontal="left" vertical="center" wrapText="1"/>
    </xf>
    <xf numFmtId="0" fontId="0" fillId="0" borderId="0" xfId="0" applyAlignment="1">
      <alignment wrapText="1"/>
    </xf>
    <xf numFmtId="0" fontId="8" fillId="0" borderId="0" xfId="0" applyFont="1" applyAlignment="1">
      <alignment horizontal="left" vertical="center" wrapText="1"/>
    </xf>
    <xf numFmtId="0" fontId="7" fillId="0" borderId="0" xfId="0" applyFont="1" applyAlignment="1">
      <alignment horizontal="left" vertical="center" wrapText="1"/>
    </xf>
    <xf numFmtId="0" fontId="0" fillId="0" borderId="0" xfId="0" applyAlignment="1">
      <alignment horizontal="left" vertical="center" wrapText="1"/>
    </xf>
    <xf numFmtId="0" fontId="5" fillId="0" borderId="0" xfId="0" applyFont="1" applyAlignment="1">
      <alignment vertical="center"/>
    </xf>
    <xf numFmtId="0" fontId="6" fillId="0" borderId="0" xfId="0" applyFont="1" applyAlignment="1">
      <alignment vertical="center"/>
    </xf>
    <xf numFmtId="0" fontId="6" fillId="0" borderId="0" xfId="0" applyFont="1" applyAlignment="1">
      <alignment vertical="center" wrapText="1"/>
    </xf>
    <xf numFmtId="0" fontId="6" fillId="0" borderId="0" xfId="0" applyFont="1"/>
    <xf numFmtId="0" fontId="1" fillId="2" borderId="0" xfId="0" applyFont="1" applyFill="1"/>
    <xf numFmtId="0" fontId="16" fillId="0" borderId="0" xfId="0" applyFont="1"/>
    <xf numFmtId="0" fontId="15" fillId="0" borderId="0" xfId="0" applyFont="1"/>
    <xf numFmtId="0" fontId="17" fillId="0" borderId="0" xfId="0" applyFont="1"/>
    <xf numFmtId="0" fontId="1" fillId="2" borderId="0" xfId="0" applyFont="1" applyFill="1" applyAlignment="1">
      <alignment wrapText="1"/>
    </xf>
    <xf numFmtId="0" fontId="1" fillId="2" borderId="0" xfId="0" applyFont="1" applyFill="1" applyAlignment="1">
      <alignment vertical="center" wrapText="1"/>
    </xf>
    <xf numFmtId="0" fontId="1" fillId="2" borderId="0" xfId="0" applyFont="1" applyFill="1" applyAlignment="1">
      <alignment horizontal="left" vertical="center" wrapText="1"/>
    </xf>
    <xf numFmtId="0" fontId="1" fillId="3" borderId="0" xfId="0" applyFont="1" applyFill="1" applyAlignment="1">
      <alignment vertical="center" wrapText="1"/>
    </xf>
    <xf numFmtId="0" fontId="1" fillId="3" borderId="0" xfId="0" applyFont="1" applyFill="1" applyAlignment="1">
      <alignment horizontal="left" vertical="center" wrapText="1"/>
    </xf>
    <xf numFmtId="0" fontId="1" fillId="3" borderId="0" xfId="0" applyFont="1" applyFill="1" applyAlignment="1">
      <alignment wrapText="1"/>
    </xf>
    <xf numFmtId="0" fontId="1" fillId="4" borderId="0" xfId="0" applyFont="1" applyFill="1" applyAlignment="1">
      <alignment vertical="center" wrapText="1"/>
    </xf>
    <xf numFmtId="0" fontId="1" fillId="4" borderId="0" xfId="0" applyFont="1" applyFill="1" applyAlignment="1">
      <alignment horizontal="left" vertical="center" wrapText="1"/>
    </xf>
    <xf numFmtId="0" fontId="1" fillId="4" borderId="0" xfId="0" applyFont="1" applyFill="1"/>
    <xf numFmtId="0" fontId="0" fillId="2" borderId="0" xfId="0" applyFill="1"/>
    <xf numFmtId="0" fontId="19" fillId="0" borderId="0" xfId="0" applyFont="1"/>
    <xf numFmtId="0" fontId="21" fillId="0" borderId="0" xfId="0" applyFont="1"/>
    <xf numFmtId="0" fontId="22" fillId="0" borderId="0" xfId="0" applyFont="1" applyAlignment="1">
      <alignment vertical="center"/>
    </xf>
    <xf numFmtId="0" fontId="6" fillId="0" borderId="0" xfId="0" quotePrefix="1" applyFont="1" applyAlignment="1">
      <alignment vertical="center"/>
    </xf>
    <xf numFmtId="0" fontId="23" fillId="0" borderId="0" xfId="0" applyFont="1"/>
    <xf numFmtId="0" fontId="17" fillId="0" borderId="0" xfId="0" applyFont="1" applyAlignment="1">
      <alignment vertical="center"/>
    </xf>
    <xf numFmtId="0" fontId="27" fillId="0" borderId="0" xfId="0" applyFont="1"/>
    <xf numFmtId="165" fontId="0" fillId="0" borderId="0" xfId="0" applyNumberFormat="1"/>
    <xf numFmtId="0" fontId="19" fillId="2" borderId="0" xfId="0" applyFont="1" applyFill="1"/>
    <xf numFmtId="0" fontId="6" fillId="0" borderId="0" xfId="0" applyFont="1" applyAlignment="1">
      <alignment wrapText="1"/>
    </xf>
    <xf numFmtId="0" fontId="6" fillId="2" borderId="0" xfId="0" applyFont="1" applyFill="1" applyAlignment="1">
      <alignment vertical="center" wrapText="1"/>
    </xf>
    <xf numFmtId="164" fontId="6" fillId="0" borderId="0" xfId="0" applyNumberFormat="1" applyFont="1"/>
    <xf numFmtId="0" fontId="6" fillId="0" borderId="0" xfId="0" applyFont="1" applyAlignment="1">
      <alignment horizontal="left" vertical="center" indent="3"/>
    </xf>
    <xf numFmtId="0" fontId="6" fillId="2" borderId="0" xfId="0" applyFont="1" applyFill="1" applyAlignment="1">
      <alignment vertical="center"/>
    </xf>
    <xf numFmtId="0" fontId="1" fillId="5" borderId="0" xfId="0" applyFont="1" applyFill="1"/>
    <xf numFmtId="0" fontId="6" fillId="5" borderId="0" xfId="0" applyFont="1" applyFill="1" applyAlignment="1">
      <alignment vertical="center"/>
    </xf>
    <xf numFmtId="0" fontId="21" fillId="2" borderId="0" xfId="0" applyFont="1" applyFill="1"/>
    <xf numFmtId="0" fontId="17" fillId="2" borderId="0" xfId="0" applyFont="1" applyFill="1"/>
    <xf numFmtId="0" fontId="19" fillId="2" borderId="0" xfId="0" applyFont="1" applyFill="1" applyAlignment="1">
      <alignment vertical="center"/>
    </xf>
    <xf numFmtId="0" fontId="3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3464</xdr:colOff>
      <xdr:row>19</xdr:row>
      <xdr:rowOff>75334</xdr:rowOff>
    </xdr:from>
    <xdr:ext cx="111248"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09600" y="5686425"/>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i="1">
                            <a:latin typeface="Cambria Math" panose="02040503050406030204" pitchFamily="18" charset="0"/>
                          </a:rPr>
                        </m:ctrlPr>
                      </m:accPr>
                      <m:e>
                        <m:r>
                          <a:rPr lang="en-US" sz="1100" b="0" i="1">
                            <a:latin typeface="Cambria Math" panose="02040503050406030204" pitchFamily="18" charset="0"/>
                          </a:rPr>
                          <m:t>𝑥</m:t>
                        </m:r>
                      </m:e>
                    </m:acc>
                  </m:oMath>
                </m:oMathPara>
              </a14:m>
              <a:endParaRPr lang="en-US" sz="1100"/>
            </a:p>
          </xdr:txBody>
        </xdr:sp>
      </mc:Choice>
      <mc:Fallback xmlns="">
        <xdr:sp macro="" textlink="">
          <xdr:nvSpPr>
            <xdr:cNvPr id="19" name="TextBox 18"/>
            <xdr:cNvSpPr txBox="1"/>
          </xdr:nvSpPr>
          <xdr:spPr>
            <a:xfrm>
              <a:off x="609600" y="5686425"/>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 ̅</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6</xdr:col>
      <xdr:colOff>190500</xdr:colOff>
      <xdr:row>11</xdr:row>
      <xdr:rowOff>164041</xdr:rowOff>
    </xdr:from>
    <xdr:to>
      <xdr:col>6</xdr:col>
      <xdr:colOff>582083</xdr:colOff>
      <xdr:row>13</xdr:row>
      <xdr:rowOff>31750</xdr:rowOff>
    </xdr:to>
    <xdr:cxnSp macro="">
      <xdr:nvCxnSpPr>
        <xdr:cNvPr id="3" name="Straight Arrow Connector 2">
          <a:extLst>
            <a:ext uri="{FF2B5EF4-FFF2-40B4-BE49-F238E27FC236}">
              <a16:creationId xmlns:a16="http://schemas.microsoft.com/office/drawing/2014/main" id="{D25438A7-42AA-4E52-8565-531189243C9A}"/>
            </a:ext>
          </a:extLst>
        </xdr:cNvPr>
        <xdr:cNvCxnSpPr/>
      </xdr:nvCxnSpPr>
      <xdr:spPr>
        <a:xfrm flipV="1">
          <a:off x="6863292" y="2201333"/>
          <a:ext cx="391583" cy="2381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F17"/>
  <sheetViews>
    <sheetView zoomScale="120" zoomScaleNormal="120" workbookViewId="0"/>
  </sheetViews>
  <sheetFormatPr defaultColWidth="9.140625" defaultRowHeight="15" x14ac:dyDescent="0.25"/>
  <cols>
    <col min="1" max="1" width="9.140625" style="1"/>
    <col min="2" max="2" width="67.42578125" style="1" customWidth="1"/>
    <col min="3" max="16384" width="9.140625" style="1"/>
  </cols>
  <sheetData>
    <row r="3" spans="2:6" ht="17.25" x14ac:dyDescent="0.25">
      <c r="B3" s="4" t="s">
        <v>437</v>
      </c>
    </row>
    <row r="4" spans="2:6" ht="30" customHeight="1" x14ac:dyDescent="0.25">
      <c r="B4" s="25" t="s">
        <v>355</v>
      </c>
      <c r="C4" s="3"/>
      <c r="D4" s="3"/>
      <c r="E4" s="3"/>
      <c r="F4" s="3"/>
    </row>
    <row r="5" spans="2:6" ht="30" customHeight="1" x14ac:dyDescent="0.25">
      <c r="B5" s="26" t="s">
        <v>356</v>
      </c>
      <c r="C5" s="3"/>
      <c r="D5" s="3"/>
      <c r="E5" s="3"/>
      <c r="F5" s="3"/>
    </row>
    <row r="6" spans="2:6" ht="30" customHeight="1" x14ac:dyDescent="0.25">
      <c r="B6" s="26" t="s">
        <v>357</v>
      </c>
      <c r="C6" s="3"/>
      <c r="D6" s="3"/>
      <c r="E6" s="3"/>
      <c r="F6" s="3"/>
    </row>
    <row r="7" spans="2:6" ht="30" customHeight="1" x14ac:dyDescent="0.25">
      <c r="B7" s="26" t="s">
        <v>358</v>
      </c>
      <c r="C7" s="3"/>
      <c r="D7" s="3"/>
      <c r="E7" s="3"/>
      <c r="F7" s="3"/>
    </row>
    <row r="8" spans="2:6" ht="30" customHeight="1" x14ac:dyDescent="0.25">
      <c r="B8" s="26" t="s">
        <v>359</v>
      </c>
      <c r="C8" s="3"/>
      <c r="D8" s="3"/>
      <c r="E8" s="3"/>
      <c r="F8" s="3"/>
    </row>
    <row r="9" spans="2:6" ht="30" customHeight="1" x14ac:dyDescent="0.25">
      <c r="B9" s="26" t="s">
        <v>360</v>
      </c>
      <c r="C9" s="3"/>
      <c r="D9" s="3"/>
      <c r="E9" s="3"/>
      <c r="F9" s="3"/>
    </row>
    <row r="10" spans="2:6" ht="30" customHeight="1" x14ac:dyDescent="0.25">
      <c r="B10" s="26" t="s">
        <v>361</v>
      </c>
      <c r="C10" s="3"/>
      <c r="D10" s="3"/>
      <c r="E10" s="3"/>
      <c r="F10" s="3"/>
    </row>
    <row r="11" spans="2:6" ht="44.25" customHeight="1" x14ac:dyDescent="0.25">
      <c r="B11" s="27" t="s">
        <v>362</v>
      </c>
      <c r="C11" s="3"/>
      <c r="D11" s="3"/>
      <c r="E11" s="3"/>
      <c r="F11" s="3"/>
    </row>
    <row r="12" spans="2:6" ht="30" customHeight="1" x14ac:dyDescent="0.25">
      <c r="B12" s="28" t="s">
        <v>363</v>
      </c>
      <c r="C12" s="3"/>
      <c r="D12" s="3"/>
      <c r="E12" s="3"/>
      <c r="F12" s="3"/>
    </row>
    <row r="13" spans="2:6" ht="30" customHeight="1" x14ac:dyDescent="0.25">
      <c r="B13" s="28" t="s">
        <v>364</v>
      </c>
      <c r="C13" s="3"/>
      <c r="D13" s="3"/>
      <c r="E13" s="3"/>
      <c r="F13" s="3"/>
    </row>
    <row r="14" spans="2:6" ht="30" customHeight="1" x14ac:dyDescent="0.25">
      <c r="B14" s="28" t="s">
        <v>365</v>
      </c>
      <c r="C14" s="3"/>
      <c r="D14" s="3"/>
      <c r="E14" s="3"/>
      <c r="F14" s="3"/>
    </row>
    <row r="15" spans="2:6" ht="30" customHeight="1" x14ac:dyDescent="0.25">
      <c r="B15" s="28" t="s">
        <v>366</v>
      </c>
      <c r="C15" s="3"/>
      <c r="D15" s="3"/>
      <c r="E15" s="3"/>
      <c r="F15" s="3"/>
    </row>
    <row r="16" spans="2:6" ht="30" customHeight="1" x14ac:dyDescent="0.25">
      <c r="B16" s="28" t="s">
        <v>367</v>
      </c>
      <c r="C16" s="3"/>
      <c r="D16" s="3"/>
      <c r="E16" s="3"/>
      <c r="F16" s="3"/>
    </row>
    <row r="17" spans="2:6" ht="30" customHeight="1" x14ac:dyDescent="0.25">
      <c r="B17" s="29" t="s">
        <v>375</v>
      </c>
      <c r="C17" s="3"/>
      <c r="D17" s="3"/>
      <c r="E17" s="3"/>
      <c r="F17" s="3"/>
    </row>
  </sheetData>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4:H26"/>
  <sheetViews>
    <sheetView topLeftCell="A10" zoomScale="120" zoomScaleNormal="120" workbookViewId="0">
      <selection activeCell="B12" sqref="B12"/>
    </sheetView>
  </sheetViews>
  <sheetFormatPr defaultColWidth="9.140625" defaultRowHeight="15" x14ac:dyDescent="0.25"/>
  <cols>
    <col min="1" max="1" width="9.140625" style="1"/>
    <col min="2" max="2" width="73" style="1" customWidth="1"/>
    <col min="3" max="3" width="22.7109375" style="1" customWidth="1"/>
    <col min="4" max="16384" width="9.140625" style="1"/>
  </cols>
  <sheetData>
    <row r="4" spans="2:8" ht="113.25" customHeight="1" x14ac:dyDescent="0.25">
      <c r="B4" s="18" t="s">
        <v>394</v>
      </c>
      <c r="C4" s="3"/>
      <c r="D4" s="3"/>
      <c r="E4" s="3"/>
      <c r="F4" s="3"/>
      <c r="G4" s="3"/>
      <c r="H4" s="3"/>
    </row>
    <row r="5" spans="2:8" ht="49.5" customHeight="1" x14ac:dyDescent="0.25">
      <c r="B5" s="18" t="s">
        <v>470</v>
      </c>
      <c r="C5" s="3"/>
      <c r="D5" s="3"/>
      <c r="E5" s="3"/>
      <c r="F5" s="3"/>
      <c r="G5" s="3"/>
      <c r="H5" s="3"/>
    </row>
    <row r="6" spans="2:8" ht="75" x14ac:dyDescent="0.25">
      <c r="B6" s="18" t="s">
        <v>395</v>
      </c>
      <c r="C6" s="3"/>
      <c r="D6" s="3"/>
      <c r="E6" s="3"/>
      <c r="F6" s="3"/>
      <c r="G6" s="3"/>
      <c r="H6" s="3"/>
    </row>
    <row r="7" spans="2:8" ht="37.5" x14ac:dyDescent="0.25">
      <c r="B7" s="18" t="s">
        <v>396</v>
      </c>
      <c r="C7" s="18"/>
      <c r="D7" s="3"/>
      <c r="E7" s="3"/>
      <c r="F7" s="3"/>
      <c r="G7" s="3"/>
      <c r="H7" s="3"/>
    </row>
    <row r="8" spans="2:8" ht="83.25" customHeight="1" x14ac:dyDescent="0.25">
      <c r="B8" s="18" t="s">
        <v>397</v>
      </c>
      <c r="C8" s="18" t="s">
        <v>466</v>
      </c>
      <c r="D8" s="3"/>
      <c r="E8" s="3"/>
      <c r="F8" s="3"/>
      <c r="G8" s="3"/>
      <c r="H8" s="3"/>
    </row>
    <row r="9" spans="2:8" ht="18.75" x14ac:dyDescent="0.25">
      <c r="B9" s="18"/>
      <c r="C9" s="3"/>
      <c r="D9" s="3"/>
      <c r="E9" s="18"/>
      <c r="F9" s="3"/>
      <c r="G9" s="3"/>
      <c r="H9" s="3"/>
    </row>
    <row r="10" spans="2:8" ht="18.75" x14ac:dyDescent="0.25">
      <c r="B10" s="18" t="s">
        <v>499</v>
      </c>
      <c r="C10" s="3"/>
      <c r="D10" s="3"/>
      <c r="E10" s="3"/>
      <c r="F10" s="3"/>
      <c r="G10" s="3"/>
      <c r="H10" s="3"/>
    </row>
    <row r="11" spans="2:8" ht="18.75" x14ac:dyDescent="0.25">
      <c r="B11" s="18" t="s">
        <v>398</v>
      </c>
      <c r="C11" s="3"/>
      <c r="D11" s="3"/>
      <c r="E11" s="3"/>
      <c r="F11" s="3"/>
      <c r="G11" s="3"/>
      <c r="H11" s="3"/>
    </row>
    <row r="12" spans="2:8" ht="99.75" customHeight="1" x14ac:dyDescent="0.25">
      <c r="B12" s="18" t="s">
        <v>467</v>
      </c>
      <c r="C12" s="3"/>
      <c r="D12" s="3"/>
      <c r="E12" s="3"/>
      <c r="F12" s="3"/>
      <c r="G12" s="3"/>
      <c r="H12" s="3"/>
    </row>
    <row r="13" spans="2:8" ht="105" customHeight="1" x14ac:dyDescent="0.25">
      <c r="B13" s="18" t="s">
        <v>399</v>
      </c>
      <c r="C13" s="3"/>
      <c r="D13" s="3"/>
      <c r="E13" s="3"/>
      <c r="F13" s="3"/>
      <c r="G13" s="3"/>
      <c r="H13" s="3"/>
    </row>
    <row r="14" spans="2:8" ht="90.75" customHeight="1" x14ac:dyDescent="0.25">
      <c r="B14" s="18" t="s">
        <v>400</v>
      </c>
      <c r="C14" s="3"/>
      <c r="D14" s="3"/>
      <c r="E14" s="3"/>
      <c r="F14" s="3"/>
      <c r="G14" s="3"/>
      <c r="H14" s="3"/>
    </row>
    <row r="16" spans="2:8" ht="18.75" x14ac:dyDescent="0.25">
      <c r="B16" s="18" t="s">
        <v>401</v>
      </c>
    </row>
    <row r="17" spans="2:3" ht="37.5" x14ac:dyDescent="0.25">
      <c r="B17" s="18" t="s">
        <v>440</v>
      </c>
    </row>
    <row r="18" spans="2:3" ht="18.75" x14ac:dyDescent="0.25">
      <c r="B18" s="18" t="s">
        <v>402</v>
      </c>
    </row>
    <row r="19" spans="2:3" ht="18.75" x14ac:dyDescent="0.25">
      <c r="B19" s="18" t="s">
        <v>441</v>
      </c>
    </row>
    <row r="20" spans="2:3" ht="18.75" x14ac:dyDescent="0.25">
      <c r="B20" s="18" t="s">
        <v>403</v>
      </c>
    </row>
    <row r="22" spans="2:3" ht="18.75" x14ac:dyDescent="0.3">
      <c r="B22" s="18">
        <f>SQRT(0.4*0.6/1500)</f>
        <v>1.2649110640673518E-2</v>
      </c>
      <c r="C22" s="19" t="str">
        <f ca="1">_xlfn.FORMULATEXT(B22)</f>
        <v>=SQRT(0.4*0.6/1500)</v>
      </c>
    </row>
    <row r="24" spans="2:3" ht="18.75" x14ac:dyDescent="0.3">
      <c r="B24" s="19" t="s">
        <v>468</v>
      </c>
    </row>
    <row r="25" spans="2:3" ht="18.75" x14ac:dyDescent="0.3">
      <c r="B25" s="19" t="s">
        <v>404</v>
      </c>
    </row>
    <row r="26" spans="2:3" ht="18.75" x14ac:dyDescent="0.3">
      <c r="B26" s="19" t="s">
        <v>469</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D1:I11"/>
  <sheetViews>
    <sheetView zoomScale="120" zoomScaleNormal="120" workbookViewId="0">
      <selection activeCell="F17" sqref="F17"/>
    </sheetView>
  </sheetViews>
  <sheetFormatPr defaultColWidth="9.140625" defaultRowHeight="15" x14ac:dyDescent="0.25"/>
  <cols>
    <col min="1" max="7" width="9.140625" style="1"/>
    <col min="8" max="8" width="26.140625" style="1" customWidth="1"/>
    <col min="9" max="9" width="19.42578125" style="1" bestFit="1" customWidth="1"/>
    <col min="10" max="16384" width="9.140625" style="1"/>
  </cols>
  <sheetData>
    <row r="1" spans="4:9" x14ac:dyDescent="0.25">
      <c r="D1" s="20" t="s">
        <v>408</v>
      </c>
      <c r="E1" s="20"/>
    </row>
    <row r="4" spans="4:9" ht="18" x14ac:dyDescent="0.35">
      <c r="D4" s="1" t="s">
        <v>500</v>
      </c>
      <c r="E4" s="1" t="s">
        <v>283</v>
      </c>
      <c r="F4" s="1">
        <f>_xlfn.NORM.INV(0.025,0,1)</f>
        <v>-1.9599639845400538</v>
      </c>
      <c r="G4" s="1">
        <f>_xlfn.NORM.S.INV(0.025)</f>
        <v>-1.9599639845400538</v>
      </c>
      <c r="H4" s="1" t="str">
        <f ca="1">_xlfn.FORMULATEXT(F4)</f>
        <v>=NORM.INV(0.025,0,1)</v>
      </c>
      <c r="I4" s="1" t="str">
        <f ca="1">_xlfn.FORMULATEXT(G4)</f>
        <v>=NORM.S.INV(0.025)</v>
      </c>
    </row>
    <row r="5" spans="4:9" ht="18" x14ac:dyDescent="0.35">
      <c r="D5" s="1" t="s">
        <v>501</v>
      </c>
      <c r="E5" s="1" t="s">
        <v>284</v>
      </c>
      <c r="F5" s="1">
        <f>_xlfn.NORM.INV(0.975,0,1)</f>
        <v>1.9599639845400536</v>
      </c>
      <c r="G5" s="1">
        <f>_xlfn.NORM.S.INV(0.975)</f>
        <v>1.9599639845400536</v>
      </c>
      <c r="H5" s="1" t="str">
        <f ca="1">_xlfn.FORMULATEXT(F5)</f>
        <v>=NORM.INV(0.975,0,1)</v>
      </c>
      <c r="I5" s="1" t="str">
        <f ca="1">_xlfn.FORMULATEXT(G5)</f>
        <v>=NORM.S.INV(0.975)</v>
      </c>
    </row>
    <row r="6" spans="4:9" ht="18" x14ac:dyDescent="0.35">
      <c r="D6" s="1" t="s">
        <v>502</v>
      </c>
      <c r="E6" s="1" t="s">
        <v>475</v>
      </c>
      <c r="F6" s="1">
        <f>_xlfn.NORM.INV(0.95,0,1)</f>
        <v>1.6448536269514715</v>
      </c>
      <c r="G6" s="1">
        <f>_xlfn.NORM.S.INV(0.95)</f>
        <v>1.6448536269514715</v>
      </c>
      <c r="H6" s="1" t="str">
        <f t="shared" ref="H6:H7" ca="1" si="0">_xlfn.FORMULATEXT(F6)</f>
        <v>=NORM.INV(0.95,0,1)</v>
      </c>
      <c r="I6" s="1" t="str">
        <f t="shared" ref="I6:I7" ca="1" si="1">_xlfn.FORMULATEXT(G6)</f>
        <v>=NORM.S.INV(0.95)</v>
      </c>
    </row>
    <row r="7" spans="4:9" ht="18" x14ac:dyDescent="0.35">
      <c r="D7" s="1" t="s">
        <v>503</v>
      </c>
      <c r="E7" s="1" t="s">
        <v>476</v>
      </c>
      <c r="F7" s="1">
        <f>_xlfn.NORM.INV(0.05,0,1)</f>
        <v>-1.6448536269514726</v>
      </c>
      <c r="G7" s="1">
        <f>_xlfn.NORM.S.INV(0.05)</f>
        <v>-1.6448536269514726</v>
      </c>
      <c r="H7" s="1" t="str">
        <f t="shared" ca="1" si="0"/>
        <v>=NORM.INV(0.05,0,1)</v>
      </c>
      <c r="I7" s="1" t="str">
        <f t="shared" ca="1" si="1"/>
        <v>=NORM.S.INV(0.05)</v>
      </c>
    </row>
    <row r="8" spans="4:9" ht="18.75" x14ac:dyDescent="0.3">
      <c r="E8" s="19" t="s">
        <v>405</v>
      </c>
      <c r="F8" s="19"/>
      <c r="G8" s="19"/>
      <c r="H8" s="19"/>
    </row>
    <row r="9" spans="4:9" ht="18.75" x14ac:dyDescent="0.3">
      <c r="E9" s="19" t="s">
        <v>406</v>
      </c>
      <c r="F9" s="19"/>
      <c r="G9" s="19"/>
      <c r="H9" s="19"/>
    </row>
    <row r="10" spans="4:9" ht="18.75" x14ac:dyDescent="0.3">
      <c r="E10" s="19" t="s">
        <v>407</v>
      </c>
      <c r="F10" s="19"/>
      <c r="G10" s="19"/>
      <c r="H10" s="19"/>
    </row>
    <row r="11" spans="4:9" ht="18.75" x14ac:dyDescent="0.3">
      <c r="E11" s="19"/>
      <c r="F11" s="19"/>
      <c r="G11" s="19"/>
      <c r="H11" s="19"/>
    </row>
  </sheetData>
  <printOptions headings="1" gridLines="1"/>
  <pageMargins left="0.7" right="0.7" top="0.75" bottom="0.75" header="0.3" footer="0.3"/>
  <pageSetup scale="78"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G21"/>
  <sheetViews>
    <sheetView workbookViewId="0">
      <selection activeCell="E4" sqref="E4"/>
    </sheetView>
  </sheetViews>
  <sheetFormatPr defaultRowHeight="15" x14ac:dyDescent="0.25"/>
  <cols>
    <col min="1" max="1" width="53.7109375" customWidth="1"/>
    <col min="2" max="2" width="55" customWidth="1"/>
    <col min="3" max="3" width="29.28515625" customWidth="1"/>
    <col min="4" max="4" width="20.28515625" customWidth="1"/>
  </cols>
  <sheetData>
    <row r="1" spans="1:7" ht="23.25" x14ac:dyDescent="0.35">
      <c r="A1" s="42" t="s">
        <v>474</v>
      </c>
      <c r="B1" s="33"/>
      <c r="C1" s="1"/>
      <c r="D1" s="1"/>
      <c r="E1" s="1"/>
      <c r="F1" s="1"/>
      <c r="G1" s="1"/>
    </row>
    <row r="2" spans="1:7" ht="144.75" customHeight="1" x14ac:dyDescent="0.35">
      <c r="A2" s="18" t="s">
        <v>479</v>
      </c>
      <c r="C2" s="35"/>
      <c r="D2" s="35" t="s">
        <v>285</v>
      </c>
      <c r="E2" s="35">
        <v>4500</v>
      </c>
      <c r="F2" s="1"/>
      <c r="G2" s="1"/>
    </row>
    <row r="3" spans="1:7" ht="23.25" x14ac:dyDescent="0.35">
      <c r="A3" s="42" t="s">
        <v>291</v>
      </c>
      <c r="B3" s="52" t="s">
        <v>290</v>
      </c>
      <c r="C3" s="35"/>
      <c r="D3" s="35" t="s">
        <v>286</v>
      </c>
      <c r="E3" s="35">
        <v>500</v>
      </c>
      <c r="F3" s="1"/>
      <c r="G3" s="1"/>
    </row>
    <row r="4" spans="1:7" ht="23.25" x14ac:dyDescent="0.35">
      <c r="A4" s="42" t="s">
        <v>471</v>
      </c>
      <c r="B4" s="42" t="s">
        <v>478</v>
      </c>
      <c r="C4" s="35"/>
      <c r="D4" s="35" t="s">
        <v>287</v>
      </c>
      <c r="E4" s="35">
        <v>100</v>
      </c>
      <c r="F4" s="1"/>
      <c r="G4" s="1"/>
    </row>
    <row r="5" spans="1:7" ht="23.25" x14ac:dyDescent="0.35">
      <c r="C5" s="35"/>
      <c r="D5" s="35" t="s">
        <v>288</v>
      </c>
      <c r="E5" s="35">
        <f>_xlfn.NORM.S.INV(0.025)</f>
        <v>-1.9599639845400538</v>
      </c>
      <c r="F5" s="1"/>
      <c r="G5" s="1"/>
    </row>
    <row r="6" spans="1:7" ht="23.25" x14ac:dyDescent="0.35">
      <c r="A6" s="19" t="s">
        <v>409</v>
      </c>
      <c r="B6" s="19"/>
      <c r="C6" s="35"/>
      <c r="D6" s="35" t="s">
        <v>289</v>
      </c>
      <c r="E6" s="35">
        <f>_xlfn.NORM.S.INV(0.975)</f>
        <v>1.9599639845400536</v>
      </c>
      <c r="F6" s="1"/>
      <c r="G6" s="1"/>
    </row>
    <row r="7" spans="1:7" ht="23.25" x14ac:dyDescent="0.35">
      <c r="A7" s="19" t="s">
        <v>472</v>
      </c>
      <c r="B7" s="19"/>
      <c r="C7" s="35"/>
      <c r="D7" s="35"/>
      <c r="E7" s="35"/>
      <c r="F7" s="1"/>
      <c r="G7" s="1"/>
    </row>
    <row r="8" spans="1:7" ht="23.25" x14ac:dyDescent="0.35">
      <c r="A8" s="1"/>
      <c r="B8" s="16"/>
      <c r="C8" s="34"/>
      <c r="D8" s="35" t="s">
        <v>291</v>
      </c>
      <c r="E8" s="35">
        <f>samplemean+z.025*popsigma/SQRT(samplesize)</f>
        <v>4402.0018007729977</v>
      </c>
      <c r="F8" s="1"/>
      <c r="G8" s="1"/>
    </row>
    <row r="9" spans="1:7" ht="23.25" x14ac:dyDescent="0.35">
      <c r="A9" s="1"/>
      <c r="C9" s="34"/>
      <c r="D9" s="35" t="s">
        <v>290</v>
      </c>
      <c r="E9" s="35">
        <f>samplemean+z.975*popsigma/SQRT(samplesize)</f>
        <v>4597.9981992270023</v>
      </c>
      <c r="F9" s="1"/>
      <c r="G9" s="1"/>
    </row>
    <row r="10" spans="1:7" ht="18.75" x14ac:dyDescent="0.25">
      <c r="A10" s="17" t="s">
        <v>473</v>
      </c>
      <c r="D10" s="1"/>
      <c r="E10" s="1"/>
      <c r="F10" s="1"/>
      <c r="G10" s="1"/>
    </row>
    <row r="11" spans="1:7" x14ac:dyDescent="0.25">
      <c r="E11" s="1"/>
      <c r="F11" s="1"/>
      <c r="G11" s="1"/>
    </row>
    <row r="12" spans="1:7" x14ac:dyDescent="0.25">
      <c r="E12" s="1"/>
      <c r="F12" s="1"/>
      <c r="G12" s="1"/>
    </row>
    <row r="14" spans="1:7" ht="66.75" customHeight="1" x14ac:dyDescent="0.25"/>
    <row r="16" spans="1:7" ht="45" customHeight="1" x14ac:dyDescent="5.35">
      <c r="B16" s="21"/>
    </row>
    <row r="17" spans="2:2" ht="18.75" x14ac:dyDescent="0.25">
      <c r="B17" s="16"/>
    </row>
    <row r="18" spans="2:2" ht="18.75" x14ac:dyDescent="0.25">
      <c r="B18" s="16"/>
    </row>
    <row r="19" spans="2:2" ht="18.75" x14ac:dyDescent="0.25">
      <c r="B19" s="16"/>
    </row>
    <row r="20" spans="2:2" ht="18.75" x14ac:dyDescent="0.25">
      <c r="B20" s="16"/>
    </row>
    <row r="21" spans="2:2" ht="18.75" x14ac:dyDescent="0.25">
      <c r="B21" s="16"/>
    </row>
  </sheetData>
  <printOptions headings="1" gridLines="1"/>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AQ106"/>
  <sheetViews>
    <sheetView zoomScale="110" zoomScaleNormal="110" workbookViewId="0">
      <selection activeCell="A18" sqref="A18"/>
    </sheetView>
  </sheetViews>
  <sheetFormatPr defaultColWidth="9.140625" defaultRowHeight="15" x14ac:dyDescent="0.25"/>
  <cols>
    <col min="1" max="1" width="17.140625" style="1" customWidth="1"/>
    <col min="2" max="4" width="9.140625" style="1"/>
    <col min="5" max="5" width="21.140625" style="1" customWidth="1"/>
    <col min="6" max="16384" width="9.140625" style="1"/>
  </cols>
  <sheetData>
    <row r="2" spans="1:43" x14ac:dyDescent="0.25">
      <c r="A2" s="1" t="s">
        <v>332</v>
      </c>
      <c r="D2" s="20" t="s">
        <v>482</v>
      </c>
      <c r="E2" s="20"/>
      <c r="F2" s="20"/>
      <c r="G2" s="20"/>
    </row>
    <row r="3" spans="1:43" x14ac:dyDescent="0.25">
      <c r="A3" s="1">
        <f ca="1">COUNTIF(A7:A106,"yes")</f>
        <v>97</v>
      </c>
      <c r="D3" s="20" t="s">
        <v>480</v>
      </c>
      <c r="E3" s="20"/>
      <c r="F3" s="20"/>
      <c r="G3" s="20"/>
    </row>
    <row r="4" spans="1:43" x14ac:dyDescent="0.25">
      <c r="D4" s="20" t="s">
        <v>481</v>
      </c>
      <c r="E4" s="20"/>
      <c r="F4" s="20"/>
      <c r="G4" s="20"/>
    </row>
    <row r="5" spans="1:43" x14ac:dyDescent="0.25">
      <c r="D5" s="20"/>
      <c r="E5" s="20"/>
      <c r="F5" s="20"/>
      <c r="G5" s="20"/>
    </row>
    <row r="6" spans="1:43" x14ac:dyDescent="0.25">
      <c r="A6" s="1" t="s">
        <v>331</v>
      </c>
      <c r="B6" s="1" t="s">
        <v>329</v>
      </c>
      <c r="C6" s="1" t="s">
        <v>330</v>
      </c>
      <c r="D6" s="1" t="s">
        <v>278</v>
      </c>
      <c r="E6" s="1" t="s">
        <v>410</v>
      </c>
      <c r="F6" s="1" t="s">
        <v>292</v>
      </c>
      <c r="H6" s="1" t="s">
        <v>293</v>
      </c>
      <c r="I6" s="1" t="s">
        <v>294</v>
      </c>
      <c r="J6" s="1" t="s">
        <v>295</v>
      </c>
      <c r="K6" s="1" t="s">
        <v>296</v>
      </c>
      <c r="L6" s="1" t="s">
        <v>297</v>
      </c>
      <c r="M6" s="1" t="s">
        <v>298</v>
      </c>
      <c r="N6" s="1" t="s">
        <v>299</v>
      </c>
      <c r="O6" s="1" t="s">
        <v>300</v>
      </c>
      <c r="P6" s="1" t="s">
        <v>301</v>
      </c>
      <c r="Q6" s="1" t="s">
        <v>302</v>
      </c>
      <c r="R6" s="1" t="s">
        <v>303</v>
      </c>
      <c r="S6" s="1" t="s">
        <v>304</v>
      </c>
      <c r="T6" s="1" t="s">
        <v>305</v>
      </c>
      <c r="U6" s="1" t="s">
        <v>306</v>
      </c>
      <c r="V6" s="1" t="s">
        <v>307</v>
      </c>
      <c r="W6" s="1" t="s">
        <v>308</v>
      </c>
      <c r="X6" s="1" t="s">
        <v>309</v>
      </c>
      <c r="Y6" s="1" t="s">
        <v>310</v>
      </c>
      <c r="Z6" s="1" t="s">
        <v>311</v>
      </c>
      <c r="AA6" s="1" t="s">
        <v>312</v>
      </c>
      <c r="AB6" s="1" t="s">
        <v>313</v>
      </c>
      <c r="AC6" s="1" t="s">
        <v>314</v>
      </c>
      <c r="AD6" s="1" t="s">
        <v>315</v>
      </c>
      <c r="AE6" s="1" t="s">
        <v>316</v>
      </c>
      <c r="AF6" s="1" t="s">
        <v>317</v>
      </c>
      <c r="AG6" s="1" t="s">
        <v>318</v>
      </c>
      <c r="AH6" s="1" t="s">
        <v>319</v>
      </c>
      <c r="AI6" s="1" t="s">
        <v>320</v>
      </c>
      <c r="AJ6" s="1" t="s">
        <v>321</v>
      </c>
      <c r="AK6" s="1" t="s">
        <v>322</v>
      </c>
      <c r="AL6" s="1" t="s">
        <v>323</v>
      </c>
      <c r="AM6" s="1" t="s">
        <v>324</v>
      </c>
      <c r="AN6" s="1" t="s">
        <v>325</v>
      </c>
      <c r="AO6" s="1" t="s">
        <v>326</v>
      </c>
      <c r="AP6" s="1" t="s">
        <v>327</v>
      </c>
      <c r="AQ6" s="1" t="s">
        <v>328</v>
      </c>
    </row>
    <row r="7" spans="1:43" x14ac:dyDescent="0.25">
      <c r="A7" s="1" t="str">
        <f ca="1">IF(AND(B7&lt;100,C7&gt;100),"yes","no")</f>
        <v>yes</v>
      </c>
      <c r="B7" s="1">
        <f ca="1">D7-(1.96*E7/SQRT(36))</f>
        <v>92.262698778693931</v>
      </c>
      <c r="C7" s="1">
        <f ca="1">D7+(1.96*E7/SQRT(36))</f>
        <v>100.64402641309266</v>
      </c>
      <c r="D7" s="1">
        <f ca="1">AVERAGE(H7:AQ7)</f>
        <v>96.453362595893296</v>
      </c>
      <c r="E7" s="1">
        <f ca="1">STDEV(H7:AQ7)</f>
        <v>12.828562705712345</v>
      </c>
      <c r="F7" s="1">
        <v>1</v>
      </c>
      <c r="H7" s="1">
        <f ca="1">NORMINV(RAND(),100,15)</f>
        <v>92.529006816406095</v>
      </c>
      <c r="I7" s="1">
        <f t="shared" ref="I7:AQ14" ca="1" si="0">NORMINV(RAND(),100,15)</f>
        <v>72.250353343012534</v>
      </c>
      <c r="J7" s="1">
        <f t="shared" ca="1" si="0"/>
        <v>100.31904635754205</v>
      </c>
      <c r="K7" s="1">
        <f t="shared" ca="1" si="0"/>
        <v>115.26699708737657</v>
      </c>
      <c r="L7" s="1">
        <f t="shared" ca="1" si="0"/>
        <v>101.19429575425042</v>
      </c>
      <c r="M7" s="1">
        <f t="shared" ca="1" si="0"/>
        <v>91.850462610953841</v>
      </c>
      <c r="N7" s="1">
        <f t="shared" ca="1" si="0"/>
        <v>109.92573036286608</v>
      </c>
      <c r="O7" s="1">
        <f t="shared" ca="1" si="0"/>
        <v>89.846064608837395</v>
      </c>
      <c r="P7" s="1">
        <f t="shared" ca="1" si="0"/>
        <v>96.1438012217627</v>
      </c>
      <c r="Q7" s="1">
        <f t="shared" ca="1" si="0"/>
        <v>106.66889742262114</v>
      </c>
      <c r="R7" s="1">
        <f t="shared" ca="1" si="0"/>
        <v>92.368999904376679</v>
      </c>
      <c r="S7" s="1">
        <f t="shared" ca="1" si="0"/>
        <v>81.412412751709098</v>
      </c>
      <c r="T7" s="1">
        <f t="shared" ca="1" si="0"/>
        <v>115.1950736339175</v>
      </c>
      <c r="U7" s="1">
        <f t="shared" ca="1" si="0"/>
        <v>103.42403206049713</v>
      </c>
      <c r="V7" s="1">
        <f t="shared" ca="1" si="0"/>
        <v>96.669070506445436</v>
      </c>
      <c r="W7" s="1">
        <f t="shared" ca="1" si="0"/>
        <v>83.346926633359985</v>
      </c>
      <c r="X7" s="1">
        <f t="shared" ca="1" si="0"/>
        <v>72.999631118545977</v>
      </c>
      <c r="Y7" s="1">
        <f t="shared" ca="1" si="0"/>
        <v>114.30757544757093</v>
      </c>
      <c r="Z7" s="1">
        <f t="shared" ca="1" si="0"/>
        <v>120.12886775971995</v>
      </c>
      <c r="AA7" s="1">
        <f t="shared" ca="1" si="0"/>
        <v>95.519984994291931</v>
      </c>
      <c r="AB7" s="1">
        <f t="shared" ca="1" si="0"/>
        <v>116.13049453418948</v>
      </c>
      <c r="AC7" s="1">
        <f t="shared" ca="1" si="0"/>
        <v>84.264868668238051</v>
      </c>
      <c r="AD7" s="1">
        <f t="shared" ca="1" si="0"/>
        <v>91.2821316892948</v>
      </c>
      <c r="AE7" s="1">
        <f t="shared" ca="1" si="0"/>
        <v>87.316870470743225</v>
      </c>
      <c r="AF7" s="1">
        <f t="shared" ca="1" si="0"/>
        <v>72.227182404720637</v>
      </c>
      <c r="AG7" s="1">
        <f t="shared" ca="1" si="0"/>
        <v>86.496249173237302</v>
      </c>
      <c r="AH7" s="1">
        <f t="shared" ca="1" si="0"/>
        <v>112.42349790267116</v>
      </c>
      <c r="AI7" s="1">
        <f t="shared" ca="1" si="0"/>
        <v>105.04716553255005</v>
      </c>
      <c r="AJ7" s="1">
        <f t="shared" ca="1" si="0"/>
        <v>102.50998007758498</v>
      </c>
      <c r="AK7" s="1">
        <f t="shared" ca="1" si="0"/>
        <v>108.27475051123793</v>
      </c>
      <c r="AL7" s="1">
        <f t="shared" ca="1" si="0"/>
        <v>99.859965448125649</v>
      </c>
      <c r="AM7" s="1">
        <f t="shared" ca="1" si="0"/>
        <v>93.818681365677989</v>
      </c>
      <c r="AN7" s="1">
        <f t="shared" ca="1" si="0"/>
        <v>79.643264636574202</v>
      </c>
      <c r="AO7" s="1">
        <f t="shared" ca="1" si="0"/>
        <v>91.084813656599394</v>
      </c>
      <c r="AP7" s="1">
        <f t="shared" ca="1" si="0"/>
        <v>96.240311677850315</v>
      </c>
      <c r="AQ7" s="1">
        <f t="shared" ca="1" si="0"/>
        <v>94.333595306799936</v>
      </c>
    </row>
    <row r="8" spans="1:43" x14ac:dyDescent="0.25">
      <c r="A8" s="1" t="str">
        <f t="shared" ref="A8:A71" ca="1" si="1">IF(AND(B8&lt;100,C8&gt;100),"yes","no")</f>
        <v>yes</v>
      </c>
      <c r="B8" s="1">
        <f t="shared" ref="B8:B71" ca="1" si="2">D8-(1.96*E8/SQRT(36))</f>
        <v>94.171826545070303</v>
      </c>
      <c r="C8" s="1">
        <f t="shared" ref="C8:C71" ca="1" si="3">D8+(1.96*15/SQRT(36))</f>
        <v>103.79092265245573</v>
      </c>
      <c r="D8" s="1">
        <f t="shared" ref="D8:D71" ca="1" si="4">AVERAGE(H8:AQ8)</f>
        <v>98.890922652455728</v>
      </c>
      <c r="E8" s="1">
        <f t="shared" ref="E8:E71" ca="1" si="5">STDEV(H8:AQ8)</f>
        <v>14.446212573628838</v>
      </c>
      <c r="F8" s="1">
        <v>2</v>
      </c>
      <c r="H8" s="1">
        <f t="shared" ref="H8:W30" ca="1" si="6">NORMINV(RAND(),100,15)</f>
        <v>96.184867132961841</v>
      </c>
      <c r="I8" s="1">
        <f t="shared" ca="1" si="0"/>
        <v>95.519766443149109</v>
      </c>
      <c r="J8" s="1">
        <f t="shared" ca="1" si="0"/>
        <v>129.42674500848076</v>
      </c>
      <c r="K8" s="1">
        <f t="shared" ca="1" si="0"/>
        <v>91.208159595216685</v>
      </c>
      <c r="L8" s="1">
        <f t="shared" ca="1" si="0"/>
        <v>104.80457639284053</v>
      </c>
      <c r="M8" s="1">
        <f t="shared" ca="1" si="0"/>
        <v>85.474690190662741</v>
      </c>
      <c r="N8" s="1">
        <f t="shared" ca="1" si="0"/>
        <v>95.381086616123937</v>
      </c>
      <c r="O8" s="1">
        <f t="shared" ca="1" si="0"/>
        <v>93.654277186656728</v>
      </c>
      <c r="P8" s="1">
        <f t="shared" ca="1" si="0"/>
        <v>91.488814576759296</v>
      </c>
      <c r="Q8" s="1">
        <f t="shared" ca="1" si="0"/>
        <v>94.532213759535281</v>
      </c>
      <c r="R8" s="1">
        <f t="shared" ca="1" si="0"/>
        <v>92.915524148503806</v>
      </c>
      <c r="S8" s="1">
        <f t="shared" ca="1" si="0"/>
        <v>110.20194067161182</v>
      </c>
      <c r="T8" s="1">
        <f t="shared" ca="1" si="0"/>
        <v>94.151801478366338</v>
      </c>
      <c r="U8" s="1">
        <f t="shared" ca="1" si="0"/>
        <v>84.327495650417021</v>
      </c>
      <c r="V8" s="1">
        <f t="shared" ca="1" si="0"/>
        <v>102.71805831098186</v>
      </c>
      <c r="W8" s="1">
        <f t="shared" ca="1" si="0"/>
        <v>122.69525764462337</v>
      </c>
      <c r="X8" s="1">
        <f t="shared" ca="1" si="0"/>
        <v>122.82810500341435</v>
      </c>
      <c r="Y8" s="1">
        <f t="shared" ca="1" si="0"/>
        <v>129.16002053209147</v>
      </c>
      <c r="Z8" s="1">
        <f t="shared" ca="1" si="0"/>
        <v>86.16169885756824</v>
      </c>
      <c r="AA8" s="1">
        <f t="shared" ca="1" si="0"/>
        <v>119.28761137325952</v>
      </c>
      <c r="AB8" s="1">
        <f t="shared" ca="1" si="0"/>
        <v>97.473903910974826</v>
      </c>
      <c r="AC8" s="1">
        <f t="shared" ca="1" si="0"/>
        <v>116.6053186490243</v>
      </c>
      <c r="AD8" s="1">
        <f t="shared" ca="1" si="0"/>
        <v>66.031015901321069</v>
      </c>
      <c r="AE8" s="1">
        <f t="shared" ca="1" si="0"/>
        <v>107.16644994533672</v>
      </c>
      <c r="AF8" s="1">
        <f t="shared" ca="1" si="0"/>
        <v>87.576130644907209</v>
      </c>
      <c r="AG8" s="1">
        <f t="shared" ca="1" si="0"/>
        <v>93.056183044942486</v>
      </c>
      <c r="AH8" s="1">
        <f t="shared" ca="1" si="0"/>
        <v>78.982590737219041</v>
      </c>
      <c r="AI8" s="1">
        <f t="shared" ca="1" si="0"/>
        <v>110.86428921464824</v>
      </c>
      <c r="AJ8" s="1">
        <f t="shared" ca="1" si="0"/>
        <v>89.757465406449654</v>
      </c>
      <c r="AK8" s="1">
        <f t="shared" ca="1" si="0"/>
        <v>81.262599224372934</v>
      </c>
      <c r="AL8" s="1">
        <f t="shared" ca="1" si="0"/>
        <v>101.6974817932859</v>
      </c>
      <c r="AM8" s="1">
        <f t="shared" ca="1" si="0"/>
        <v>101.90435447846663</v>
      </c>
      <c r="AN8" s="1">
        <f t="shared" ca="1" si="0"/>
        <v>102.81436646367864</v>
      </c>
      <c r="AO8" s="1">
        <f t="shared" ca="1" si="0"/>
        <v>86.836057488691353</v>
      </c>
      <c r="AP8" s="1">
        <f t="shared" ca="1" si="0"/>
        <v>107.43321824284307</v>
      </c>
      <c r="AQ8" s="1">
        <f t="shared" ca="1" si="0"/>
        <v>88.489079769018986</v>
      </c>
    </row>
    <row r="9" spans="1:43" x14ac:dyDescent="0.25">
      <c r="A9" s="1" t="str">
        <f t="shared" ca="1" si="1"/>
        <v>yes</v>
      </c>
      <c r="B9" s="1">
        <f t="shared" ca="1" si="2"/>
        <v>93.882416355779412</v>
      </c>
      <c r="C9" s="1">
        <f t="shared" ca="1" si="3"/>
        <v>103.82098490694793</v>
      </c>
      <c r="D9" s="1">
        <f t="shared" ca="1" si="4"/>
        <v>98.920984906947922</v>
      </c>
      <c r="E9" s="1">
        <f t="shared" ca="1" si="5"/>
        <v>15.424189442352588</v>
      </c>
      <c r="F9" s="1">
        <v>3</v>
      </c>
      <c r="H9" s="1">
        <f t="shared" ca="1" si="6"/>
        <v>107.76299758058848</v>
      </c>
      <c r="I9" s="1">
        <f t="shared" ca="1" si="0"/>
        <v>95.526628705932112</v>
      </c>
      <c r="J9" s="1">
        <f t="shared" ca="1" si="0"/>
        <v>115.72129075892376</v>
      </c>
      <c r="K9" s="1">
        <f t="shared" ca="1" si="0"/>
        <v>100.7603094351943</v>
      </c>
      <c r="L9" s="1">
        <f t="shared" ca="1" si="0"/>
        <v>107.83765705869932</v>
      </c>
      <c r="M9" s="1">
        <f t="shared" ca="1" si="0"/>
        <v>89.945090045740713</v>
      </c>
      <c r="N9" s="1">
        <f t="shared" ca="1" si="0"/>
        <v>71.619344896131054</v>
      </c>
      <c r="O9" s="1">
        <f t="shared" ca="1" si="0"/>
        <v>117.20497974100009</v>
      </c>
      <c r="P9" s="1">
        <f t="shared" ca="1" si="0"/>
        <v>101.2336349612233</v>
      </c>
      <c r="Q9" s="1">
        <f t="shared" ca="1" si="0"/>
        <v>98.672504936281243</v>
      </c>
      <c r="R9" s="1">
        <f t="shared" ca="1" si="0"/>
        <v>89.640407771824414</v>
      </c>
      <c r="S9" s="1">
        <f t="shared" ca="1" si="0"/>
        <v>109.53877139925055</v>
      </c>
      <c r="T9" s="1">
        <f t="shared" ca="1" si="0"/>
        <v>119.60217546554382</v>
      </c>
      <c r="U9" s="1">
        <f t="shared" ca="1" si="0"/>
        <v>76.302669689885022</v>
      </c>
      <c r="V9" s="1">
        <f t="shared" ca="1" si="0"/>
        <v>95.597424929293666</v>
      </c>
      <c r="W9" s="1">
        <f t="shared" ca="1" si="0"/>
        <v>100.51934600920727</v>
      </c>
      <c r="X9" s="1">
        <f t="shared" ca="1" si="0"/>
        <v>80.503937491186093</v>
      </c>
      <c r="Y9" s="1">
        <f t="shared" ca="1" si="0"/>
        <v>82.60590386361666</v>
      </c>
      <c r="Z9" s="1">
        <f t="shared" ca="1" si="0"/>
        <v>102.24069941584764</v>
      </c>
      <c r="AA9" s="1">
        <f t="shared" ca="1" si="0"/>
        <v>94.335845002507497</v>
      </c>
      <c r="AB9" s="1">
        <f t="shared" ca="1" si="0"/>
        <v>78.547047975095438</v>
      </c>
      <c r="AC9" s="1">
        <f t="shared" ca="1" si="0"/>
        <v>92.737110085096447</v>
      </c>
      <c r="AD9" s="1">
        <f t="shared" ca="1" si="0"/>
        <v>134.32714046596976</v>
      </c>
      <c r="AE9" s="1">
        <f t="shared" ca="1" si="0"/>
        <v>102.51834598954609</v>
      </c>
      <c r="AF9" s="1">
        <f t="shared" ca="1" si="0"/>
        <v>94.304960682415725</v>
      </c>
      <c r="AG9" s="1">
        <f t="shared" ca="1" si="0"/>
        <v>110.69756426638075</v>
      </c>
      <c r="AH9" s="1">
        <f t="shared" ca="1" si="0"/>
        <v>96.236977690762885</v>
      </c>
      <c r="AI9" s="1">
        <f t="shared" ca="1" si="0"/>
        <v>94.501341154147838</v>
      </c>
      <c r="AJ9" s="1">
        <f t="shared" ca="1" si="0"/>
        <v>142.16986597033596</v>
      </c>
      <c r="AK9" s="1">
        <f t="shared" ca="1" si="0"/>
        <v>89.449448090218411</v>
      </c>
      <c r="AL9" s="1">
        <f t="shared" ca="1" si="0"/>
        <v>69.898601430171141</v>
      </c>
      <c r="AM9" s="1">
        <f t="shared" ca="1" si="0"/>
        <v>94.410239788608664</v>
      </c>
      <c r="AN9" s="1">
        <f t="shared" ca="1" si="0"/>
        <v>105.23825493063322</v>
      </c>
      <c r="AO9" s="1">
        <f t="shared" ca="1" si="0"/>
        <v>90.000893682668405</v>
      </c>
      <c r="AP9" s="1">
        <f t="shared" ca="1" si="0"/>
        <v>106.26987995746561</v>
      </c>
      <c r="AQ9" s="1">
        <f t="shared" ca="1" si="0"/>
        <v>102.67616533273124</v>
      </c>
    </row>
    <row r="10" spans="1:43" x14ac:dyDescent="0.25">
      <c r="A10" s="1" t="str">
        <f t="shared" ca="1" si="1"/>
        <v>yes</v>
      </c>
      <c r="B10" s="1">
        <f t="shared" ca="1" si="2"/>
        <v>95.568788467737619</v>
      </c>
      <c r="C10" s="1">
        <f t="shared" ca="1" si="3"/>
        <v>104.2719586403461</v>
      </c>
      <c r="D10" s="1">
        <f t="shared" ca="1" si="4"/>
        <v>99.371958640346094</v>
      </c>
      <c r="E10" s="1">
        <f t="shared" ca="1" si="5"/>
        <v>11.642357671250416</v>
      </c>
      <c r="F10" s="1">
        <v>4</v>
      </c>
      <c r="H10" s="1">
        <f t="shared" ca="1" si="6"/>
        <v>106.1581239010526</v>
      </c>
      <c r="I10" s="1">
        <f t="shared" ca="1" si="0"/>
        <v>91.539952431065331</v>
      </c>
      <c r="J10" s="1">
        <f t="shared" ca="1" si="0"/>
        <v>114.21151711085514</v>
      </c>
      <c r="K10" s="1">
        <f t="shared" ca="1" si="0"/>
        <v>98.550005373136884</v>
      </c>
      <c r="L10" s="1">
        <f t="shared" ca="1" si="0"/>
        <v>91.785333287168299</v>
      </c>
      <c r="M10" s="1">
        <f t="shared" ca="1" si="0"/>
        <v>121.46017973323131</v>
      </c>
      <c r="N10" s="1">
        <f t="shared" ca="1" si="0"/>
        <v>105.69536743937418</v>
      </c>
      <c r="O10" s="1">
        <f t="shared" ca="1" si="0"/>
        <v>98.310937973419755</v>
      </c>
      <c r="P10" s="1">
        <f t="shared" ca="1" si="0"/>
        <v>82.119338614312667</v>
      </c>
      <c r="Q10" s="1">
        <f t="shared" ca="1" si="0"/>
        <v>104.16298338586259</v>
      </c>
      <c r="R10" s="1">
        <f t="shared" ca="1" si="0"/>
        <v>98.603445225218167</v>
      </c>
      <c r="S10" s="1">
        <f t="shared" ca="1" si="0"/>
        <v>104.94756855480237</v>
      </c>
      <c r="T10" s="1">
        <f t="shared" ca="1" si="0"/>
        <v>118.82085915810062</v>
      </c>
      <c r="U10" s="1">
        <f t="shared" ca="1" si="0"/>
        <v>112.48527812299059</v>
      </c>
      <c r="V10" s="1">
        <f t="shared" ca="1" si="0"/>
        <v>93.277714878452315</v>
      </c>
      <c r="W10" s="1">
        <f t="shared" ca="1" si="0"/>
        <v>113.85536507207492</v>
      </c>
      <c r="X10" s="1">
        <f t="shared" ca="1" si="0"/>
        <v>109.65603041865467</v>
      </c>
      <c r="Y10" s="1">
        <f t="shared" ca="1" si="0"/>
        <v>108.03725023995381</v>
      </c>
      <c r="Z10" s="1">
        <f t="shared" ca="1" si="0"/>
        <v>81.529959649989991</v>
      </c>
      <c r="AA10" s="1">
        <f t="shared" ca="1" si="0"/>
        <v>98.039165779164748</v>
      </c>
      <c r="AB10" s="1">
        <f t="shared" ca="1" si="0"/>
        <v>96.329584304955532</v>
      </c>
      <c r="AC10" s="1">
        <f t="shared" ca="1" si="0"/>
        <v>108.16717012789924</v>
      </c>
      <c r="AD10" s="1">
        <f t="shared" ca="1" si="0"/>
        <v>93.686118171232124</v>
      </c>
      <c r="AE10" s="1">
        <f t="shared" ca="1" si="0"/>
        <v>83.993728199998159</v>
      </c>
      <c r="AF10" s="1">
        <f t="shared" ca="1" si="0"/>
        <v>85.137436585838429</v>
      </c>
      <c r="AG10" s="1">
        <f t="shared" ca="1" si="0"/>
        <v>113.19620820481376</v>
      </c>
      <c r="AH10" s="1">
        <f t="shared" ca="1" si="0"/>
        <v>109.09239626812916</v>
      </c>
      <c r="AI10" s="1">
        <f t="shared" ca="1" si="0"/>
        <v>79.233632932544651</v>
      </c>
      <c r="AJ10" s="1">
        <f t="shared" ca="1" si="0"/>
        <v>88.44711382945674</v>
      </c>
      <c r="AK10" s="1">
        <f t="shared" ca="1" si="0"/>
        <v>103.79766900146271</v>
      </c>
      <c r="AL10" s="1">
        <f t="shared" ca="1" si="0"/>
        <v>112.5186780135799</v>
      </c>
      <c r="AM10" s="1">
        <f t="shared" ca="1" si="0"/>
        <v>91.441343733074376</v>
      </c>
      <c r="AN10" s="1">
        <f t="shared" ca="1" si="0"/>
        <v>88.202262833797931</v>
      </c>
      <c r="AO10" s="1">
        <f t="shared" ca="1" si="0"/>
        <v>100.09212824881946</v>
      </c>
      <c r="AP10" s="1">
        <f t="shared" ca="1" si="0"/>
        <v>89.848584674250603</v>
      </c>
      <c r="AQ10" s="1">
        <f t="shared" ca="1" si="0"/>
        <v>80.960079573725693</v>
      </c>
    </row>
    <row r="11" spans="1:43" x14ac:dyDescent="0.25">
      <c r="A11" s="1" t="str">
        <f t="shared" ca="1" si="1"/>
        <v>yes</v>
      </c>
      <c r="B11" s="1">
        <f t="shared" ca="1" si="2"/>
        <v>91.899237834146334</v>
      </c>
      <c r="C11" s="1">
        <f t="shared" ca="1" si="3"/>
        <v>102.45730228982183</v>
      </c>
      <c r="D11" s="1">
        <f t="shared" ca="1" si="4"/>
        <v>97.55730228982182</v>
      </c>
      <c r="E11" s="1">
        <f t="shared" ca="1" si="5"/>
        <v>17.32060547655761</v>
      </c>
      <c r="F11" s="1">
        <v>5</v>
      </c>
      <c r="H11" s="1">
        <f t="shared" ca="1" si="6"/>
        <v>97.057383941232715</v>
      </c>
      <c r="I11" s="1">
        <f t="shared" ca="1" si="0"/>
        <v>91.053972808325412</v>
      </c>
      <c r="J11" s="1">
        <f t="shared" ca="1" si="0"/>
        <v>68.212871954331845</v>
      </c>
      <c r="K11" s="1">
        <f t="shared" ca="1" si="0"/>
        <v>106.79258926097</v>
      </c>
      <c r="L11" s="1">
        <f t="shared" ca="1" si="0"/>
        <v>76.190843325013219</v>
      </c>
      <c r="M11" s="1">
        <f t="shared" ca="1" si="0"/>
        <v>82.705152246526779</v>
      </c>
      <c r="N11" s="1">
        <f t="shared" ca="1" si="0"/>
        <v>108.38444807804711</v>
      </c>
      <c r="O11" s="1">
        <f t="shared" ca="1" si="0"/>
        <v>97.556939489722296</v>
      </c>
      <c r="P11" s="1">
        <f t="shared" ca="1" si="0"/>
        <v>104.88547682028832</v>
      </c>
      <c r="Q11" s="1">
        <f t="shared" ca="1" si="0"/>
        <v>104.99780020841615</v>
      </c>
      <c r="R11" s="1">
        <f t="shared" ca="1" si="0"/>
        <v>92.664938819841922</v>
      </c>
      <c r="S11" s="1">
        <f t="shared" ca="1" si="0"/>
        <v>103.55875417787003</v>
      </c>
      <c r="T11" s="1">
        <f t="shared" ca="1" si="0"/>
        <v>89.308633856027924</v>
      </c>
      <c r="U11" s="1">
        <f t="shared" ca="1" si="0"/>
        <v>120.4837591648063</v>
      </c>
      <c r="V11" s="1">
        <f t="shared" ca="1" si="0"/>
        <v>94.669829298198181</v>
      </c>
      <c r="W11" s="1">
        <f t="shared" ca="1" si="0"/>
        <v>115.63470451070657</v>
      </c>
      <c r="X11" s="1">
        <f t="shared" ca="1" si="0"/>
        <v>103.8249587451606</v>
      </c>
      <c r="Y11" s="1">
        <f t="shared" ca="1" si="0"/>
        <v>92.119254730339023</v>
      </c>
      <c r="Z11" s="1">
        <f t="shared" ca="1" si="0"/>
        <v>95.07973824211652</v>
      </c>
      <c r="AA11" s="1">
        <f t="shared" ca="1" si="0"/>
        <v>62.222192582012362</v>
      </c>
      <c r="AB11" s="1">
        <f t="shared" ca="1" si="0"/>
        <v>67.627733105356342</v>
      </c>
      <c r="AC11" s="1">
        <f t="shared" ca="1" si="0"/>
        <v>122.78633029117496</v>
      </c>
      <c r="AD11" s="1">
        <f t="shared" ca="1" si="0"/>
        <v>102.11441220998069</v>
      </c>
      <c r="AE11" s="1">
        <f t="shared" ca="1" si="0"/>
        <v>110.90673026494056</v>
      </c>
      <c r="AF11" s="1">
        <f t="shared" ca="1" si="0"/>
        <v>96.829977431302083</v>
      </c>
      <c r="AG11" s="1">
        <f t="shared" ca="1" si="0"/>
        <v>53.800242402910996</v>
      </c>
      <c r="AH11" s="1">
        <f t="shared" ca="1" si="0"/>
        <v>106.79836867237749</v>
      </c>
      <c r="AI11" s="1">
        <f t="shared" ca="1" si="0"/>
        <v>101.67465407263288</v>
      </c>
      <c r="AJ11" s="1">
        <f t="shared" ca="1" si="0"/>
        <v>89.8310743787912</v>
      </c>
      <c r="AK11" s="1">
        <f t="shared" ca="1" si="0"/>
        <v>111.2856474484531</v>
      </c>
      <c r="AL11" s="1">
        <f t="shared" ca="1" si="0"/>
        <v>117.35396780241925</v>
      </c>
      <c r="AM11" s="1">
        <f t="shared" ca="1" si="0"/>
        <v>101.0615783765285</v>
      </c>
      <c r="AN11" s="1">
        <f t="shared" ca="1" si="0"/>
        <v>81.319208020348412</v>
      </c>
      <c r="AO11" s="1">
        <f t="shared" ca="1" si="0"/>
        <v>135.2481668412475</v>
      </c>
      <c r="AP11" s="1">
        <f t="shared" ca="1" si="0"/>
        <v>111.68677872161669</v>
      </c>
      <c r="AQ11" s="1">
        <f t="shared" ca="1" si="0"/>
        <v>94.333770133551781</v>
      </c>
    </row>
    <row r="12" spans="1:43" x14ac:dyDescent="0.25">
      <c r="A12" s="1" t="str">
        <f t="shared" ca="1" si="1"/>
        <v>yes</v>
      </c>
      <c r="B12" s="1">
        <f t="shared" ca="1" si="2"/>
        <v>96.24330150789072</v>
      </c>
      <c r="C12" s="1">
        <f t="shared" ca="1" si="3"/>
        <v>105.30743492824946</v>
      </c>
      <c r="D12" s="1">
        <f t="shared" ca="1" si="4"/>
        <v>100.40743492824946</v>
      </c>
      <c r="E12" s="1">
        <f t="shared" ca="1" si="5"/>
        <v>12.747347205179821</v>
      </c>
      <c r="F12" s="1">
        <v>6</v>
      </c>
      <c r="H12" s="1">
        <f t="shared" ca="1" si="6"/>
        <v>86.135946388954792</v>
      </c>
      <c r="I12" s="1">
        <f t="shared" ca="1" si="0"/>
        <v>98.906670882724171</v>
      </c>
      <c r="J12" s="1">
        <f t="shared" ca="1" si="0"/>
        <v>88.406333816037517</v>
      </c>
      <c r="K12" s="1">
        <f t="shared" ca="1" si="0"/>
        <v>106.53828539461314</v>
      </c>
      <c r="L12" s="1">
        <f t="shared" ca="1" si="0"/>
        <v>96.032131149688155</v>
      </c>
      <c r="M12" s="1">
        <f t="shared" ca="1" si="0"/>
        <v>101.10031708367067</v>
      </c>
      <c r="N12" s="1">
        <f t="shared" ca="1" si="0"/>
        <v>92.18537980944231</v>
      </c>
      <c r="O12" s="1">
        <f t="shared" ca="1" si="0"/>
        <v>86.340259643308713</v>
      </c>
      <c r="P12" s="1">
        <f t="shared" ca="1" si="0"/>
        <v>100.15549758244565</v>
      </c>
      <c r="Q12" s="1">
        <f t="shared" ca="1" si="0"/>
        <v>104.05686215106299</v>
      </c>
      <c r="R12" s="1">
        <f t="shared" ca="1" si="0"/>
        <v>123.24936985820604</v>
      </c>
      <c r="S12" s="1">
        <f t="shared" ca="1" si="0"/>
        <v>112.30976238466964</v>
      </c>
      <c r="T12" s="1">
        <f t="shared" ca="1" si="0"/>
        <v>99.002368316979968</v>
      </c>
      <c r="U12" s="1">
        <f t="shared" ca="1" si="0"/>
        <v>110.87698926428385</v>
      </c>
      <c r="V12" s="1">
        <f t="shared" ca="1" si="0"/>
        <v>97.320024088658755</v>
      </c>
      <c r="W12" s="1">
        <f t="shared" ca="1" si="0"/>
        <v>117.94787514663082</v>
      </c>
      <c r="X12" s="1">
        <f t="shared" ca="1" si="0"/>
        <v>85.181293652851835</v>
      </c>
      <c r="Y12" s="1">
        <f t="shared" ca="1" si="0"/>
        <v>94.425033083404188</v>
      </c>
      <c r="Z12" s="1">
        <f t="shared" ca="1" si="0"/>
        <v>116.07393288276944</v>
      </c>
      <c r="AA12" s="1">
        <f t="shared" ca="1" si="0"/>
        <v>122.48777231204099</v>
      </c>
      <c r="AB12" s="1">
        <f t="shared" ca="1" si="0"/>
        <v>73.370675325210314</v>
      </c>
      <c r="AC12" s="1">
        <f t="shared" ca="1" si="0"/>
        <v>106.96820785676007</v>
      </c>
      <c r="AD12" s="1">
        <f t="shared" ca="1" si="0"/>
        <v>99.090036626856801</v>
      </c>
      <c r="AE12" s="1">
        <f t="shared" ca="1" si="0"/>
        <v>85.853244005153087</v>
      </c>
      <c r="AF12" s="1">
        <f t="shared" ca="1" si="0"/>
        <v>87.146197564664519</v>
      </c>
      <c r="AG12" s="1">
        <f t="shared" ca="1" si="0"/>
        <v>97.410872891831232</v>
      </c>
      <c r="AH12" s="1">
        <f t="shared" ca="1" si="0"/>
        <v>82.162181683466841</v>
      </c>
      <c r="AI12" s="1">
        <f t="shared" ca="1" si="0"/>
        <v>93.089788098628091</v>
      </c>
      <c r="AJ12" s="1">
        <f t="shared" ca="1" si="0"/>
        <v>107.18494565811244</v>
      </c>
      <c r="AK12" s="1">
        <f t="shared" ca="1" si="0"/>
        <v>103.78825319067202</v>
      </c>
      <c r="AL12" s="1">
        <f t="shared" ca="1" si="0"/>
        <v>121.41506015233563</v>
      </c>
      <c r="AM12" s="1">
        <f t="shared" ca="1" si="0"/>
        <v>91.049460408711184</v>
      </c>
      <c r="AN12" s="1">
        <f t="shared" ca="1" si="0"/>
        <v>112.21624833574552</v>
      </c>
      <c r="AO12" s="1">
        <f t="shared" ca="1" si="0"/>
        <v>105.09001094885792</v>
      </c>
      <c r="AP12" s="1">
        <f t="shared" ca="1" si="0"/>
        <v>88.333904551534161</v>
      </c>
      <c r="AQ12" s="1">
        <f t="shared" ca="1" si="0"/>
        <v>121.76646522599627</v>
      </c>
    </row>
    <row r="13" spans="1:43" x14ac:dyDescent="0.25">
      <c r="A13" s="1" t="str">
        <f t="shared" ca="1" si="1"/>
        <v>yes</v>
      </c>
      <c r="B13" s="1">
        <f t="shared" ca="1" si="2"/>
        <v>97.306119844085345</v>
      </c>
      <c r="C13" s="1">
        <f t="shared" ca="1" si="3"/>
        <v>106.69664591508359</v>
      </c>
      <c r="D13" s="1">
        <f t="shared" ca="1" si="4"/>
        <v>101.79664591508359</v>
      </c>
      <c r="E13" s="1">
        <f t="shared" ca="1" si="5"/>
        <v>13.74650838060688</v>
      </c>
      <c r="F13" s="1">
        <v>7</v>
      </c>
      <c r="H13" s="1">
        <f t="shared" ca="1" si="6"/>
        <v>103.9291145132232</v>
      </c>
      <c r="I13" s="1">
        <f t="shared" ca="1" si="0"/>
        <v>76.674011290894612</v>
      </c>
      <c r="J13" s="1">
        <f t="shared" ca="1" si="0"/>
        <v>112.12893121325693</v>
      </c>
      <c r="K13" s="1">
        <f t="shared" ca="1" si="0"/>
        <v>107.90607158141376</v>
      </c>
      <c r="L13" s="1">
        <f t="shared" ca="1" si="0"/>
        <v>97.325352316684288</v>
      </c>
      <c r="M13" s="1">
        <f t="shared" ca="1" si="0"/>
        <v>97.002992652763027</v>
      </c>
      <c r="N13" s="1">
        <f t="shared" ca="1" si="0"/>
        <v>101.55032348915255</v>
      </c>
      <c r="O13" s="1">
        <f t="shared" ca="1" si="0"/>
        <v>95.840962037163592</v>
      </c>
      <c r="P13" s="1">
        <f t="shared" ca="1" si="0"/>
        <v>108.54164447318175</v>
      </c>
      <c r="Q13" s="1">
        <f t="shared" ca="1" si="0"/>
        <v>118.67347393339706</v>
      </c>
      <c r="R13" s="1">
        <f t="shared" ca="1" si="0"/>
        <v>91.629097468539328</v>
      </c>
      <c r="S13" s="1">
        <f t="shared" ca="1" si="0"/>
        <v>85.978780787687782</v>
      </c>
      <c r="T13" s="1">
        <f t="shared" ca="1" si="0"/>
        <v>103.14342871788971</v>
      </c>
      <c r="U13" s="1">
        <f t="shared" ca="1" si="0"/>
        <v>97.387488893510536</v>
      </c>
      <c r="V13" s="1">
        <f t="shared" ca="1" si="0"/>
        <v>107.91146068026426</v>
      </c>
      <c r="W13" s="1">
        <f t="shared" ca="1" si="0"/>
        <v>86.686766504503723</v>
      </c>
      <c r="X13" s="1">
        <f t="shared" ca="1" si="0"/>
        <v>84.446945241254184</v>
      </c>
      <c r="Y13" s="1">
        <f t="shared" ca="1" si="0"/>
        <v>121.22022436753663</v>
      </c>
      <c r="Z13" s="1">
        <f t="shared" ca="1" si="0"/>
        <v>83.217086584653643</v>
      </c>
      <c r="AA13" s="1">
        <f t="shared" ca="1" si="0"/>
        <v>91.082189736407216</v>
      </c>
      <c r="AB13" s="1">
        <f t="shared" ca="1" si="0"/>
        <v>103.40105925358405</v>
      </c>
      <c r="AC13" s="1">
        <f t="shared" ca="1" si="0"/>
        <v>101.41082057519895</v>
      </c>
      <c r="AD13" s="1">
        <f t="shared" ca="1" si="0"/>
        <v>86.781481533505769</v>
      </c>
      <c r="AE13" s="1">
        <f t="shared" ca="1" si="0"/>
        <v>98.888417783291516</v>
      </c>
      <c r="AF13" s="1">
        <f t="shared" ca="1" si="0"/>
        <v>113.52301994658113</v>
      </c>
      <c r="AG13" s="1">
        <f t="shared" ca="1" si="0"/>
        <v>112.13547310505049</v>
      </c>
      <c r="AH13" s="1">
        <f t="shared" ca="1" si="0"/>
        <v>122.56123855837902</v>
      </c>
      <c r="AI13" s="1">
        <f t="shared" ca="1" si="0"/>
        <v>75.481184214534906</v>
      </c>
      <c r="AJ13" s="1">
        <f t="shared" ca="1" si="0"/>
        <v>112.52596670278233</v>
      </c>
      <c r="AK13" s="1">
        <f t="shared" ca="1" si="0"/>
        <v>113.45713995740425</v>
      </c>
      <c r="AL13" s="1">
        <f t="shared" ca="1" si="0"/>
        <v>78.742774861268373</v>
      </c>
      <c r="AM13" s="1">
        <f t="shared" ca="1" si="0"/>
        <v>109.8141249102063</v>
      </c>
      <c r="AN13" s="1">
        <f t="shared" ca="1" si="0"/>
        <v>125.22932524366085</v>
      </c>
      <c r="AO13" s="1">
        <f t="shared" ca="1" si="0"/>
        <v>102.2850986672466</v>
      </c>
      <c r="AP13" s="1">
        <f t="shared" ca="1" si="0"/>
        <v>125.66696062150626</v>
      </c>
      <c r="AQ13" s="1">
        <f t="shared" ca="1" si="0"/>
        <v>110.49882052542971</v>
      </c>
    </row>
    <row r="14" spans="1:43" x14ac:dyDescent="0.25">
      <c r="A14" s="1" t="str">
        <f t="shared" ca="1" si="1"/>
        <v>yes</v>
      </c>
      <c r="B14" s="1">
        <f t="shared" ca="1" si="2"/>
        <v>91.049331532353307</v>
      </c>
      <c r="C14" s="1">
        <f t="shared" ca="1" si="3"/>
        <v>101.85374761579116</v>
      </c>
      <c r="D14" s="1">
        <f t="shared" ca="1" si="4"/>
        <v>96.953747615791158</v>
      </c>
      <c r="E14" s="1">
        <f t="shared" ca="1" si="5"/>
        <v>18.074743112564846</v>
      </c>
      <c r="F14" s="1">
        <v>8</v>
      </c>
      <c r="H14" s="1">
        <f t="shared" ca="1" si="6"/>
        <v>96.467932393743524</v>
      </c>
      <c r="I14" s="1">
        <f t="shared" ca="1" si="0"/>
        <v>118.42008582300375</v>
      </c>
      <c r="J14" s="1">
        <f t="shared" ca="1" si="0"/>
        <v>92.37713485355232</v>
      </c>
      <c r="K14" s="1">
        <f t="shared" ca="1" si="0"/>
        <v>105.86371385331768</v>
      </c>
      <c r="L14" s="1">
        <f t="shared" ca="1" si="0"/>
        <v>93.297716363417578</v>
      </c>
      <c r="M14" s="1">
        <f t="shared" ca="1" si="0"/>
        <v>62.185102291536623</v>
      </c>
      <c r="N14" s="1">
        <f t="shared" ca="1" si="0"/>
        <v>142.77519259585185</v>
      </c>
      <c r="O14" s="1">
        <f t="shared" ca="1" si="0"/>
        <v>116.30222679264921</v>
      </c>
      <c r="P14" s="1">
        <f t="shared" ca="1" si="0"/>
        <v>78.207339589885947</v>
      </c>
      <c r="Q14" s="1">
        <f t="shared" ca="1" si="0"/>
        <v>93.065419355663835</v>
      </c>
      <c r="R14" s="1">
        <f t="shared" ca="1" si="0"/>
        <v>77.858279632424001</v>
      </c>
      <c r="S14" s="1">
        <f t="shared" ref="S14:AH45" ca="1" si="7">NORMINV(RAND(),100,15)</f>
        <v>91.957242315922528</v>
      </c>
      <c r="T14" s="1">
        <f t="shared" ca="1" si="7"/>
        <v>92.87990631177135</v>
      </c>
      <c r="U14" s="1">
        <f t="shared" ca="1" si="7"/>
        <v>71.70678814126056</v>
      </c>
      <c r="V14" s="1">
        <f t="shared" ca="1" si="7"/>
        <v>72.980326874118958</v>
      </c>
      <c r="W14" s="1">
        <f t="shared" ca="1" si="7"/>
        <v>82.054767011586407</v>
      </c>
      <c r="X14" s="1">
        <f t="shared" ca="1" si="7"/>
        <v>105.43284728344624</v>
      </c>
      <c r="Y14" s="1">
        <f t="shared" ca="1" si="7"/>
        <v>130.50079865501795</v>
      </c>
      <c r="Z14" s="1">
        <f t="shared" ca="1" si="7"/>
        <v>103.1522361335474</v>
      </c>
      <c r="AA14" s="1">
        <f t="shared" ca="1" si="7"/>
        <v>90.590821843328342</v>
      </c>
      <c r="AB14" s="1">
        <f t="shared" ca="1" si="7"/>
        <v>108.2600785975917</v>
      </c>
      <c r="AC14" s="1">
        <f t="shared" ca="1" si="7"/>
        <v>81.57687536877927</v>
      </c>
      <c r="AD14" s="1">
        <f t="shared" ca="1" si="7"/>
        <v>73.893950969105916</v>
      </c>
      <c r="AE14" s="1">
        <f t="shared" ca="1" si="7"/>
        <v>96.615775154245469</v>
      </c>
      <c r="AF14" s="1">
        <f t="shared" ca="1" si="7"/>
        <v>73.429800670786875</v>
      </c>
      <c r="AG14" s="1">
        <f t="shared" ca="1" si="7"/>
        <v>94.889325491180131</v>
      </c>
      <c r="AH14" s="1">
        <f t="shared" ca="1" si="7"/>
        <v>95.659354492149134</v>
      </c>
      <c r="AI14" s="1">
        <f t="shared" ref="AI14:AQ42" ca="1" si="8">NORMINV(RAND(),100,15)</f>
        <v>128.37105054898018</v>
      </c>
      <c r="AJ14" s="1">
        <f t="shared" ca="1" si="8"/>
        <v>110.50020054839374</v>
      </c>
      <c r="AK14" s="1">
        <f t="shared" ca="1" si="8"/>
        <v>88.214730928381854</v>
      </c>
      <c r="AL14" s="1">
        <f t="shared" ca="1" si="8"/>
        <v>109.50616546924792</v>
      </c>
      <c r="AM14" s="1">
        <f t="shared" ca="1" si="8"/>
        <v>111.42635068310781</v>
      </c>
      <c r="AN14" s="1">
        <f t="shared" ca="1" si="8"/>
        <v>80.645110118980654</v>
      </c>
      <c r="AO14" s="1">
        <f t="shared" ca="1" si="8"/>
        <v>108.65587713084622</v>
      </c>
      <c r="AP14" s="1">
        <f t="shared" ca="1" si="8"/>
        <v>98.909492191601615</v>
      </c>
      <c r="AQ14" s="1">
        <f t="shared" ca="1" si="8"/>
        <v>111.70489769005653</v>
      </c>
    </row>
    <row r="15" spans="1:43" x14ac:dyDescent="0.25">
      <c r="A15" s="1" t="str">
        <f t="shared" ca="1" si="1"/>
        <v>yes</v>
      </c>
      <c r="B15" s="1">
        <f t="shared" ca="1" si="2"/>
        <v>97.30917408406043</v>
      </c>
      <c r="C15" s="1">
        <f t="shared" ca="1" si="3"/>
        <v>106.17242341578803</v>
      </c>
      <c r="D15" s="1">
        <f t="shared" ca="1" si="4"/>
        <v>101.27242341578803</v>
      </c>
      <c r="E15" s="1">
        <f t="shared" ca="1" si="5"/>
        <v>12.132395913451813</v>
      </c>
      <c r="F15" s="1">
        <v>9</v>
      </c>
      <c r="H15" s="1">
        <f t="shared" ca="1" si="6"/>
        <v>95.533734530060528</v>
      </c>
      <c r="I15" s="1">
        <f t="shared" ca="1" si="6"/>
        <v>100.34652804535214</v>
      </c>
      <c r="J15" s="1">
        <f t="shared" ca="1" si="6"/>
        <v>100.83508224733839</v>
      </c>
      <c r="K15" s="1">
        <f t="shared" ca="1" si="6"/>
        <v>129.29875822091856</v>
      </c>
      <c r="L15" s="1">
        <f t="shared" ca="1" si="6"/>
        <v>98.303608115400593</v>
      </c>
      <c r="M15" s="1">
        <f t="shared" ca="1" si="6"/>
        <v>103.16583764489151</v>
      </c>
      <c r="N15" s="1">
        <f t="shared" ca="1" si="6"/>
        <v>95.496569165037968</v>
      </c>
      <c r="O15" s="1">
        <f t="shared" ca="1" si="6"/>
        <v>88.267634903357958</v>
      </c>
      <c r="P15" s="1">
        <f t="shared" ca="1" si="6"/>
        <v>112.06972622988688</v>
      </c>
      <c r="Q15" s="1">
        <f t="shared" ca="1" si="6"/>
        <v>110.75138531355149</v>
      </c>
      <c r="R15" s="1">
        <f t="shared" ca="1" si="6"/>
        <v>91.196835299056616</v>
      </c>
      <c r="S15" s="1">
        <f t="shared" ca="1" si="6"/>
        <v>90.713768429398414</v>
      </c>
      <c r="T15" s="1">
        <f t="shared" ca="1" si="6"/>
        <v>95.306314521790895</v>
      </c>
      <c r="U15" s="1">
        <f t="shared" ca="1" si="6"/>
        <v>94.368911157222385</v>
      </c>
      <c r="V15" s="1">
        <f t="shared" ca="1" si="6"/>
        <v>85.223697491777202</v>
      </c>
      <c r="W15" s="1">
        <f t="shared" ca="1" si="6"/>
        <v>90.475287630622375</v>
      </c>
      <c r="X15" s="1">
        <f t="shared" ca="1" si="7"/>
        <v>123.10070634920002</v>
      </c>
      <c r="Y15" s="1">
        <f t="shared" ca="1" si="7"/>
        <v>96.814830031882181</v>
      </c>
      <c r="Z15" s="1">
        <f t="shared" ca="1" si="7"/>
        <v>102.03907788492616</v>
      </c>
      <c r="AA15" s="1">
        <f t="shared" ca="1" si="7"/>
        <v>121.31939500463193</v>
      </c>
      <c r="AB15" s="1">
        <f t="shared" ca="1" si="7"/>
        <v>106.5231244767789</v>
      </c>
      <c r="AC15" s="1">
        <f t="shared" ca="1" si="7"/>
        <v>85.421926042195636</v>
      </c>
      <c r="AD15" s="1">
        <f t="shared" ca="1" si="7"/>
        <v>112.17455882562095</v>
      </c>
      <c r="AE15" s="1">
        <f t="shared" ca="1" si="7"/>
        <v>101.10352765065066</v>
      </c>
      <c r="AF15" s="1">
        <f t="shared" ca="1" si="7"/>
        <v>116.78462970571448</v>
      </c>
      <c r="AG15" s="1">
        <f t="shared" ca="1" si="7"/>
        <v>90.498832851739877</v>
      </c>
      <c r="AH15" s="1">
        <f t="shared" ca="1" si="7"/>
        <v>96.451958915133758</v>
      </c>
      <c r="AI15" s="1">
        <f t="shared" ca="1" si="8"/>
        <v>82.710771760502439</v>
      </c>
      <c r="AJ15" s="1">
        <f t="shared" ca="1" si="8"/>
        <v>119.61027076108951</v>
      </c>
      <c r="AK15" s="1">
        <f t="shared" ca="1" si="8"/>
        <v>93.740009108538985</v>
      </c>
      <c r="AL15" s="1">
        <f t="shared" ca="1" si="8"/>
        <v>93.873577808587214</v>
      </c>
      <c r="AM15" s="1">
        <f t="shared" ca="1" si="8"/>
        <v>113.33478481746454</v>
      </c>
      <c r="AN15" s="1">
        <f t="shared" ca="1" si="8"/>
        <v>104.7331544442557</v>
      </c>
      <c r="AO15" s="1">
        <f t="shared" ca="1" si="8"/>
        <v>118.51259928769946</v>
      </c>
      <c r="AP15" s="1">
        <f t="shared" ca="1" si="8"/>
        <v>83.486828432920532</v>
      </c>
      <c r="AQ15" s="1">
        <f t="shared" ca="1" si="8"/>
        <v>102.21899986317317</v>
      </c>
    </row>
    <row r="16" spans="1:43" x14ac:dyDescent="0.25">
      <c r="A16" s="1" t="str">
        <f t="shared" ca="1" si="1"/>
        <v>yes</v>
      </c>
      <c r="B16" s="1">
        <f t="shared" ca="1" si="2"/>
        <v>96.614566914226828</v>
      </c>
      <c r="C16" s="1">
        <f t="shared" ca="1" si="3"/>
        <v>105.99484489875866</v>
      </c>
      <c r="D16" s="1">
        <f t="shared" ca="1" si="4"/>
        <v>101.09484489875865</v>
      </c>
      <c r="E16" s="1">
        <f t="shared" ca="1" si="5"/>
        <v>13.715136687342332</v>
      </c>
      <c r="F16" s="1">
        <v>10</v>
      </c>
      <c r="H16" s="1">
        <f t="shared" ca="1" si="6"/>
        <v>91.381606787335059</v>
      </c>
      <c r="I16" s="1">
        <f t="shared" ca="1" si="6"/>
        <v>75.169657360542985</v>
      </c>
      <c r="J16" s="1">
        <f t="shared" ca="1" si="6"/>
        <v>104.05266876629562</v>
      </c>
      <c r="K16" s="1">
        <f t="shared" ca="1" si="6"/>
        <v>88.020701885654219</v>
      </c>
      <c r="L16" s="1">
        <f t="shared" ca="1" si="6"/>
        <v>92.903717155857365</v>
      </c>
      <c r="M16" s="1">
        <f t="shared" ca="1" si="6"/>
        <v>99.621503937661117</v>
      </c>
      <c r="N16" s="1">
        <f t="shared" ca="1" si="6"/>
        <v>108.05654708852923</v>
      </c>
      <c r="O16" s="1">
        <f t="shared" ca="1" si="6"/>
        <v>113.82802792592192</v>
      </c>
      <c r="P16" s="1">
        <f t="shared" ca="1" si="6"/>
        <v>104.54013415444747</v>
      </c>
      <c r="Q16" s="1">
        <f t="shared" ca="1" si="6"/>
        <v>97.749999686185873</v>
      </c>
      <c r="R16" s="1">
        <f t="shared" ca="1" si="6"/>
        <v>112.01416578573694</v>
      </c>
      <c r="S16" s="1">
        <f t="shared" ca="1" si="6"/>
        <v>104.37601867935658</v>
      </c>
      <c r="T16" s="1">
        <f t="shared" ca="1" si="6"/>
        <v>124.69538989749176</v>
      </c>
      <c r="U16" s="1">
        <f t="shared" ca="1" si="6"/>
        <v>98.242463301728293</v>
      </c>
      <c r="V16" s="1">
        <f t="shared" ca="1" si="6"/>
        <v>99.801689682283026</v>
      </c>
      <c r="W16" s="1">
        <f t="shared" ca="1" si="6"/>
        <v>87.474866923688708</v>
      </c>
      <c r="X16" s="1">
        <f t="shared" ca="1" si="7"/>
        <v>100.12134532760021</v>
      </c>
      <c r="Y16" s="1">
        <f t="shared" ca="1" si="7"/>
        <v>121.01333953549734</v>
      </c>
      <c r="Z16" s="1">
        <f t="shared" ca="1" si="7"/>
        <v>92.280998653524222</v>
      </c>
      <c r="AA16" s="1">
        <f t="shared" ca="1" si="7"/>
        <v>85.751958807058998</v>
      </c>
      <c r="AB16" s="1">
        <f t="shared" ca="1" si="7"/>
        <v>117.87449127192187</v>
      </c>
      <c r="AC16" s="1">
        <f t="shared" ca="1" si="7"/>
        <v>101.74465528213602</v>
      </c>
      <c r="AD16" s="1">
        <f t="shared" ca="1" si="7"/>
        <v>84.302299276990439</v>
      </c>
      <c r="AE16" s="1">
        <f t="shared" ca="1" si="7"/>
        <v>65.705068173055139</v>
      </c>
      <c r="AF16" s="1">
        <f t="shared" ca="1" si="7"/>
        <v>103.86197766149506</v>
      </c>
      <c r="AG16" s="1">
        <f t="shared" ca="1" si="7"/>
        <v>109.36928786430055</v>
      </c>
      <c r="AH16" s="1">
        <f t="shared" ca="1" si="7"/>
        <v>99.517440251493497</v>
      </c>
      <c r="AI16" s="1">
        <f t="shared" ca="1" si="8"/>
        <v>110.7513489338756</v>
      </c>
      <c r="AJ16" s="1">
        <f t="shared" ca="1" si="8"/>
        <v>115.65909335698386</v>
      </c>
      <c r="AK16" s="1">
        <f t="shared" ca="1" si="8"/>
        <v>121.32959379453735</v>
      </c>
      <c r="AL16" s="1">
        <f t="shared" ca="1" si="8"/>
        <v>113.28013258037448</v>
      </c>
      <c r="AM16" s="1">
        <f t="shared" ca="1" si="8"/>
        <v>121.74667888760723</v>
      </c>
      <c r="AN16" s="1">
        <f t="shared" ca="1" si="8"/>
        <v>105.82011603273403</v>
      </c>
      <c r="AO16" s="1">
        <f t="shared" ca="1" si="8"/>
        <v>90.64953501060333</v>
      </c>
      <c r="AP16" s="1">
        <f t="shared" ca="1" si="8"/>
        <v>95.444449059541967</v>
      </c>
      <c r="AQ16" s="1">
        <f t="shared" ca="1" si="8"/>
        <v>81.261447575264029</v>
      </c>
    </row>
    <row r="17" spans="1:43" x14ac:dyDescent="0.25">
      <c r="A17" s="1" t="str">
        <f t="shared" ca="1" si="1"/>
        <v>yes</v>
      </c>
      <c r="B17" s="1">
        <f t="shared" ca="1" si="2"/>
        <v>93.328414006469956</v>
      </c>
      <c r="C17" s="1">
        <f t="shared" ca="1" si="3"/>
        <v>102.80150113307852</v>
      </c>
      <c r="D17" s="1">
        <f t="shared" ca="1" si="4"/>
        <v>97.901501133078511</v>
      </c>
      <c r="E17" s="1">
        <f t="shared" ca="1" si="5"/>
        <v>13.999246305944558</v>
      </c>
      <c r="F17" s="1">
        <v>11</v>
      </c>
      <c r="H17" s="1">
        <f t="shared" ca="1" si="6"/>
        <v>93.728198680620608</v>
      </c>
      <c r="I17" s="1">
        <f t="shared" ca="1" si="6"/>
        <v>111.45820667818265</v>
      </c>
      <c r="J17" s="1">
        <f t="shared" ca="1" si="6"/>
        <v>100.22255168830809</v>
      </c>
      <c r="K17" s="1">
        <f t="shared" ca="1" si="6"/>
        <v>89.366773641900011</v>
      </c>
      <c r="L17" s="1">
        <f t="shared" ca="1" si="6"/>
        <v>99.795298507057538</v>
      </c>
      <c r="M17" s="1">
        <f t="shared" ca="1" si="6"/>
        <v>121.23238480424835</v>
      </c>
      <c r="N17" s="1">
        <f t="shared" ca="1" si="6"/>
        <v>98.351439326505016</v>
      </c>
      <c r="O17" s="1">
        <f t="shared" ca="1" si="6"/>
        <v>118.17731157298863</v>
      </c>
      <c r="P17" s="1">
        <f t="shared" ca="1" si="6"/>
        <v>104.29356617926791</v>
      </c>
      <c r="Q17" s="1">
        <f t="shared" ca="1" si="6"/>
        <v>110.58488687087245</v>
      </c>
      <c r="R17" s="1">
        <f t="shared" ca="1" si="6"/>
        <v>93.334527491950922</v>
      </c>
      <c r="S17" s="1">
        <f t="shared" ca="1" si="6"/>
        <v>81.210092168664403</v>
      </c>
      <c r="T17" s="1">
        <f t="shared" ca="1" si="6"/>
        <v>87.249844757118382</v>
      </c>
      <c r="U17" s="1">
        <f t="shared" ca="1" si="6"/>
        <v>75.428359174665772</v>
      </c>
      <c r="V17" s="1">
        <f t="shared" ca="1" si="6"/>
        <v>92.040035444043625</v>
      </c>
      <c r="W17" s="1">
        <f t="shared" ca="1" si="6"/>
        <v>90.061975265170759</v>
      </c>
      <c r="X17" s="1">
        <f t="shared" ca="1" si="7"/>
        <v>74.107078306472715</v>
      </c>
      <c r="Y17" s="1">
        <f t="shared" ca="1" si="7"/>
        <v>88.538101910598741</v>
      </c>
      <c r="Z17" s="1">
        <f t="shared" ca="1" si="7"/>
        <v>107.88671045846534</v>
      </c>
      <c r="AA17" s="1">
        <f t="shared" ca="1" si="7"/>
        <v>112.44472185563291</v>
      </c>
      <c r="AB17" s="1">
        <f t="shared" ca="1" si="7"/>
        <v>108.73953163677839</v>
      </c>
      <c r="AC17" s="1">
        <f t="shared" ca="1" si="7"/>
        <v>95.253769894129221</v>
      </c>
      <c r="AD17" s="1">
        <f t="shared" ca="1" si="7"/>
        <v>103.20861625602909</v>
      </c>
      <c r="AE17" s="1">
        <f t="shared" ca="1" si="7"/>
        <v>82.687326999865505</v>
      </c>
      <c r="AF17" s="1">
        <f t="shared" ca="1" si="7"/>
        <v>117.84494922297361</v>
      </c>
      <c r="AG17" s="1">
        <f t="shared" ca="1" si="7"/>
        <v>77.434550292591183</v>
      </c>
      <c r="AH17" s="1">
        <f t="shared" ca="1" si="7"/>
        <v>78.519758108335878</v>
      </c>
      <c r="AI17" s="1">
        <f t="shared" ca="1" si="8"/>
        <v>122.54194248623541</v>
      </c>
      <c r="AJ17" s="1">
        <f t="shared" ca="1" si="8"/>
        <v>101.79820776180789</v>
      </c>
      <c r="AK17" s="1">
        <f t="shared" ca="1" si="8"/>
        <v>86.169906817611746</v>
      </c>
      <c r="AL17" s="1">
        <f t="shared" ca="1" si="8"/>
        <v>90.630842435589969</v>
      </c>
      <c r="AM17" s="1">
        <f t="shared" ca="1" si="8"/>
        <v>105.77692851538865</v>
      </c>
      <c r="AN17" s="1">
        <f t="shared" ca="1" si="8"/>
        <v>119.27562202847506</v>
      </c>
      <c r="AO17" s="1">
        <f t="shared" ca="1" si="8"/>
        <v>97.325271922202333</v>
      </c>
      <c r="AP17" s="1">
        <f t="shared" ca="1" si="8"/>
        <v>109.66391796483001</v>
      </c>
      <c r="AQ17" s="1">
        <f t="shared" ca="1" si="8"/>
        <v>78.070833665248458</v>
      </c>
    </row>
    <row r="18" spans="1:43" x14ac:dyDescent="0.25">
      <c r="A18" s="1" t="str">
        <f t="shared" ca="1" si="1"/>
        <v>yes</v>
      </c>
      <c r="B18" s="1">
        <f t="shared" ca="1" si="2"/>
        <v>96.193126671841739</v>
      </c>
      <c r="C18" s="1">
        <f t="shared" ca="1" si="3"/>
        <v>106.26896717737016</v>
      </c>
      <c r="D18" s="1">
        <f t="shared" ca="1" si="4"/>
        <v>101.36896717737015</v>
      </c>
      <c r="E18" s="1">
        <f t="shared" ca="1" si="5"/>
        <v>15.844409710801278</v>
      </c>
      <c r="F18" s="1">
        <v>12</v>
      </c>
      <c r="H18" s="1">
        <f t="shared" ca="1" si="6"/>
        <v>124.92616142184991</v>
      </c>
      <c r="I18" s="1">
        <f t="shared" ca="1" si="6"/>
        <v>109.4721828637559</v>
      </c>
      <c r="J18" s="1">
        <f t="shared" ca="1" si="6"/>
        <v>87.822723814681325</v>
      </c>
      <c r="K18" s="1">
        <f t="shared" ca="1" si="6"/>
        <v>101.10421220405125</v>
      </c>
      <c r="L18" s="1">
        <f t="shared" ca="1" si="6"/>
        <v>125.94902888843332</v>
      </c>
      <c r="M18" s="1">
        <f t="shared" ca="1" si="6"/>
        <v>80.828759430472488</v>
      </c>
      <c r="N18" s="1">
        <f t="shared" ca="1" si="6"/>
        <v>82.250867303926142</v>
      </c>
      <c r="O18" s="1">
        <f t="shared" ca="1" si="6"/>
        <v>106.03008751556206</v>
      </c>
      <c r="P18" s="1">
        <f t="shared" ca="1" si="6"/>
        <v>106.71911379466937</v>
      </c>
      <c r="Q18" s="1">
        <f t="shared" ca="1" si="6"/>
        <v>119.85937569615217</v>
      </c>
      <c r="R18" s="1">
        <f t="shared" ca="1" si="6"/>
        <v>96.695705248143568</v>
      </c>
      <c r="S18" s="1">
        <f t="shared" ca="1" si="6"/>
        <v>86.751390520864021</v>
      </c>
      <c r="T18" s="1">
        <f t="shared" ca="1" si="6"/>
        <v>81.91999920918596</v>
      </c>
      <c r="U18" s="1">
        <f t="shared" ca="1" si="6"/>
        <v>95.735413852982845</v>
      </c>
      <c r="V18" s="1">
        <f t="shared" ca="1" si="6"/>
        <v>97.084069627986736</v>
      </c>
      <c r="W18" s="1">
        <f t="shared" ca="1" si="6"/>
        <v>95.941041313954045</v>
      </c>
      <c r="X18" s="1">
        <f t="shared" ca="1" si="7"/>
        <v>122.48717278231288</v>
      </c>
      <c r="Y18" s="1">
        <f t="shared" ca="1" si="7"/>
        <v>118.7762163949196</v>
      </c>
      <c r="Z18" s="1">
        <f t="shared" ca="1" si="7"/>
        <v>107.73557341057099</v>
      </c>
      <c r="AA18" s="1">
        <f t="shared" ca="1" si="7"/>
        <v>87.143562939679271</v>
      </c>
      <c r="AB18" s="1">
        <f t="shared" ca="1" si="7"/>
        <v>101.25659585990273</v>
      </c>
      <c r="AC18" s="1">
        <f t="shared" ca="1" si="7"/>
        <v>106.3753771489458</v>
      </c>
      <c r="AD18" s="1">
        <f t="shared" ca="1" si="7"/>
        <v>109.58097120256824</v>
      </c>
      <c r="AE18" s="1">
        <f t="shared" ca="1" si="7"/>
        <v>139.1908357554438</v>
      </c>
      <c r="AF18" s="1">
        <f t="shared" ca="1" si="7"/>
        <v>99.803474738085185</v>
      </c>
      <c r="AG18" s="1">
        <f t="shared" ca="1" si="7"/>
        <v>96.893764141380686</v>
      </c>
      <c r="AH18" s="1">
        <f t="shared" ca="1" si="7"/>
        <v>102.49015574569846</v>
      </c>
      <c r="AI18" s="1">
        <f t="shared" ca="1" si="8"/>
        <v>72.704233730107134</v>
      </c>
      <c r="AJ18" s="1">
        <f t="shared" ca="1" si="8"/>
        <v>127.86620339398645</v>
      </c>
      <c r="AK18" s="1">
        <f t="shared" ca="1" si="8"/>
        <v>121.87175198263419</v>
      </c>
      <c r="AL18" s="1">
        <f t="shared" ca="1" si="8"/>
        <v>82.886074090529419</v>
      </c>
      <c r="AM18" s="1">
        <f t="shared" ca="1" si="8"/>
        <v>82.908846761550791</v>
      </c>
      <c r="AN18" s="1">
        <f t="shared" ca="1" si="8"/>
        <v>96.644315225165286</v>
      </c>
      <c r="AO18" s="1">
        <f t="shared" ca="1" si="8"/>
        <v>91.513961185238784</v>
      </c>
      <c r="AP18" s="1">
        <f t="shared" ca="1" si="8"/>
        <v>92.893947288208764</v>
      </c>
      <c r="AQ18" s="1">
        <f t="shared" ca="1" si="8"/>
        <v>89.169651901725089</v>
      </c>
    </row>
    <row r="19" spans="1:43" x14ac:dyDescent="0.25">
      <c r="A19" s="1" t="str">
        <f t="shared" ca="1" si="1"/>
        <v>yes</v>
      </c>
      <c r="B19" s="1">
        <f t="shared" ca="1" si="2"/>
        <v>92.183841461029516</v>
      </c>
      <c r="C19" s="1">
        <f t="shared" ca="1" si="3"/>
        <v>102.14936782716919</v>
      </c>
      <c r="D19" s="1">
        <f t="shared" ca="1" si="4"/>
        <v>97.249367827169181</v>
      </c>
      <c r="E19" s="1">
        <f t="shared" ca="1" si="5"/>
        <v>15.506713365733685</v>
      </c>
      <c r="F19" s="1">
        <v>13</v>
      </c>
      <c r="H19" s="1">
        <f t="shared" ca="1" si="6"/>
        <v>96.853374795376808</v>
      </c>
      <c r="I19" s="1">
        <f t="shared" ca="1" si="6"/>
        <v>77.973320125465904</v>
      </c>
      <c r="J19" s="1">
        <f t="shared" ca="1" si="6"/>
        <v>94.504845955932794</v>
      </c>
      <c r="K19" s="1">
        <f t="shared" ca="1" si="6"/>
        <v>96.201695949330144</v>
      </c>
      <c r="L19" s="1">
        <f t="shared" ca="1" si="6"/>
        <v>97.19421202395489</v>
      </c>
      <c r="M19" s="1">
        <f t="shared" ca="1" si="6"/>
        <v>107.20619793941142</v>
      </c>
      <c r="N19" s="1">
        <f t="shared" ca="1" si="6"/>
        <v>101.4771956576969</v>
      </c>
      <c r="O19" s="1">
        <f t="shared" ca="1" si="6"/>
        <v>103.37246918710642</v>
      </c>
      <c r="P19" s="1">
        <f t="shared" ca="1" si="6"/>
        <v>96.376011514252781</v>
      </c>
      <c r="Q19" s="1">
        <f t="shared" ca="1" si="6"/>
        <v>77.138875634484322</v>
      </c>
      <c r="R19" s="1">
        <f t="shared" ca="1" si="6"/>
        <v>105.58150360507537</v>
      </c>
      <c r="S19" s="1">
        <f t="shared" ca="1" si="6"/>
        <v>96.194868543763292</v>
      </c>
      <c r="T19" s="1">
        <f t="shared" ca="1" si="6"/>
        <v>124.05123364096694</v>
      </c>
      <c r="U19" s="1">
        <f t="shared" ca="1" si="6"/>
        <v>113.03565846951503</v>
      </c>
      <c r="V19" s="1">
        <f t="shared" ca="1" si="6"/>
        <v>99.963599558114581</v>
      </c>
      <c r="W19" s="1">
        <f t="shared" ca="1" si="6"/>
        <v>93.767760552731346</v>
      </c>
      <c r="X19" s="1">
        <f t="shared" ca="1" si="7"/>
        <v>102.58081696445095</v>
      </c>
      <c r="Y19" s="1">
        <f t="shared" ca="1" si="7"/>
        <v>74.420404386605099</v>
      </c>
      <c r="Z19" s="1">
        <f t="shared" ca="1" si="7"/>
        <v>67.967098488443241</v>
      </c>
      <c r="AA19" s="1">
        <f t="shared" ca="1" si="7"/>
        <v>111.36567093902622</v>
      </c>
      <c r="AB19" s="1">
        <f t="shared" ca="1" si="7"/>
        <v>64.822022015085508</v>
      </c>
      <c r="AC19" s="1">
        <f t="shared" ca="1" si="7"/>
        <v>132.59906433392075</v>
      </c>
      <c r="AD19" s="1">
        <f t="shared" ca="1" si="7"/>
        <v>91.473520350662497</v>
      </c>
      <c r="AE19" s="1">
        <f t="shared" ca="1" si="7"/>
        <v>113.38270465937021</v>
      </c>
      <c r="AF19" s="1">
        <f t="shared" ca="1" si="7"/>
        <v>91.902973559369002</v>
      </c>
      <c r="AG19" s="1">
        <f t="shared" ca="1" si="7"/>
        <v>81.501414313483679</v>
      </c>
      <c r="AH19" s="1">
        <f t="shared" ca="1" si="7"/>
        <v>95.556587469131102</v>
      </c>
      <c r="AI19" s="1">
        <f t="shared" ca="1" si="8"/>
        <v>97.623474135470914</v>
      </c>
      <c r="AJ19" s="1">
        <f t="shared" ca="1" si="8"/>
        <v>127.81003589393083</v>
      </c>
      <c r="AK19" s="1">
        <f t="shared" ca="1" si="8"/>
        <v>89.400331912598418</v>
      </c>
      <c r="AL19" s="1">
        <f t="shared" ca="1" si="8"/>
        <v>115.15363899619909</v>
      </c>
      <c r="AM19" s="1">
        <f t="shared" ca="1" si="8"/>
        <v>88.795752691187062</v>
      </c>
      <c r="AN19" s="1">
        <f t="shared" ca="1" si="8"/>
        <v>95.600146636967622</v>
      </c>
      <c r="AO19" s="1">
        <f t="shared" ca="1" si="8"/>
        <v>78.262268528131472</v>
      </c>
      <c r="AP19" s="1">
        <f t="shared" ca="1" si="8"/>
        <v>109.22059123191485</v>
      </c>
      <c r="AQ19" s="1">
        <f t="shared" ca="1" si="8"/>
        <v>90.64590111896284</v>
      </c>
    </row>
    <row r="20" spans="1:43" x14ac:dyDescent="0.25">
      <c r="A20" s="1" t="str">
        <f t="shared" ca="1" si="1"/>
        <v>yes</v>
      </c>
      <c r="B20" s="1">
        <f t="shared" ca="1" si="2"/>
        <v>90.692194934534484</v>
      </c>
      <c r="C20" s="1">
        <f t="shared" ca="1" si="3"/>
        <v>101.8673137956696</v>
      </c>
      <c r="D20" s="1">
        <f t="shared" ca="1" si="4"/>
        <v>96.967313795669597</v>
      </c>
      <c r="E20" s="1">
        <f t="shared" ca="1" si="5"/>
        <v>19.2095475340871</v>
      </c>
      <c r="F20" s="1">
        <v>14</v>
      </c>
      <c r="H20" s="1">
        <f t="shared" ca="1" si="6"/>
        <v>113.78847265032402</v>
      </c>
      <c r="I20" s="1">
        <f t="shared" ca="1" si="6"/>
        <v>123.06063693870281</v>
      </c>
      <c r="J20" s="1">
        <f t="shared" ca="1" si="6"/>
        <v>111.74187692427397</v>
      </c>
      <c r="K20" s="1">
        <f t="shared" ca="1" si="6"/>
        <v>93.29148956505648</v>
      </c>
      <c r="L20" s="1">
        <f t="shared" ca="1" si="6"/>
        <v>99.066855084182379</v>
      </c>
      <c r="M20" s="1">
        <f t="shared" ca="1" si="6"/>
        <v>91.858103462483484</v>
      </c>
      <c r="N20" s="1">
        <f t="shared" ca="1" si="6"/>
        <v>99.527180597297516</v>
      </c>
      <c r="O20" s="1">
        <f t="shared" ca="1" si="6"/>
        <v>109.32490141881544</v>
      </c>
      <c r="P20" s="1">
        <f t="shared" ca="1" si="6"/>
        <v>102.58774791565327</v>
      </c>
      <c r="Q20" s="1">
        <f t="shared" ca="1" si="6"/>
        <v>116.10939841834167</v>
      </c>
      <c r="R20" s="1">
        <f t="shared" ca="1" si="6"/>
        <v>62.991499050266462</v>
      </c>
      <c r="S20" s="1">
        <f t="shared" ca="1" si="6"/>
        <v>92.359223371051996</v>
      </c>
      <c r="T20" s="1">
        <f t="shared" ca="1" si="6"/>
        <v>68.019016471570723</v>
      </c>
      <c r="U20" s="1">
        <f t="shared" ca="1" si="6"/>
        <v>118.11767481721868</v>
      </c>
      <c r="V20" s="1">
        <f t="shared" ca="1" si="6"/>
        <v>107.369405764321</v>
      </c>
      <c r="W20" s="1">
        <f t="shared" ca="1" si="6"/>
        <v>103.32637408180867</v>
      </c>
      <c r="X20" s="1">
        <f t="shared" ca="1" si="7"/>
        <v>98.75861323838221</v>
      </c>
      <c r="Y20" s="1">
        <f t="shared" ca="1" si="7"/>
        <v>101.80672151835769</v>
      </c>
      <c r="Z20" s="1">
        <f t="shared" ca="1" si="7"/>
        <v>57.57298432226569</v>
      </c>
      <c r="AA20" s="1">
        <f t="shared" ca="1" si="7"/>
        <v>84.680354932199421</v>
      </c>
      <c r="AB20" s="1">
        <f t="shared" ca="1" si="7"/>
        <v>67.522988882255447</v>
      </c>
      <c r="AC20" s="1">
        <f t="shared" ca="1" si="7"/>
        <v>86.16573783419156</v>
      </c>
      <c r="AD20" s="1">
        <f t="shared" ca="1" si="7"/>
        <v>101.56332797510289</v>
      </c>
      <c r="AE20" s="1">
        <f t="shared" ca="1" si="7"/>
        <v>102.06816040972974</v>
      </c>
      <c r="AF20" s="1">
        <f t="shared" ca="1" si="7"/>
        <v>92.869272339641782</v>
      </c>
      <c r="AG20" s="1">
        <f t="shared" ca="1" si="7"/>
        <v>88.493645941800381</v>
      </c>
      <c r="AH20" s="1">
        <f t="shared" ca="1" si="7"/>
        <v>103.28212087751555</v>
      </c>
      <c r="AI20" s="1">
        <f t="shared" ca="1" si="8"/>
        <v>100.13999086645602</v>
      </c>
      <c r="AJ20" s="1">
        <f t="shared" ca="1" si="8"/>
        <v>66.799915762715585</v>
      </c>
      <c r="AK20" s="1">
        <f t="shared" ca="1" si="8"/>
        <v>65.596443512630756</v>
      </c>
      <c r="AL20" s="1">
        <f t="shared" ca="1" si="8"/>
        <v>82.119098778516928</v>
      </c>
      <c r="AM20" s="1">
        <f t="shared" ca="1" si="8"/>
        <v>99.002200801152725</v>
      </c>
      <c r="AN20" s="1">
        <f t="shared" ca="1" si="8"/>
        <v>103.15535851477938</v>
      </c>
      <c r="AO20" s="1">
        <f t="shared" ca="1" si="8"/>
        <v>99.794699632697544</v>
      </c>
      <c r="AP20" s="1">
        <f t="shared" ca="1" si="8"/>
        <v>135.49764748485222</v>
      </c>
      <c r="AQ20" s="1">
        <f t="shared" ca="1" si="8"/>
        <v>141.39415648749292</v>
      </c>
    </row>
    <row r="21" spans="1:43" x14ac:dyDescent="0.25">
      <c r="A21" s="1" t="str">
        <f t="shared" ca="1" si="1"/>
        <v>yes</v>
      </c>
      <c r="B21" s="1">
        <f t="shared" ca="1" si="2"/>
        <v>98.485288660368397</v>
      </c>
      <c r="C21" s="1">
        <f t="shared" ca="1" si="3"/>
        <v>107.92949500311207</v>
      </c>
      <c r="D21" s="1">
        <f t="shared" ca="1" si="4"/>
        <v>103.02949500311206</v>
      </c>
      <c r="E21" s="1">
        <f t="shared" ca="1" si="5"/>
        <v>13.910835743092855</v>
      </c>
      <c r="F21" s="1">
        <v>15</v>
      </c>
      <c r="H21" s="1">
        <f t="shared" ca="1" si="6"/>
        <v>116.33102153060784</v>
      </c>
      <c r="I21" s="1">
        <f t="shared" ca="1" si="6"/>
        <v>113.45960482602339</v>
      </c>
      <c r="J21" s="1">
        <f t="shared" ca="1" si="6"/>
        <v>93.915655750103483</v>
      </c>
      <c r="K21" s="1">
        <f t="shared" ca="1" si="6"/>
        <v>105.32743671232083</v>
      </c>
      <c r="L21" s="1">
        <f t="shared" ca="1" si="6"/>
        <v>106.94913230878767</v>
      </c>
      <c r="M21" s="1">
        <f t="shared" ca="1" si="6"/>
        <v>85.711849846216865</v>
      </c>
      <c r="N21" s="1">
        <f t="shared" ca="1" si="6"/>
        <v>114.62249536104598</v>
      </c>
      <c r="O21" s="1">
        <f t="shared" ca="1" si="6"/>
        <v>95.903030814114189</v>
      </c>
      <c r="P21" s="1">
        <f t="shared" ca="1" si="6"/>
        <v>81.551979407353357</v>
      </c>
      <c r="Q21" s="1">
        <f t="shared" ca="1" si="6"/>
        <v>104.61964325281504</v>
      </c>
      <c r="R21" s="1">
        <f t="shared" ca="1" si="6"/>
        <v>96.093043567575066</v>
      </c>
      <c r="S21" s="1">
        <f t="shared" ca="1" si="6"/>
        <v>104.53829801984011</v>
      </c>
      <c r="T21" s="1">
        <f t="shared" ca="1" si="6"/>
        <v>84.430087895442924</v>
      </c>
      <c r="U21" s="1">
        <f t="shared" ca="1" si="6"/>
        <v>101.57335649304807</v>
      </c>
      <c r="V21" s="1">
        <f t="shared" ca="1" si="6"/>
        <v>94.501946151571332</v>
      </c>
      <c r="W21" s="1">
        <f t="shared" ca="1" si="6"/>
        <v>106.8964366837879</v>
      </c>
      <c r="X21" s="1">
        <f t="shared" ca="1" si="7"/>
        <v>125.96224740374416</v>
      </c>
      <c r="Y21" s="1">
        <f t="shared" ca="1" si="7"/>
        <v>99.67111766716134</v>
      </c>
      <c r="Z21" s="1">
        <f t="shared" ca="1" si="7"/>
        <v>105.77985919331026</v>
      </c>
      <c r="AA21" s="1">
        <f t="shared" ca="1" si="7"/>
        <v>109.03951394155204</v>
      </c>
      <c r="AB21" s="1">
        <f t="shared" ca="1" si="7"/>
        <v>86.231317632153178</v>
      </c>
      <c r="AC21" s="1">
        <f t="shared" ca="1" si="7"/>
        <v>114.39552882147338</v>
      </c>
      <c r="AD21" s="1">
        <f t="shared" ca="1" si="7"/>
        <v>94.650141517337858</v>
      </c>
      <c r="AE21" s="1">
        <f t="shared" ca="1" si="7"/>
        <v>102.15932290528544</v>
      </c>
      <c r="AF21" s="1">
        <f t="shared" ca="1" si="7"/>
        <v>109.65266622061095</v>
      </c>
      <c r="AG21" s="1">
        <f t="shared" ca="1" si="7"/>
        <v>125.44567285660575</v>
      </c>
      <c r="AH21" s="1">
        <f t="shared" ca="1" si="7"/>
        <v>95.878621161317625</v>
      </c>
      <c r="AI21" s="1">
        <f t="shared" ca="1" si="8"/>
        <v>106.63912336223294</v>
      </c>
      <c r="AJ21" s="1">
        <f t="shared" ca="1" si="8"/>
        <v>92.234700806778136</v>
      </c>
      <c r="AK21" s="1">
        <f t="shared" ca="1" si="8"/>
        <v>130.79147050738609</v>
      </c>
      <c r="AL21" s="1">
        <f t="shared" ca="1" si="8"/>
        <v>117.44554332002282</v>
      </c>
      <c r="AM21" s="1">
        <f t="shared" ca="1" si="8"/>
        <v>62.691556331140546</v>
      </c>
      <c r="AN21" s="1">
        <f t="shared" ca="1" si="8"/>
        <v>93.656318036059446</v>
      </c>
      <c r="AO21" s="1">
        <f t="shared" ca="1" si="8"/>
        <v>124.5636433106735</v>
      </c>
      <c r="AP21" s="1">
        <f t="shared" ca="1" si="8"/>
        <v>102.21199988377704</v>
      </c>
      <c r="AQ21" s="1">
        <f t="shared" ca="1" si="8"/>
        <v>103.53643661275684</v>
      </c>
    </row>
    <row r="22" spans="1:43" x14ac:dyDescent="0.25">
      <c r="A22" s="1" t="str">
        <f t="shared" ca="1" si="1"/>
        <v>yes</v>
      </c>
      <c r="B22" s="1">
        <f t="shared" ca="1" si="2"/>
        <v>98.647629341433557</v>
      </c>
      <c r="C22" s="1">
        <f t="shared" ca="1" si="3"/>
        <v>108.00574261823256</v>
      </c>
      <c r="D22" s="1">
        <f t="shared" ca="1" si="4"/>
        <v>103.10574261823255</v>
      </c>
      <c r="E22" s="1">
        <f t="shared" ca="1" si="5"/>
        <v>13.647285541221418</v>
      </c>
      <c r="F22" s="1">
        <v>16</v>
      </c>
      <c r="H22" s="1">
        <f t="shared" ca="1" si="6"/>
        <v>106.89811919605171</v>
      </c>
      <c r="I22" s="1">
        <f t="shared" ca="1" si="6"/>
        <v>117.79894789715112</v>
      </c>
      <c r="J22" s="1">
        <f t="shared" ca="1" si="6"/>
        <v>79.413685094745617</v>
      </c>
      <c r="K22" s="1">
        <f t="shared" ca="1" si="6"/>
        <v>113.46332539480834</v>
      </c>
      <c r="L22" s="1">
        <f t="shared" ca="1" si="6"/>
        <v>70.13588963695058</v>
      </c>
      <c r="M22" s="1">
        <f t="shared" ca="1" si="6"/>
        <v>97.892524799699814</v>
      </c>
      <c r="N22" s="1">
        <f t="shared" ca="1" si="6"/>
        <v>106.85026951917544</v>
      </c>
      <c r="O22" s="1">
        <f t="shared" ca="1" si="6"/>
        <v>100.70123460021658</v>
      </c>
      <c r="P22" s="1">
        <f t="shared" ca="1" si="6"/>
        <v>92.561606083843884</v>
      </c>
      <c r="Q22" s="1">
        <f t="shared" ca="1" si="6"/>
        <v>106.96350981400538</v>
      </c>
      <c r="R22" s="1">
        <f t="shared" ca="1" si="6"/>
        <v>119.16090687707475</v>
      </c>
      <c r="S22" s="1">
        <f t="shared" ca="1" si="6"/>
        <v>90.605749703336159</v>
      </c>
      <c r="T22" s="1">
        <f t="shared" ca="1" si="6"/>
        <v>122.79429545554534</v>
      </c>
      <c r="U22" s="1">
        <f t="shared" ca="1" si="6"/>
        <v>102.19135589389431</v>
      </c>
      <c r="V22" s="1">
        <f t="shared" ca="1" si="6"/>
        <v>122.26170118041554</v>
      </c>
      <c r="W22" s="1">
        <f t="shared" ca="1" si="6"/>
        <v>90.276945590154071</v>
      </c>
      <c r="X22" s="1">
        <f t="shared" ca="1" si="7"/>
        <v>107.00631613914948</v>
      </c>
      <c r="Y22" s="1">
        <f t="shared" ca="1" si="7"/>
        <v>116.51697681353308</v>
      </c>
      <c r="Z22" s="1">
        <f t="shared" ca="1" si="7"/>
        <v>120.91621506128286</v>
      </c>
      <c r="AA22" s="1">
        <f t="shared" ca="1" si="7"/>
        <v>90.353279114904396</v>
      </c>
      <c r="AB22" s="1">
        <f t="shared" ca="1" si="7"/>
        <v>107.98337531969234</v>
      </c>
      <c r="AC22" s="1">
        <f t="shared" ca="1" si="7"/>
        <v>88.547981986773522</v>
      </c>
      <c r="AD22" s="1">
        <f t="shared" ca="1" si="7"/>
        <v>104.19027870428104</v>
      </c>
      <c r="AE22" s="1">
        <f t="shared" ca="1" si="7"/>
        <v>95.953551069272734</v>
      </c>
      <c r="AF22" s="1">
        <f t="shared" ca="1" si="7"/>
        <v>112.28677892246796</v>
      </c>
      <c r="AG22" s="1">
        <f t="shared" ca="1" si="7"/>
        <v>106.64606950642082</v>
      </c>
      <c r="AH22" s="1">
        <f t="shared" ca="1" si="7"/>
        <v>105.34337661923404</v>
      </c>
      <c r="AI22" s="1">
        <f t="shared" ca="1" si="8"/>
        <v>121.8074205234021</v>
      </c>
      <c r="AJ22" s="1">
        <f t="shared" ca="1" si="8"/>
        <v>97.879217435629485</v>
      </c>
      <c r="AK22" s="1">
        <f t="shared" ca="1" si="8"/>
        <v>121.36303028043852</v>
      </c>
      <c r="AL22" s="1">
        <f t="shared" ca="1" si="8"/>
        <v>113.69556912168881</v>
      </c>
      <c r="AM22" s="1">
        <f t="shared" ca="1" si="8"/>
        <v>101.79503898492922</v>
      </c>
      <c r="AN22" s="1">
        <f t="shared" ca="1" si="8"/>
        <v>80.866636273729995</v>
      </c>
      <c r="AO22" s="1">
        <f t="shared" ca="1" si="8"/>
        <v>102.22989380606636</v>
      </c>
      <c r="AP22" s="1">
        <f t="shared" ca="1" si="8"/>
        <v>78.261699880215644</v>
      </c>
      <c r="AQ22" s="1">
        <f t="shared" ca="1" si="8"/>
        <v>98.193961956191401</v>
      </c>
    </row>
    <row r="23" spans="1:43" x14ac:dyDescent="0.25">
      <c r="A23" s="1" t="str">
        <f t="shared" ca="1" si="1"/>
        <v>yes</v>
      </c>
      <c r="B23" s="1">
        <f t="shared" ca="1" si="2"/>
        <v>99.301109548329734</v>
      </c>
      <c r="C23" s="1">
        <f t="shared" ca="1" si="3"/>
        <v>108.54492051361434</v>
      </c>
      <c r="D23" s="1">
        <f t="shared" ca="1" si="4"/>
        <v>103.64492051361434</v>
      </c>
      <c r="E23" s="1">
        <f t="shared" ca="1" si="5"/>
        <v>13.29738050597326</v>
      </c>
      <c r="F23" s="1">
        <v>17</v>
      </c>
      <c r="H23" s="1">
        <f t="shared" ca="1" si="6"/>
        <v>103.91400457754823</v>
      </c>
      <c r="I23" s="1">
        <f t="shared" ca="1" si="6"/>
        <v>103.35967527354072</v>
      </c>
      <c r="J23" s="1">
        <f t="shared" ca="1" si="6"/>
        <v>87.148723863618898</v>
      </c>
      <c r="K23" s="1">
        <f t="shared" ca="1" si="6"/>
        <v>105.51090010267762</v>
      </c>
      <c r="L23" s="1">
        <f t="shared" ca="1" si="6"/>
        <v>104.47864236629849</v>
      </c>
      <c r="M23" s="1">
        <f t="shared" ca="1" si="6"/>
        <v>67.103673079463789</v>
      </c>
      <c r="N23" s="1">
        <f t="shared" ca="1" si="6"/>
        <v>95.114971076731621</v>
      </c>
      <c r="O23" s="1">
        <f t="shared" ca="1" si="6"/>
        <v>113.83046669663875</v>
      </c>
      <c r="P23" s="1">
        <f t="shared" ca="1" si="6"/>
        <v>107.52670514569341</v>
      </c>
      <c r="Q23" s="1">
        <f t="shared" ca="1" si="6"/>
        <v>95.14129197917201</v>
      </c>
      <c r="R23" s="1">
        <f t="shared" ca="1" si="6"/>
        <v>98.823343847105775</v>
      </c>
      <c r="S23" s="1">
        <f t="shared" ca="1" si="6"/>
        <v>115.49098371924066</v>
      </c>
      <c r="T23" s="1">
        <f t="shared" ca="1" si="6"/>
        <v>88.205547551765008</v>
      </c>
      <c r="U23" s="1">
        <f t="shared" ca="1" si="6"/>
        <v>105.1428020345347</v>
      </c>
      <c r="V23" s="1">
        <f t="shared" ca="1" si="6"/>
        <v>127.19735657992398</v>
      </c>
      <c r="W23" s="1">
        <f t="shared" ca="1" si="6"/>
        <v>102.46870989117106</v>
      </c>
      <c r="X23" s="1">
        <f t="shared" ca="1" si="7"/>
        <v>113.09306663475658</v>
      </c>
      <c r="Y23" s="1">
        <f t="shared" ca="1" si="7"/>
        <v>118.96388850237297</v>
      </c>
      <c r="Z23" s="1">
        <f t="shared" ca="1" si="7"/>
        <v>100.18201165077937</v>
      </c>
      <c r="AA23" s="1">
        <f t="shared" ca="1" si="7"/>
        <v>105.48851229858077</v>
      </c>
      <c r="AB23" s="1">
        <f t="shared" ca="1" si="7"/>
        <v>122.74499798986844</v>
      </c>
      <c r="AC23" s="1">
        <f t="shared" ca="1" si="7"/>
        <v>100.74252932173728</v>
      </c>
      <c r="AD23" s="1">
        <f t="shared" ca="1" si="7"/>
        <v>108.9445757938567</v>
      </c>
      <c r="AE23" s="1">
        <f t="shared" ca="1" si="7"/>
        <v>68.845294352274394</v>
      </c>
      <c r="AF23" s="1">
        <f t="shared" ca="1" si="7"/>
        <v>103.80907168257652</v>
      </c>
      <c r="AG23" s="1">
        <f t="shared" ca="1" si="7"/>
        <v>103.27774103669114</v>
      </c>
      <c r="AH23" s="1">
        <f t="shared" ca="1" si="7"/>
        <v>90.290888405915979</v>
      </c>
      <c r="AI23" s="1">
        <f t="shared" ca="1" si="8"/>
        <v>107.4967689928888</v>
      </c>
      <c r="AJ23" s="1">
        <f t="shared" ca="1" si="8"/>
        <v>109.56658329487878</v>
      </c>
      <c r="AK23" s="1">
        <f t="shared" ca="1" si="8"/>
        <v>113.31803043584065</v>
      </c>
      <c r="AL23" s="1">
        <f t="shared" ca="1" si="8"/>
        <v>101.75232641001848</v>
      </c>
      <c r="AM23" s="1">
        <f t="shared" ca="1" si="8"/>
        <v>113.89524740985705</v>
      </c>
      <c r="AN23" s="1">
        <f t="shared" ca="1" si="8"/>
        <v>105.39381518297066</v>
      </c>
      <c r="AO23" s="1">
        <f t="shared" ca="1" si="8"/>
        <v>131.38299138071818</v>
      </c>
      <c r="AP23" s="1">
        <f t="shared" ca="1" si="8"/>
        <v>89.680927008773907</v>
      </c>
      <c r="AQ23" s="1">
        <f t="shared" ca="1" si="8"/>
        <v>101.89007291963482</v>
      </c>
    </row>
    <row r="24" spans="1:43" x14ac:dyDescent="0.25">
      <c r="A24" s="1" t="str">
        <f t="shared" ca="1" si="1"/>
        <v>yes</v>
      </c>
      <c r="B24" s="1">
        <f t="shared" ca="1" si="2"/>
        <v>94.655330030242226</v>
      </c>
      <c r="C24" s="1">
        <f t="shared" ca="1" si="3"/>
        <v>103.2677133977589</v>
      </c>
      <c r="D24" s="1">
        <f t="shared" ca="1" si="4"/>
        <v>98.367713397758891</v>
      </c>
      <c r="E24" s="1">
        <f t="shared" ca="1" si="5"/>
        <v>11.364438880153067</v>
      </c>
      <c r="F24" s="1">
        <v>18</v>
      </c>
      <c r="H24" s="1">
        <f t="shared" ca="1" si="6"/>
        <v>92.20089121120273</v>
      </c>
      <c r="I24" s="1">
        <f t="shared" ca="1" si="6"/>
        <v>78.579362771864851</v>
      </c>
      <c r="J24" s="1">
        <f t="shared" ca="1" si="6"/>
        <v>104.26312462209786</v>
      </c>
      <c r="K24" s="1">
        <f t="shared" ca="1" si="6"/>
        <v>79.832246909679952</v>
      </c>
      <c r="L24" s="1">
        <f t="shared" ca="1" si="6"/>
        <v>99.019182790367523</v>
      </c>
      <c r="M24" s="1">
        <f t="shared" ca="1" si="6"/>
        <v>95.062612726978557</v>
      </c>
      <c r="N24" s="1">
        <f t="shared" ca="1" si="6"/>
        <v>108.41737159130453</v>
      </c>
      <c r="O24" s="1">
        <f t="shared" ca="1" si="6"/>
        <v>107.10525979492418</v>
      </c>
      <c r="P24" s="1">
        <f t="shared" ca="1" si="6"/>
        <v>116.70866909441453</v>
      </c>
      <c r="Q24" s="1">
        <f t="shared" ca="1" si="6"/>
        <v>92.626599396690736</v>
      </c>
      <c r="R24" s="1">
        <f t="shared" ca="1" si="6"/>
        <v>88.779064485669821</v>
      </c>
      <c r="S24" s="1">
        <f t="shared" ca="1" si="6"/>
        <v>97.765868615628776</v>
      </c>
      <c r="T24" s="1">
        <f t="shared" ca="1" si="6"/>
        <v>94.915789596574228</v>
      </c>
      <c r="U24" s="1">
        <f t="shared" ca="1" si="6"/>
        <v>113.87508448349928</v>
      </c>
      <c r="V24" s="1">
        <f t="shared" ca="1" si="6"/>
        <v>104.19719919109704</v>
      </c>
      <c r="W24" s="1">
        <f t="shared" ca="1" si="6"/>
        <v>114.67510504009911</v>
      </c>
      <c r="X24" s="1">
        <f t="shared" ca="1" si="7"/>
        <v>98.615584493726217</v>
      </c>
      <c r="Y24" s="1">
        <f t="shared" ca="1" si="7"/>
        <v>104.06449716304357</v>
      </c>
      <c r="Z24" s="1">
        <f t="shared" ca="1" si="7"/>
        <v>92.573603209659211</v>
      </c>
      <c r="AA24" s="1">
        <f t="shared" ca="1" si="7"/>
        <v>106.56465516726968</v>
      </c>
      <c r="AB24" s="1">
        <f t="shared" ca="1" si="7"/>
        <v>88.885476419763449</v>
      </c>
      <c r="AC24" s="1">
        <f t="shared" ca="1" si="7"/>
        <v>92.004182624949351</v>
      </c>
      <c r="AD24" s="1">
        <f t="shared" ca="1" si="7"/>
        <v>118.62763519888954</v>
      </c>
      <c r="AE24" s="1">
        <f t="shared" ca="1" si="7"/>
        <v>85.816697750505796</v>
      </c>
      <c r="AF24" s="1">
        <f t="shared" ca="1" si="7"/>
        <v>83.522117887033701</v>
      </c>
      <c r="AG24" s="1">
        <f t="shared" ca="1" si="7"/>
        <v>98.400996825388148</v>
      </c>
      <c r="AH24" s="1">
        <f t="shared" ca="1" si="7"/>
        <v>99.933660294256953</v>
      </c>
      <c r="AI24" s="1">
        <f t="shared" ca="1" si="8"/>
        <v>125.67465350206975</v>
      </c>
      <c r="AJ24" s="1">
        <f t="shared" ca="1" si="8"/>
        <v>89.951034233075362</v>
      </c>
      <c r="AK24" s="1">
        <f t="shared" ca="1" si="8"/>
        <v>108.36583145920713</v>
      </c>
      <c r="AL24" s="1">
        <f t="shared" ca="1" si="8"/>
        <v>86.306851601995106</v>
      </c>
      <c r="AM24" s="1">
        <f t="shared" ca="1" si="8"/>
        <v>97.891061237992716</v>
      </c>
      <c r="AN24" s="1">
        <f t="shared" ca="1" si="8"/>
        <v>107.6086830207022</v>
      </c>
      <c r="AO24" s="1">
        <f t="shared" ca="1" si="8"/>
        <v>96.254581477469429</v>
      </c>
      <c r="AP24" s="1">
        <f t="shared" ca="1" si="8"/>
        <v>85.376376993775182</v>
      </c>
      <c r="AQ24" s="1">
        <f t="shared" ca="1" si="8"/>
        <v>86.776069436453128</v>
      </c>
    </row>
    <row r="25" spans="1:43" x14ac:dyDescent="0.25">
      <c r="A25" s="1" t="str">
        <f t="shared" ca="1" si="1"/>
        <v>yes</v>
      </c>
      <c r="B25" s="1">
        <f t="shared" ca="1" si="2"/>
        <v>95.312548784198682</v>
      </c>
      <c r="C25" s="1">
        <f t="shared" ca="1" si="3"/>
        <v>104.55481235556095</v>
      </c>
      <c r="D25" s="1">
        <f t="shared" ca="1" si="4"/>
        <v>99.654812355560949</v>
      </c>
      <c r="E25" s="1">
        <f t="shared" ca="1" si="5"/>
        <v>13.292643585802875</v>
      </c>
      <c r="F25" s="1">
        <v>19</v>
      </c>
      <c r="H25" s="1">
        <f t="shared" ca="1" si="6"/>
        <v>97.608946872656333</v>
      </c>
      <c r="I25" s="1">
        <f t="shared" ca="1" si="6"/>
        <v>114.07382487875402</v>
      </c>
      <c r="J25" s="1">
        <f t="shared" ca="1" si="6"/>
        <v>86.307946711432251</v>
      </c>
      <c r="K25" s="1">
        <f t="shared" ca="1" si="6"/>
        <v>93.688149469597874</v>
      </c>
      <c r="L25" s="1">
        <f t="shared" ca="1" si="6"/>
        <v>126.21845653986472</v>
      </c>
      <c r="M25" s="1">
        <f t="shared" ca="1" si="6"/>
        <v>77.16586382713335</v>
      </c>
      <c r="N25" s="1">
        <f t="shared" ca="1" si="6"/>
        <v>119.81010938695449</v>
      </c>
      <c r="O25" s="1">
        <f t="shared" ca="1" si="6"/>
        <v>91.054146157386782</v>
      </c>
      <c r="P25" s="1">
        <f t="shared" ca="1" si="6"/>
        <v>104.12705432572241</v>
      </c>
      <c r="Q25" s="1">
        <f t="shared" ca="1" si="6"/>
        <v>98.314853510803331</v>
      </c>
      <c r="R25" s="1">
        <f t="shared" ca="1" si="6"/>
        <v>97.78353456427449</v>
      </c>
      <c r="S25" s="1">
        <f t="shared" ca="1" si="6"/>
        <v>90.373823994297126</v>
      </c>
      <c r="T25" s="1">
        <f t="shared" ca="1" si="6"/>
        <v>79.459825811718133</v>
      </c>
      <c r="U25" s="1">
        <f t="shared" ca="1" si="6"/>
        <v>84.599544037869492</v>
      </c>
      <c r="V25" s="1">
        <f t="shared" ca="1" si="6"/>
        <v>121.47965957216736</v>
      </c>
      <c r="W25" s="1">
        <f t="shared" ca="1" si="6"/>
        <v>116.89935563378981</v>
      </c>
      <c r="X25" s="1">
        <f t="shared" ca="1" si="7"/>
        <v>77.336887120066393</v>
      </c>
      <c r="Y25" s="1">
        <f t="shared" ca="1" si="7"/>
        <v>81.253401751977066</v>
      </c>
      <c r="Z25" s="1">
        <f t="shared" ca="1" si="7"/>
        <v>88.743453971513063</v>
      </c>
      <c r="AA25" s="1">
        <f t="shared" ca="1" si="7"/>
        <v>105.07359182803469</v>
      </c>
      <c r="AB25" s="1">
        <f t="shared" ca="1" si="7"/>
        <v>93.483672896647803</v>
      </c>
      <c r="AC25" s="1">
        <f t="shared" ca="1" si="7"/>
        <v>103.05016572841004</v>
      </c>
      <c r="AD25" s="1">
        <f t="shared" ca="1" si="7"/>
        <v>109.40532220218034</v>
      </c>
      <c r="AE25" s="1">
        <f t="shared" ca="1" si="7"/>
        <v>102.12584967484634</v>
      </c>
      <c r="AF25" s="1">
        <f t="shared" ca="1" si="7"/>
        <v>100.93809128021631</v>
      </c>
      <c r="AG25" s="1">
        <f t="shared" ca="1" si="7"/>
        <v>109.41184717975737</v>
      </c>
      <c r="AH25" s="1">
        <f t="shared" ca="1" si="7"/>
        <v>101.76163253929576</v>
      </c>
      <c r="AI25" s="1">
        <f t="shared" ca="1" si="8"/>
        <v>84.364312097157736</v>
      </c>
      <c r="AJ25" s="1">
        <f t="shared" ca="1" si="8"/>
        <v>105.42038977554685</v>
      </c>
      <c r="AK25" s="1">
        <f t="shared" ca="1" si="8"/>
        <v>97.110400408436377</v>
      </c>
      <c r="AL25" s="1">
        <f t="shared" ca="1" si="8"/>
        <v>102.18585727290551</v>
      </c>
      <c r="AM25" s="1">
        <f t="shared" ca="1" si="8"/>
        <v>115.00454198901195</v>
      </c>
      <c r="AN25" s="1">
        <f t="shared" ca="1" si="8"/>
        <v>110.91333701648962</v>
      </c>
      <c r="AO25" s="1">
        <f t="shared" ca="1" si="8"/>
        <v>118.23246032604621</v>
      </c>
      <c r="AP25" s="1">
        <f t="shared" ca="1" si="8"/>
        <v>101.04616306953587</v>
      </c>
      <c r="AQ25" s="1">
        <f t="shared" ca="1" si="8"/>
        <v>81.746771377696703</v>
      </c>
    </row>
    <row r="26" spans="1:43" x14ac:dyDescent="0.25">
      <c r="A26" s="1" t="str">
        <f t="shared" ca="1" si="1"/>
        <v>yes</v>
      </c>
      <c r="B26" s="1">
        <f t="shared" ca="1" si="2"/>
        <v>93.45230419569576</v>
      </c>
      <c r="C26" s="1">
        <f t="shared" ca="1" si="3"/>
        <v>103.70499317672372</v>
      </c>
      <c r="D26" s="1">
        <f t="shared" ca="1" si="4"/>
        <v>98.804993176723713</v>
      </c>
      <c r="E26" s="1">
        <f t="shared" ca="1" si="5"/>
        <v>16.385782594983528</v>
      </c>
      <c r="F26" s="1">
        <v>20</v>
      </c>
      <c r="H26" s="1">
        <f t="shared" ca="1" si="6"/>
        <v>118.94832435473435</v>
      </c>
      <c r="I26" s="1">
        <f t="shared" ca="1" si="6"/>
        <v>100.60888626986251</v>
      </c>
      <c r="J26" s="1">
        <f t="shared" ca="1" si="6"/>
        <v>123.04721659436134</v>
      </c>
      <c r="K26" s="1">
        <f t="shared" ca="1" si="6"/>
        <v>88.062506747944042</v>
      </c>
      <c r="L26" s="1">
        <f t="shared" ca="1" si="6"/>
        <v>76.894834530813782</v>
      </c>
      <c r="M26" s="1">
        <f t="shared" ca="1" si="6"/>
        <v>72.576253088934351</v>
      </c>
      <c r="N26" s="1">
        <f t="shared" ca="1" si="6"/>
        <v>109.33008856608632</v>
      </c>
      <c r="O26" s="1">
        <f t="shared" ca="1" si="6"/>
        <v>126.45699390294801</v>
      </c>
      <c r="P26" s="1">
        <f t="shared" ca="1" si="6"/>
        <v>106.09381222006749</v>
      </c>
      <c r="Q26" s="1">
        <f t="shared" ca="1" si="6"/>
        <v>108.58455573845974</v>
      </c>
      <c r="R26" s="1">
        <f t="shared" ca="1" si="6"/>
        <v>86.180800660846899</v>
      </c>
      <c r="S26" s="1">
        <f t="shared" ca="1" si="6"/>
        <v>76.449269111828102</v>
      </c>
      <c r="T26" s="1">
        <f t="shared" ca="1" si="6"/>
        <v>103.10061814488179</v>
      </c>
      <c r="U26" s="1">
        <f t="shared" ca="1" si="6"/>
        <v>91.315576358981261</v>
      </c>
      <c r="V26" s="1">
        <f t="shared" ca="1" si="6"/>
        <v>92.645790178021571</v>
      </c>
      <c r="W26" s="1">
        <f t="shared" ca="1" si="6"/>
        <v>100.56656873305086</v>
      </c>
      <c r="X26" s="1">
        <f t="shared" ca="1" si="7"/>
        <v>127.41588390903809</v>
      </c>
      <c r="Y26" s="1">
        <f t="shared" ca="1" si="7"/>
        <v>102.71434599807556</v>
      </c>
      <c r="Z26" s="1">
        <f t="shared" ca="1" si="7"/>
        <v>85.341379165891354</v>
      </c>
      <c r="AA26" s="1">
        <f t="shared" ca="1" si="7"/>
        <v>86.498154106467396</v>
      </c>
      <c r="AB26" s="1">
        <f t="shared" ca="1" si="7"/>
        <v>101.7199477533354</v>
      </c>
      <c r="AC26" s="1">
        <f t="shared" ca="1" si="7"/>
        <v>100.34064413634242</v>
      </c>
      <c r="AD26" s="1">
        <f t="shared" ca="1" si="7"/>
        <v>75.741093630983414</v>
      </c>
      <c r="AE26" s="1">
        <f t="shared" ca="1" si="7"/>
        <v>94.191619475848128</v>
      </c>
      <c r="AF26" s="1">
        <f t="shared" ca="1" si="7"/>
        <v>83.333564189507996</v>
      </c>
      <c r="AG26" s="1">
        <f t="shared" ca="1" si="7"/>
        <v>99.436115326406139</v>
      </c>
      <c r="AH26" s="1">
        <f t="shared" ca="1" si="7"/>
        <v>129.5158329219318</v>
      </c>
      <c r="AI26" s="1">
        <f t="shared" ca="1" si="8"/>
        <v>93.146395633335672</v>
      </c>
      <c r="AJ26" s="1">
        <f t="shared" ca="1" si="8"/>
        <v>86.727873751718448</v>
      </c>
      <c r="AK26" s="1">
        <f t="shared" ca="1" si="8"/>
        <v>78.657881615591563</v>
      </c>
      <c r="AL26" s="1">
        <f t="shared" ca="1" si="8"/>
        <v>124.83138470715311</v>
      </c>
      <c r="AM26" s="1">
        <f t="shared" ca="1" si="8"/>
        <v>82.556880602666524</v>
      </c>
      <c r="AN26" s="1">
        <f t="shared" ca="1" si="8"/>
        <v>116.64492333701577</v>
      </c>
      <c r="AO26" s="1">
        <f t="shared" ca="1" si="8"/>
        <v>95.101500042599767</v>
      </c>
      <c r="AP26" s="1">
        <f t="shared" ca="1" si="8"/>
        <v>91.250470316065559</v>
      </c>
      <c r="AQ26" s="1">
        <f t="shared" ca="1" si="8"/>
        <v>120.95176854025847</v>
      </c>
    </row>
    <row r="27" spans="1:43" x14ac:dyDescent="0.25">
      <c r="A27" s="1" t="str">
        <f t="shared" ca="1" si="1"/>
        <v>yes</v>
      </c>
      <c r="B27" s="1">
        <f t="shared" ca="1" si="2"/>
        <v>97.549141075621719</v>
      </c>
      <c r="C27" s="1">
        <f t="shared" ca="1" si="3"/>
        <v>107.71988037274592</v>
      </c>
      <c r="D27" s="1">
        <f t="shared" ca="1" si="4"/>
        <v>102.81988037274591</v>
      </c>
      <c r="E27" s="1">
        <f t="shared" ca="1" si="5"/>
        <v>16.134916215686296</v>
      </c>
      <c r="F27" s="1">
        <v>21</v>
      </c>
      <c r="H27" s="1">
        <f t="shared" ca="1" si="6"/>
        <v>87.409277819819152</v>
      </c>
      <c r="I27" s="1">
        <f t="shared" ca="1" si="6"/>
        <v>82.789794188575684</v>
      </c>
      <c r="J27" s="1">
        <f t="shared" ca="1" si="6"/>
        <v>106.56126706532473</v>
      </c>
      <c r="K27" s="1">
        <f t="shared" ca="1" si="6"/>
        <v>82.238262879140009</v>
      </c>
      <c r="L27" s="1">
        <f t="shared" ca="1" si="6"/>
        <v>116.64413389828358</v>
      </c>
      <c r="M27" s="1">
        <f t="shared" ca="1" si="6"/>
        <v>124.02436089552498</v>
      </c>
      <c r="N27" s="1">
        <f t="shared" ca="1" si="6"/>
        <v>104.17498918886335</v>
      </c>
      <c r="O27" s="1">
        <f t="shared" ca="1" si="6"/>
        <v>96.760623055412367</v>
      </c>
      <c r="P27" s="1">
        <f t="shared" ca="1" si="6"/>
        <v>95.944066956080235</v>
      </c>
      <c r="Q27" s="1">
        <f t="shared" ca="1" si="6"/>
        <v>108.96740605476005</v>
      </c>
      <c r="R27" s="1">
        <f t="shared" ca="1" si="6"/>
        <v>90.652656824707947</v>
      </c>
      <c r="S27" s="1">
        <f t="shared" ca="1" si="6"/>
        <v>114.16411216394368</v>
      </c>
      <c r="T27" s="1">
        <f t="shared" ca="1" si="6"/>
        <v>112.91329526755086</v>
      </c>
      <c r="U27" s="1">
        <f t="shared" ca="1" si="6"/>
        <v>95.600078667244617</v>
      </c>
      <c r="V27" s="1">
        <f t="shared" ca="1" si="6"/>
        <v>79.276581142727991</v>
      </c>
      <c r="W27" s="1">
        <f t="shared" ca="1" si="6"/>
        <v>127.69080557191654</v>
      </c>
      <c r="X27" s="1">
        <f t="shared" ca="1" si="7"/>
        <v>80.184244819023704</v>
      </c>
      <c r="Y27" s="1">
        <f t="shared" ca="1" si="7"/>
        <v>83.565462779664983</v>
      </c>
      <c r="Z27" s="1">
        <f t="shared" ca="1" si="7"/>
        <v>123.43518684951816</v>
      </c>
      <c r="AA27" s="1">
        <f t="shared" ca="1" si="7"/>
        <v>109.16450084589228</v>
      </c>
      <c r="AB27" s="1">
        <f t="shared" ca="1" si="7"/>
        <v>90.696263992169108</v>
      </c>
      <c r="AC27" s="1">
        <f t="shared" ca="1" si="7"/>
        <v>110.35169512071118</v>
      </c>
      <c r="AD27" s="1">
        <f t="shared" ca="1" si="7"/>
        <v>111.04897985418637</v>
      </c>
      <c r="AE27" s="1">
        <f t="shared" ca="1" si="7"/>
        <v>131.47973495849007</v>
      </c>
      <c r="AF27" s="1">
        <f t="shared" ca="1" si="7"/>
        <v>114.87540370153894</v>
      </c>
      <c r="AG27" s="1">
        <f t="shared" ca="1" si="7"/>
        <v>117.544878879435</v>
      </c>
      <c r="AH27" s="1">
        <f t="shared" ca="1" si="7"/>
        <v>126.84165007426537</v>
      </c>
      <c r="AI27" s="1">
        <f t="shared" ca="1" si="8"/>
        <v>98.5282241160821</v>
      </c>
      <c r="AJ27" s="1">
        <f t="shared" ca="1" si="8"/>
        <v>96.999608531051535</v>
      </c>
      <c r="AK27" s="1">
        <f t="shared" ca="1" si="8"/>
        <v>116.61612359729263</v>
      </c>
      <c r="AL27" s="1">
        <f t="shared" ca="1" si="8"/>
        <v>84.921368777886372</v>
      </c>
      <c r="AM27" s="1">
        <f t="shared" ca="1" si="8"/>
        <v>96.307283159958942</v>
      </c>
      <c r="AN27" s="1">
        <f t="shared" ca="1" si="8"/>
        <v>111.10075361412557</v>
      </c>
      <c r="AO27" s="1">
        <f t="shared" ca="1" si="8"/>
        <v>73.636028003481698</v>
      </c>
      <c r="AP27" s="1">
        <f t="shared" ca="1" si="8"/>
        <v>118.37754682023461</v>
      </c>
      <c r="AQ27" s="1">
        <f t="shared" ca="1" si="8"/>
        <v>80.02904328396798</v>
      </c>
    </row>
    <row r="28" spans="1:43" x14ac:dyDescent="0.25">
      <c r="A28" s="1" t="str">
        <f t="shared" ca="1" si="1"/>
        <v>yes</v>
      </c>
      <c r="B28" s="1">
        <f t="shared" ca="1" si="2"/>
        <v>99.103044558243425</v>
      </c>
      <c r="C28" s="1">
        <f t="shared" ca="1" si="3"/>
        <v>108.8152568503595</v>
      </c>
      <c r="D28" s="1">
        <f t="shared" ca="1" si="4"/>
        <v>103.9152568503595</v>
      </c>
      <c r="E28" s="1">
        <f t="shared" ca="1" si="5"/>
        <v>14.731262118722649</v>
      </c>
      <c r="F28" s="1">
        <v>22</v>
      </c>
      <c r="H28" s="1">
        <f t="shared" ca="1" si="6"/>
        <v>109.46883424199059</v>
      </c>
      <c r="I28" s="1">
        <f t="shared" ca="1" si="6"/>
        <v>86.105374136442094</v>
      </c>
      <c r="J28" s="1">
        <f t="shared" ca="1" si="6"/>
        <v>74.623907937898309</v>
      </c>
      <c r="K28" s="1">
        <f t="shared" ca="1" si="6"/>
        <v>84.548365610385474</v>
      </c>
      <c r="L28" s="1">
        <f t="shared" ca="1" si="6"/>
        <v>112.11834637432582</v>
      </c>
      <c r="M28" s="1">
        <f t="shared" ca="1" si="6"/>
        <v>116.98448665481446</v>
      </c>
      <c r="N28" s="1">
        <f t="shared" ca="1" si="6"/>
        <v>104.37930078828512</v>
      </c>
      <c r="O28" s="1">
        <f t="shared" ca="1" si="6"/>
        <v>104.03679799703093</v>
      </c>
      <c r="P28" s="1">
        <f t="shared" ca="1" si="6"/>
        <v>117.72105982327318</v>
      </c>
      <c r="Q28" s="1">
        <f t="shared" ca="1" si="6"/>
        <v>113.99467355593345</v>
      </c>
      <c r="R28" s="1">
        <f t="shared" ca="1" si="6"/>
        <v>111.55850678860045</v>
      </c>
      <c r="S28" s="1">
        <f t="shared" ca="1" si="6"/>
        <v>116.2315284192796</v>
      </c>
      <c r="T28" s="1">
        <f t="shared" ca="1" si="6"/>
        <v>99.874189023429835</v>
      </c>
      <c r="U28" s="1">
        <f t="shared" ca="1" si="6"/>
        <v>110.08002999477584</v>
      </c>
      <c r="V28" s="1">
        <f t="shared" ca="1" si="6"/>
        <v>114.31457011605467</v>
      </c>
      <c r="W28" s="1">
        <f t="shared" ca="1" si="6"/>
        <v>104.06908975345362</v>
      </c>
      <c r="X28" s="1">
        <f t="shared" ca="1" si="7"/>
        <v>132.40743419774998</v>
      </c>
      <c r="Y28" s="1">
        <f t="shared" ca="1" si="7"/>
        <v>94.023055668551734</v>
      </c>
      <c r="Z28" s="1">
        <f t="shared" ca="1" si="7"/>
        <v>96.09947048806923</v>
      </c>
      <c r="AA28" s="1">
        <f t="shared" ca="1" si="7"/>
        <v>82.382298816935531</v>
      </c>
      <c r="AB28" s="1">
        <f t="shared" ca="1" si="7"/>
        <v>116.54169554653552</v>
      </c>
      <c r="AC28" s="1">
        <f t="shared" ca="1" si="7"/>
        <v>92.413027476878824</v>
      </c>
      <c r="AD28" s="1">
        <f t="shared" ca="1" si="7"/>
        <v>119.2586022844917</v>
      </c>
      <c r="AE28" s="1">
        <f t="shared" ca="1" si="7"/>
        <v>82.890934587826081</v>
      </c>
      <c r="AF28" s="1">
        <f t="shared" ca="1" si="7"/>
        <v>121.96680690066901</v>
      </c>
      <c r="AG28" s="1">
        <f t="shared" ca="1" si="7"/>
        <v>80.388402058384543</v>
      </c>
      <c r="AH28" s="1">
        <f t="shared" ca="1" si="7"/>
        <v>118.33381548809216</v>
      </c>
      <c r="AI28" s="1">
        <f t="shared" ca="1" si="8"/>
        <v>89.68579023521815</v>
      </c>
      <c r="AJ28" s="1">
        <f t="shared" ca="1" si="8"/>
        <v>116.13942267029041</v>
      </c>
      <c r="AK28" s="1">
        <f t="shared" ca="1" si="8"/>
        <v>124.16137837396285</v>
      </c>
      <c r="AL28" s="1">
        <f t="shared" ca="1" si="8"/>
        <v>100.44659340002518</v>
      </c>
      <c r="AM28" s="1">
        <f t="shared" ca="1" si="8"/>
        <v>98.958269045201575</v>
      </c>
      <c r="AN28" s="1">
        <f t="shared" ca="1" si="8"/>
        <v>97.871752287465526</v>
      </c>
      <c r="AO28" s="1">
        <f t="shared" ca="1" si="8"/>
        <v>113.5520664543895</v>
      </c>
      <c r="AP28" s="1">
        <f t="shared" ca="1" si="8"/>
        <v>105.660910439671</v>
      </c>
      <c r="AQ28" s="1">
        <f t="shared" ca="1" si="8"/>
        <v>77.658458976559672</v>
      </c>
    </row>
    <row r="29" spans="1:43" x14ac:dyDescent="0.25">
      <c r="A29" s="1" t="str">
        <f t="shared" ca="1" si="1"/>
        <v>yes</v>
      </c>
      <c r="B29" s="1">
        <f t="shared" ca="1" si="2"/>
        <v>90.64169280754848</v>
      </c>
      <c r="C29" s="1">
        <f t="shared" ca="1" si="3"/>
        <v>101.04583595107853</v>
      </c>
      <c r="D29" s="1">
        <f t="shared" ca="1" si="4"/>
        <v>96.145835951078524</v>
      </c>
      <c r="E29" s="1">
        <f t="shared" ca="1" si="5"/>
        <v>16.849417786316479</v>
      </c>
      <c r="F29" s="1">
        <v>23</v>
      </c>
      <c r="H29" s="1">
        <f t="shared" ca="1" si="6"/>
        <v>99.227259422328359</v>
      </c>
      <c r="I29" s="1">
        <f t="shared" ca="1" si="6"/>
        <v>98.557683248392863</v>
      </c>
      <c r="J29" s="1">
        <f t="shared" ca="1" si="6"/>
        <v>83.491755022894722</v>
      </c>
      <c r="K29" s="1">
        <f t="shared" ca="1" si="6"/>
        <v>114.91753040023814</v>
      </c>
      <c r="L29" s="1">
        <f t="shared" ca="1" si="6"/>
        <v>106.41648234241599</v>
      </c>
      <c r="M29" s="1">
        <f t="shared" ca="1" si="6"/>
        <v>100.65386991867692</v>
      </c>
      <c r="N29" s="1">
        <f t="shared" ca="1" si="6"/>
        <v>80.397219872228575</v>
      </c>
      <c r="O29" s="1">
        <f t="shared" ca="1" si="6"/>
        <v>105.45663228268414</v>
      </c>
      <c r="P29" s="1">
        <f t="shared" ca="1" si="6"/>
        <v>144.26288147425669</v>
      </c>
      <c r="Q29" s="1">
        <f t="shared" ca="1" si="6"/>
        <v>89.03543522451335</v>
      </c>
      <c r="R29" s="1">
        <f t="shared" ca="1" si="6"/>
        <v>106.19379932827887</v>
      </c>
      <c r="S29" s="1">
        <f t="shared" ca="1" si="6"/>
        <v>89.032377599134918</v>
      </c>
      <c r="T29" s="1">
        <f t="shared" ca="1" si="6"/>
        <v>65.091976115097253</v>
      </c>
      <c r="U29" s="1">
        <f t="shared" ca="1" si="6"/>
        <v>60.702400317474982</v>
      </c>
      <c r="V29" s="1">
        <f t="shared" ca="1" si="6"/>
        <v>111.20424235356857</v>
      </c>
      <c r="W29" s="1">
        <f t="shared" ca="1" si="6"/>
        <v>108.49840786599606</v>
      </c>
      <c r="X29" s="1">
        <f t="shared" ca="1" si="7"/>
        <v>84.924259264805642</v>
      </c>
      <c r="Y29" s="1">
        <f t="shared" ca="1" si="7"/>
        <v>94.244476353475065</v>
      </c>
      <c r="Z29" s="1">
        <f t="shared" ca="1" si="7"/>
        <v>107.22020440707746</v>
      </c>
      <c r="AA29" s="1">
        <f t="shared" ca="1" si="7"/>
        <v>108.14034174579484</v>
      </c>
      <c r="AB29" s="1">
        <f t="shared" ca="1" si="7"/>
        <v>105.15325864244819</v>
      </c>
      <c r="AC29" s="1">
        <f t="shared" ca="1" si="7"/>
        <v>101.36128556781946</v>
      </c>
      <c r="AD29" s="1">
        <f t="shared" ca="1" si="7"/>
        <v>91.287044002676268</v>
      </c>
      <c r="AE29" s="1">
        <f t="shared" ca="1" si="7"/>
        <v>78.187066382468572</v>
      </c>
      <c r="AF29" s="1">
        <f t="shared" ca="1" si="7"/>
        <v>63.553878057114552</v>
      </c>
      <c r="AG29" s="1">
        <f t="shared" ca="1" si="7"/>
        <v>113.56515953264261</v>
      </c>
      <c r="AH29" s="1">
        <f t="shared" ca="1" si="7"/>
        <v>96.992068496916971</v>
      </c>
      <c r="AI29" s="1">
        <f t="shared" ca="1" si="8"/>
        <v>110.32334394743019</v>
      </c>
      <c r="AJ29" s="1">
        <f t="shared" ca="1" si="8"/>
        <v>94.235411242525856</v>
      </c>
      <c r="AK29" s="1">
        <f t="shared" ca="1" si="8"/>
        <v>84.970965166417358</v>
      </c>
      <c r="AL29" s="1">
        <f t="shared" ca="1" si="8"/>
        <v>84.702182026480699</v>
      </c>
      <c r="AM29" s="1">
        <f t="shared" ca="1" si="8"/>
        <v>86.109978890906618</v>
      </c>
      <c r="AN29" s="1">
        <f t="shared" ca="1" si="8"/>
        <v>79.482681838703115</v>
      </c>
      <c r="AO29" s="1">
        <f t="shared" ca="1" si="8"/>
        <v>91.007316103590938</v>
      </c>
      <c r="AP29" s="1">
        <f t="shared" ca="1" si="8"/>
        <v>99.324136891956243</v>
      </c>
      <c r="AQ29" s="1">
        <f t="shared" ca="1" si="8"/>
        <v>123.32508288939599</v>
      </c>
    </row>
    <row r="30" spans="1:43" x14ac:dyDescent="0.25">
      <c r="A30" s="1" t="str">
        <f t="shared" ca="1" si="1"/>
        <v>yes</v>
      </c>
      <c r="B30" s="1">
        <f t="shared" ca="1" si="2"/>
        <v>95.364604135007383</v>
      </c>
      <c r="C30" s="1">
        <f t="shared" ca="1" si="3"/>
        <v>104.71700313729737</v>
      </c>
      <c r="D30" s="1">
        <f t="shared" ca="1" si="4"/>
        <v>99.817003137297363</v>
      </c>
      <c r="E30" s="1">
        <f t="shared" ca="1" si="5"/>
        <v>13.629792864153016</v>
      </c>
      <c r="F30" s="1">
        <v>24</v>
      </c>
      <c r="H30" s="1">
        <f t="shared" ca="1" si="6"/>
        <v>119.79944338847693</v>
      </c>
      <c r="I30" s="1">
        <f t="shared" ca="1" si="6"/>
        <v>88.352238878891853</v>
      </c>
      <c r="J30" s="1">
        <f t="shared" ca="1" si="6"/>
        <v>60.693138291891572</v>
      </c>
      <c r="K30" s="1">
        <f t="shared" ca="1" si="6"/>
        <v>78.9112164924355</v>
      </c>
      <c r="L30" s="1">
        <f t="shared" ca="1" si="6"/>
        <v>105.66600239023447</v>
      </c>
      <c r="M30" s="1">
        <f t="shared" ca="1" si="6"/>
        <v>105.22880438363953</v>
      </c>
      <c r="N30" s="1">
        <f t="shared" ca="1" si="6"/>
        <v>104.15490435377144</v>
      </c>
      <c r="O30" s="1">
        <f t="shared" ca="1" si="6"/>
        <v>114.93122032003583</v>
      </c>
      <c r="P30" s="1">
        <f t="shared" ref="P30:AE45" ca="1" si="9">NORMINV(RAND(),100,15)</f>
        <v>80.323716031159137</v>
      </c>
      <c r="Q30" s="1">
        <f t="shared" ca="1" si="9"/>
        <v>103.59790457297834</v>
      </c>
      <c r="R30" s="1">
        <f t="shared" ca="1" si="9"/>
        <v>88.670314132661005</v>
      </c>
      <c r="S30" s="1">
        <f t="shared" ca="1" si="9"/>
        <v>84.983175696475726</v>
      </c>
      <c r="T30" s="1">
        <f t="shared" ca="1" si="9"/>
        <v>93.255362141237626</v>
      </c>
      <c r="U30" s="1">
        <f t="shared" ca="1" si="9"/>
        <v>95.28856474750819</v>
      </c>
      <c r="V30" s="1">
        <f t="shared" ca="1" si="9"/>
        <v>99.197148549053608</v>
      </c>
      <c r="W30" s="1">
        <f t="shared" ca="1" si="9"/>
        <v>111.20958879033006</v>
      </c>
      <c r="X30" s="1">
        <f t="shared" ca="1" si="9"/>
        <v>103.00718649415553</v>
      </c>
      <c r="Y30" s="1">
        <f t="shared" ca="1" si="9"/>
        <v>97.212210648447467</v>
      </c>
      <c r="Z30" s="1">
        <f t="shared" ca="1" si="9"/>
        <v>114.85038402497869</v>
      </c>
      <c r="AA30" s="1">
        <f t="shared" ca="1" si="9"/>
        <v>88.683626663322613</v>
      </c>
      <c r="AB30" s="1">
        <f t="shared" ca="1" si="9"/>
        <v>111.81899814219122</v>
      </c>
      <c r="AC30" s="1">
        <f t="shared" ca="1" si="9"/>
        <v>81.194479076888243</v>
      </c>
      <c r="AD30" s="1">
        <f t="shared" ca="1" si="9"/>
        <v>98.95324670665606</v>
      </c>
      <c r="AE30" s="1">
        <f t="shared" ca="1" si="9"/>
        <v>119.17993146261179</v>
      </c>
      <c r="AF30" s="1">
        <f t="shared" ca="1" si="7"/>
        <v>103.98794012411801</v>
      </c>
      <c r="AG30" s="1">
        <f t="shared" ca="1" si="7"/>
        <v>107.55676564048748</v>
      </c>
      <c r="AH30" s="1">
        <f t="shared" ca="1" si="7"/>
        <v>104.6981384775178</v>
      </c>
      <c r="AI30" s="1">
        <f t="shared" ca="1" si="8"/>
        <v>117.63725918878265</v>
      </c>
      <c r="AJ30" s="1">
        <f t="shared" ca="1" si="8"/>
        <v>110.06201837738338</v>
      </c>
      <c r="AK30" s="1">
        <f t="shared" ca="1" si="8"/>
        <v>114.35903144185588</v>
      </c>
      <c r="AL30" s="1">
        <f t="shared" ca="1" si="8"/>
        <v>99.005404560964735</v>
      </c>
      <c r="AM30" s="1">
        <f t="shared" ca="1" si="8"/>
        <v>112.91827002922071</v>
      </c>
      <c r="AN30" s="1">
        <f t="shared" ca="1" si="8"/>
        <v>82.473942344551972</v>
      </c>
      <c r="AO30" s="1">
        <f t="shared" ca="1" si="8"/>
        <v>83.692966125138668</v>
      </c>
      <c r="AP30" s="1">
        <f t="shared" ca="1" si="8"/>
        <v>107.46622299837534</v>
      </c>
      <c r="AQ30" s="1">
        <f t="shared" ca="1" si="8"/>
        <v>100.39134725427573</v>
      </c>
    </row>
    <row r="31" spans="1:43" x14ac:dyDescent="0.25">
      <c r="A31" s="1" t="str">
        <f t="shared" ca="1" si="1"/>
        <v>no</v>
      </c>
      <c r="B31" s="1">
        <f t="shared" ca="1" si="2"/>
        <v>100.24274979029423</v>
      </c>
      <c r="C31" s="1">
        <f t="shared" ca="1" si="3"/>
        <v>109.11098351331597</v>
      </c>
      <c r="D31" s="1">
        <f t="shared" ca="1" si="4"/>
        <v>104.21098351331597</v>
      </c>
      <c r="E31" s="1">
        <f t="shared" ca="1" si="5"/>
        <v>12.147654254148179</v>
      </c>
      <c r="F31" s="1">
        <v>25</v>
      </c>
      <c r="H31" s="1">
        <f t="shared" ref="H31:W46" ca="1" si="10">NORMINV(RAND(),100,15)</f>
        <v>102.62380446332199</v>
      </c>
      <c r="I31" s="1">
        <f t="shared" ca="1" si="10"/>
        <v>109.73795264135505</v>
      </c>
      <c r="J31" s="1">
        <f t="shared" ca="1" si="10"/>
        <v>95.409953873698782</v>
      </c>
      <c r="K31" s="1">
        <f t="shared" ca="1" si="10"/>
        <v>107.79349822536356</v>
      </c>
      <c r="L31" s="1">
        <f t="shared" ca="1" si="10"/>
        <v>119.69889643251162</v>
      </c>
      <c r="M31" s="1">
        <f t="shared" ca="1" si="10"/>
        <v>91.722099426292885</v>
      </c>
      <c r="N31" s="1">
        <f t="shared" ca="1" si="10"/>
        <v>116.68955423987654</v>
      </c>
      <c r="O31" s="1">
        <f t="shared" ca="1" si="10"/>
        <v>92.342728165256261</v>
      </c>
      <c r="P31" s="1">
        <f t="shared" ca="1" si="10"/>
        <v>105.73315221691537</v>
      </c>
      <c r="Q31" s="1">
        <f t="shared" ca="1" si="10"/>
        <v>108.05996479367693</v>
      </c>
      <c r="R31" s="1">
        <f t="shared" ca="1" si="10"/>
        <v>112.12836576733227</v>
      </c>
      <c r="S31" s="1">
        <f t="shared" ca="1" si="10"/>
        <v>100.08491055274861</v>
      </c>
      <c r="T31" s="1">
        <f t="shared" ca="1" si="10"/>
        <v>91.200596739214518</v>
      </c>
      <c r="U31" s="1">
        <f t="shared" ca="1" si="10"/>
        <v>83.815131237377983</v>
      </c>
      <c r="V31" s="1">
        <f t="shared" ca="1" si="10"/>
        <v>119.5688738915794</v>
      </c>
      <c r="W31" s="1">
        <f t="shared" ca="1" si="10"/>
        <v>119.27007309240298</v>
      </c>
      <c r="X31" s="1">
        <f t="shared" ca="1" si="9"/>
        <v>108.85737698588224</v>
      </c>
      <c r="Y31" s="1">
        <f t="shared" ca="1" si="9"/>
        <v>123.51695067147396</v>
      </c>
      <c r="Z31" s="1">
        <f t="shared" ca="1" si="9"/>
        <v>116.46183231430889</v>
      </c>
      <c r="AA31" s="1">
        <f t="shared" ca="1" si="9"/>
        <v>104.61417575834066</v>
      </c>
      <c r="AB31" s="1">
        <f t="shared" ca="1" si="9"/>
        <v>113.90020532261538</v>
      </c>
      <c r="AC31" s="1">
        <f t="shared" ca="1" si="9"/>
        <v>101.29225194634735</v>
      </c>
      <c r="AD31" s="1">
        <f t="shared" ca="1" si="9"/>
        <v>123.39590557675464</v>
      </c>
      <c r="AE31" s="1">
        <f t="shared" ca="1" si="9"/>
        <v>112.75058590614785</v>
      </c>
      <c r="AF31" s="1">
        <f t="shared" ca="1" si="7"/>
        <v>73.274751710866937</v>
      </c>
      <c r="AG31" s="1">
        <f t="shared" ca="1" si="7"/>
        <v>111.28025789435517</v>
      </c>
      <c r="AH31" s="1">
        <f t="shared" ca="1" si="7"/>
        <v>111.56846177861387</v>
      </c>
      <c r="AI31" s="1">
        <f t="shared" ca="1" si="8"/>
        <v>101.7716034333683</v>
      </c>
      <c r="AJ31" s="1">
        <f t="shared" ca="1" si="8"/>
        <v>96.90172419407655</v>
      </c>
      <c r="AK31" s="1">
        <f t="shared" ca="1" si="8"/>
        <v>105.64630935127826</v>
      </c>
      <c r="AL31" s="1">
        <f t="shared" ca="1" si="8"/>
        <v>94.109068642420837</v>
      </c>
      <c r="AM31" s="1">
        <f t="shared" ca="1" si="8"/>
        <v>93.713446082282758</v>
      </c>
      <c r="AN31" s="1">
        <f t="shared" ca="1" si="8"/>
        <v>93.861837333085006</v>
      </c>
      <c r="AO31" s="1">
        <f t="shared" ca="1" si="8"/>
        <v>112.36443705638045</v>
      </c>
      <c r="AP31" s="1">
        <f t="shared" ca="1" si="8"/>
        <v>81.277823401068616</v>
      </c>
      <c r="AQ31" s="1">
        <f t="shared" ca="1" si="8"/>
        <v>95.156845360782199</v>
      </c>
    </row>
    <row r="32" spans="1:43" x14ac:dyDescent="0.25">
      <c r="A32" s="1" t="str">
        <f t="shared" ca="1" si="1"/>
        <v>yes</v>
      </c>
      <c r="B32" s="1">
        <f t="shared" ca="1" si="2"/>
        <v>94.758885390484679</v>
      </c>
      <c r="C32" s="1">
        <f t="shared" ca="1" si="3"/>
        <v>104.31828706025559</v>
      </c>
      <c r="D32" s="1">
        <f t="shared" ca="1" si="4"/>
        <v>99.418287060255579</v>
      </c>
      <c r="E32" s="1">
        <f t="shared" ca="1" si="5"/>
        <v>14.263474499298662</v>
      </c>
      <c r="F32" s="1">
        <v>26</v>
      </c>
      <c r="H32" s="1">
        <f t="shared" ca="1" si="10"/>
        <v>91.27472349745068</v>
      </c>
      <c r="I32" s="1">
        <f t="shared" ca="1" si="10"/>
        <v>98.005617649573068</v>
      </c>
      <c r="J32" s="1">
        <f t="shared" ca="1" si="10"/>
        <v>82.28395808896795</v>
      </c>
      <c r="K32" s="1">
        <f t="shared" ca="1" si="10"/>
        <v>85.049373004755978</v>
      </c>
      <c r="L32" s="1">
        <f t="shared" ca="1" si="10"/>
        <v>88.721180215746159</v>
      </c>
      <c r="M32" s="1">
        <f t="shared" ca="1" si="10"/>
        <v>97.880101668881707</v>
      </c>
      <c r="N32" s="1">
        <f t="shared" ca="1" si="10"/>
        <v>87.661258464519349</v>
      </c>
      <c r="O32" s="1">
        <f t="shared" ca="1" si="10"/>
        <v>104.98159453346359</v>
      </c>
      <c r="P32" s="1">
        <f t="shared" ca="1" si="10"/>
        <v>124.08147030282609</v>
      </c>
      <c r="Q32" s="1">
        <f t="shared" ca="1" si="10"/>
        <v>112.34170727521841</v>
      </c>
      <c r="R32" s="1">
        <f t="shared" ca="1" si="10"/>
        <v>120.45136005835708</v>
      </c>
      <c r="S32" s="1">
        <f t="shared" ca="1" si="10"/>
        <v>83.298471650059852</v>
      </c>
      <c r="T32" s="1">
        <f t="shared" ca="1" si="10"/>
        <v>91.808875515725745</v>
      </c>
      <c r="U32" s="1">
        <f t="shared" ca="1" si="10"/>
        <v>88.788307708208663</v>
      </c>
      <c r="V32" s="1">
        <f t="shared" ca="1" si="10"/>
        <v>119.71052347216829</v>
      </c>
      <c r="W32" s="1">
        <f t="shared" ca="1" si="10"/>
        <v>103.4016475417055</v>
      </c>
      <c r="X32" s="1">
        <f t="shared" ca="1" si="9"/>
        <v>108.27628392519905</v>
      </c>
      <c r="Y32" s="1">
        <f t="shared" ca="1" si="9"/>
        <v>91.703754483251473</v>
      </c>
      <c r="Z32" s="1">
        <f t="shared" ca="1" si="9"/>
        <v>85.624174281174575</v>
      </c>
      <c r="AA32" s="1">
        <f t="shared" ca="1" si="9"/>
        <v>115.0161537405306</v>
      </c>
      <c r="AB32" s="1">
        <f t="shared" ca="1" si="9"/>
        <v>108.43532634966913</v>
      </c>
      <c r="AC32" s="1">
        <f t="shared" ca="1" si="9"/>
        <v>104.21573344002111</v>
      </c>
      <c r="AD32" s="1">
        <f t="shared" ca="1" si="9"/>
        <v>104.4168747214417</v>
      </c>
      <c r="AE32" s="1">
        <f t="shared" ca="1" si="9"/>
        <v>97.034195051148544</v>
      </c>
      <c r="AF32" s="1">
        <f t="shared" ca="1" si="7"/>
        <v>107.1129653935247</v>
      </c>
      <c r="AG32" s="1">
        <f t="shared" ca="1" si="7"/>
        <v>85.10686195339791</v>
      </c>
      <c r="AH32" s="1">
        <f t="shared" ca="1" si="7"/>
        <v>99.11266994742931</v>
      </c>
      <c r="AI32" s="1">
        <f t="shared" ca="1" si="8"/>
        <v>106.59407455156142</v>
      </c>
      <c r="AJ32" s="1">
        <f t="shared" ca="1" si="8"/>
        <v>91.621122184344983</v>
      </c>
      <c r="AK32" s="1">
        <f t="shared" ca="1" si="8"/>
        <v>110.76359774833182</v>
      </c>
      <c r="AL32" s="1">
        <f t="shared" ca="1" si="8"/>
        <v>102.86170311553219</v>
      </c>
      <c r="AM32" s="1">
        <f t="shared" ca="1" si="8"/>
        <v>85.52649454332861</v>
      </c>
      <c r="AN32" s="1">
        <f t="shared" ca="1" si="8"/>
        <v>60.850323085104087</v>
      </c>
      <c r="AO32" s="1">
        <f t="shared" ca="1" si="8"/>
        <v>114.03892219971907</v>
      </c>
      <c r="AP32" s="1">
        <f t="shared" ca="1" si="8"/>
        <v>130.83466015539616</v>
      </c>
      <c r="AQ32" s="1">
        <f t="shared" ca="1" si="8"/>
        <v>90.172272651466074</v>
      </c>
    </row>
    <row r="33" spans="1:43" x14ac:dyDescent="0.25">
      <c r="A33" s="1" t="str">
        <f t="shared" ca="1" si="1"/>
        <v>yes</v>
      </c>
      <c r="B33" s="1">
        <f t="shared" ca="1" si="2"/>
        <v>97.705939201142812</v>
      </c>
      <c r="C33" s="1">
        <f t="shared" ca="1" si="3"/>
        <v>106.75546469477982</v>
      </c>
      <c r="D33" s="1">
        <f t="shared" ca="1" si="4"/>
        <v>101.85546469477981</v>
      </c>
      <c r="E33" s="1">
        <f t="shared" ca="1" si="5"/>
        <v>12.702629062154093</v>
      </c>
      <c r="F33" s="1">
        <v>27</v>
      </c>
      <c r="H33" s="1">
        <f t="shared" ca="1" si="10"/>
        <v>91.283969814210465</v>
      </c>
      <c r="I33" s="1">
        <f t="shared" ca="1" si="10"/>
        <v>92.502703766241567</v>
      </c>
      <c r="J33" s="1">
        <f t="shared" ca="1" si="10"/>
        <v>97.100388882419026</v>
      </c>
      <c r="K33" s="1">
        <f t="shared" ca="1" si="10"/>
        <v>92.376912076972303</v>
      </c>
      <c r="L33" s="1">
        <f t="shared" ca="1" si="10"/>
        <v>95.466481992582345</v>
      </c>
      <c r="M33" s="1">
        <f t="shared" ca="1" si="10"/>
        <v>87.32982944435895</v>
      </c>
      <c r="N33" s="1">
        <f t="shared" ca="1" si="10"/>
        <v>125.95202600917975</v>
      </c>
      <c r="O33" s="1">
        <f t="shared" ca="1" si="10"/>
        <v>104.62444111726539</v>
      </c>
      <c r="P33" s="1">
        <f t="shared" ca="1" si="10"/>
        <v>118.58645241248513</v>
      </c>
      <c r="Q33" s="1">
        <f t="shared" ca="1" si="10"/>
        <v>72.743982662511911</v>
      </c>
      <c r="R33" s="1">
        <f t="shared" ca="1" si="10"/>
        <v>86.897775357516679</v>
      </c>
      <c r="S33" s="1">
        <f t="shared" ca="1" si="10"/>
        <v>103.17696140942036</v>
      </c>
      <c r="T33" s="1">
        <f t="shared" ca="1" si="10"/>
        <v>97.046551803917296</v>
      </c>
      <c r="U33" s="1">
        <f t="shared" ca="1" si="10"/>
        <v>113.21292417577413</v>
      </c>
      <c r="V33" s="1">
        <f t="shared" ca="1" si="10"/>
        <v>105.88060476144138</v>
      </c>
      <c r="W33" s="1">
        <f t="shared" ca="1" si="10"/>
        <v>100.80476703588968</v>
      </c>
      <c r="X33" s="1">
        <f t="shared" ca="1" si="9"/>
        <v>107.52673993554545</v>
      </c>
      <c r="Y33" s="1">
        <f t="shared" ca="1" si="9"/>
        <v>121.04549060573233</v>
      </c>
      <c r="Z33" s="1">
        <f t="shared" ca="1" si="9"/>
        <v>92.992391751536388</v>
      </c>
      <c r="AA33" s="1">
        <f t="shared" ca="1" si="9"/>
        <v>102.72751102723903</v>
      </c>
      <c r="AB33" s="1">
        <f t="shared" ca="1" si="9"/>
        <v>114.0314127671234</v>
      </c>
      <c r="AC33" s="1">
        <f t="shared" ca="1" si="9"/>
        <v>123.83072703465362</v>
      </c>
      <c r="AD33" s="1">
        <f t="shared" ca="1" si="9"/>
        <v>101.03969659394944</v>
      </c>
      <c r="AE33" s="1">
        <f t="shared" ca="1" si="9"/>
        <v>113.69012631800743</v>
      </c>
      <c r="AF33" s="1">
        <f t="shared" ca="1" si="7"/>
        <v>96.82293302493288</v>
      </c>
      <c r="AG33" s="1">
        <f t="shared" ca="1" si="7"/>
        <v>94.362197937757415</v>
      </c>
      <c r="AH33" s="1">
        <f t="shared" ca="1" si="7"/>
        <v>85.903689605055419</v>
      </c>
      <c r="AI33" s="1">
        <f t="shared" ca="1" si="8"/>
        <v>111.53068583750424</v>
      </c>
      <c r="AJ33" s="1">
        <f t="shared" ca="1" si="8"/>
        <v>81.335772632956292</v>
      </c>
      <c r="AK33" s="1">
        <f t="shared" ca="1" si="8"/>
        <v>109.61078838867678</v>
      </c>
      <c r="AL33" s="1">
        <f t="shared" ca="1" si="8"/>
        <v>107.20534768122484</v>
      </c>
      <c r="AM33" s="1">
        <f t="shared" ca="1" si="8"/>
        <v>127.116243380257</v>
      </c>
      <c r="AN33" s="1">
        <f t="shared" ca="1" si="8"/>
        <v>95.004449841862638</v>
      </c>
      <c r="AO33" s="1">
        <f t="shared" ca="1" si="8"/>
        <v>102.60977704458304</v>
      </c>
      <c r="AP33" s="1">
        <f t="shared" ca="1" si="8"/>
        <v>92.02930950762854</v>
      </c>
      <c r="AQ33" s="1">
        <f t="shared" ca="1" si="8"/>
        <v>101.39466537366121</v>
      </c>
    </row>
    <row r="34" spans="1:43" x14ac:dyDescent="0.25">
      <c r="A34" s="1" t="str">
        <f t="shared" ca="1" si="1"/>
        <v>no</v>
      </c>
      <c r="B34" s="1">
        <f t="shared" ca="1" si="2"/>
        <v>90.006329905601035</v>
      </c>
      <c r="C34" s="1">
        <f t="shared" ca="1" si="3"/>
        <v>99.399302354990155</v>
      </c>
      <c r="D34" s="1">
        <f t="shared" ca="1" si="4"/>
        <v>94.499302354990149</v>
      </c>
      <c r="E34" s="1">
        <f t="shared" ca="1" si="5"/>
        <v>13.753997294048311</v>
      </c>
      <c r="F34" s="1">
        <v>28</v>
      </c>
      <c r="H34" s="1">
        <f t="shared" ca="1" si="10"/>
        <v>88.131390260034777</v>
      </c>
      <c r="I34" s="1">
        <f t="shared" ca="1" si="10"/>
        <v>97.898090798585343</v>
      </c>
      <c r="J34" s="1">
        <f t="shared" ca="1" si="10"/>
        <v>97.008503747399018</v>
      </c>
      <c r="K34" s="1">
        <f t="shared" ca="1" si="10"/>
        <v>110.86877570461672</v>
      </c>
      <c r="L34" s="1">
        <f t="shared" ca="1" si="10"/>
        <v>100.61250810931817</v>
      </c>
      <c r="M34" s="1">
        <f t="shared" ca="1" si="10"/>
        <v>105.40517994397499</v>
      </c>
      <c r="N34" s="1">
        <f t="shared" ca="1" si="10"/>
        <v>81.184076939417366</v>
      </c>
      <c r="O34" s="1">
        <f t="shared" ca="1" si="10"/>
        <v>111.87751869901709</v>
      </c>
      <c r="P34" s="1">
        <f t="shared" ca="1" si="10"/>
        <v>115.20211748239782</v>
      </c>
      <c r="Q34" s="1">
        <f t="shared" ca="1" si="10"/>
        <v>104.67431899483451</v>
      </c>
      <c r="R34" s="1">
        <f t="shared" ca="1" si="10"/>
        <v>97.379889110913808</v>
      </c>
      <c r="S34" s="1">
        <f t="shared" ca="1" si="10"/>
        <v>84.751528645065264</v>
      </c>
      <c r="T34" s="1">
        <f t="shared" ca="1" si="10"/>
        <v>85.686266197393209</v>
      </c>
      <c r="U34" s="1">
        <f t="shared" ca="1" si="10"/>
        <v>98.230447230021881</v>
      </c>
      <c r="V34" s="1">
        <f t="shared" ca="1" si="10"/>
        <v>83.556560337192806</v>
      </c>
      <c r="W34" s="1">
        <f t="shared" ca="1" si="10"/>
        <v>89.563543524313829</v>
      </c>
      <c r="X34" s="1">
        <f t="shared" ca="1" si="9"/>
        <v>78.520576120052496</v>
      </c>
      <c r="Y34" s="1">
        <f t="shared" ca="1" si="9"/>
        <v>95.41829439045496</v>
      </c>
      <c r="Z34" s="1">
        <f t="shared" ca="1" si="9"/>
        <v>85.206659845282246</v>
      </c>
      <c r="AA34" s="1">
        <f t="shared" ca="1" si="9"/>
        <v>99.429277936272257</v>
      </c>
      <c r="AB34" s="1">
        <f t="shared" ca="1" si="9"/>
        <v>104.09979247552543</v>
      </c>
      <c r="AC34" s="1">
        <f t="shared" ca="1" si="9"/>
        <v>95.494638054501252</v>
      </c>
      <c r="AD34" s="1">
        <f t="shared" ca="1" si="9"/>
        <v>108.83411166299024</v>
      </c>
      <c r="AE34" s="1">
        <f t="shared" ca="1" si="9"/>
        <v>63.836725824113628</v>
      </c>
      <c r="AF34" s="1">
        <f t="shared" ca="1" si="7"/>
        <v>77.150278271205494</v>
      </c>
      <c r="AG34" s="1">
        <f t="shared" ca="1" si="7"/>
        <v>84.055227437791572</v>
      </c>
      <c r="AH34" s="1">
        <f t="shared" ca="1" si="7"/>
        <v>116.63887883774242</v>
      </c>
      <c r="AI34" s="1">
        <f t="shared" ca="1" si="8"/>
        <v>113.17362383606267</v>
      </c>
      <c r="AJ34" s="1">
        <f t="shared" ca="1" si="8"/>
        <v>110.32509760629726</v>
      </c>
      <c r="AK34" s="1">
        <f t="shared" ca="1" si="8"/>
        <v>92.452398562008085</v>
      </c>
      <c r="AL34" s="1">
        <f t="shared" ca="1" si="8"/>
        <v>111.32753911257527</v>
      </c>
      <c r="AM34" s="1">
        <f t="shared" ca="1" si="8"/>
        <v>99.952130184391564</v>
      </c>
      <c r="AN34" s="1">
        <f t="shared" ca="1" si="8"/>
        <v>74.303757223678986</v>
      </c>
      <c r="AO34" s="1">
        <f t="shared" ca="1" si="8"/>
        <v>88.891034429859914</v>
      </c>
      <c r="AP34" s="1">
        <f t="shared" ca="1" si="8"/>
        <v>65.463323312458215</v>
      </c>
      <c r="AQ34" s="1">
        <f t="shared" ca="1" si="8"/>
        <v>85.370803931884922</v>
      </c>
    </row>
    <row r="35" spans="1:43" x14ac:dyDescent="0.25">
      <c r="A35" s="1" t="str">
        <f t="shared" ca="1" si="1"/>
        <v>yes</v>
      </c>
      <c r="B35" s="1">
        <f t="shared" ca="1" si="2"/>
        <v>98.709865911924496</v>
      </c>
      <c r="C35" s="1">
        <f t="shared" ca="1" si="3"/>
        <v>107.4127720431969</v>
      </c>
      <c r="D35" s="1">
        <f t="shared" ca="1" si="4"/>
        <v>102.51277204319689</v>
      </c>
      <c r="E35" s="1">
        <f t="shared" ca="1" si="5"/>
        <v>11.641549381446108</v>
      </c>
      <c r="F35" s="1">
        <v>29</v>
      </c>
      <c r="H35" s="1">
        <f t="shared" ca="1" si="10"/>
        <v>93.155617641196031</v>
      </c>
      <c r="I35" s="1">
        <f t="shared" ca="1" si="10"/>
        <v>105.37127504403234</v>
      </c>
      <c r="J35" s="1">
        <f t="shared" ca="1" si="10"/>
        <v>106.16434098543208</v>
      </c>
      <c r="K35" s="1">
        <f t="shared" ca="1" si="10"/>
        <v>94.384327298270861</v>
      </c>
      <c r="L35" s="1">
        <f t="shared" ca="1" si="10"/>
        <v>87.914578768148473</v>
      </c>
      <c r="M35" s="1">
        <f t="shared" ca="1" si="10"/>
        <v>118.22272682447037</v>
      </c>
      <c r="N35" s="1">
        <f t="shared" ca="1" si="10"/>
        <v>124.84732937085454</v>
      </c>
      <c r="O35" s="1">
        <f t="shared" ca="1" si="10"/>
        <v>91.37626710332259</v>
      </c>
      <c r="P35" s="1">
        <f t="shared" ca="1" si="10"/>
        <v>96.578830801748552</v>
      </c>
      <c r="Q35" s="1">
        <f t="shared" ca="1" si="10"/>
        <v>127.24355804515599</v>
      </c>
      <c r="R35" s="1">
        <f t="shared" ca="1" si="10"/>
        <v>98.705263817213606</v>
      </c>
      <c r="S35" s="1">
        <f t="shared" ca="1" si="10"/>
        <v>121.16778501611013</v>
      </c>
      <c r="T35" s="1">
        <f t="shared" ca="1" si="10"/>
        <v>101.97952643201069</v>
      </c>
      <c r="U35" s="1">
        <f t="shared" ca="1" si="10"/>
        <v>89.368140650711737</v>
      </c>
      <c r="V35" s="1">
        <f t="shared" ca="1" si="10"/>
        <v>98.771275381332288</v>
      </c>
      <c r="W35" s="1">
        <f t="shared" ca="1" si="10"/>
        <v>95.157120956478508</v>
      </c>
      <c r="X35" s="1">
        <f t="shared" ca="1" si="9"/>
        <v>108.69366306369434</v>
      </c>
      <c r="Y35" s="1">
        <f t="shared" ca="1" si="9"/>
        <v>91.641504795562199</v>
      </c>
      <c r="Z35" s="1">
        <f t="shared" ca="1" si="9"/>
        <v>98.902247159700948</v>
      </c>
      <c r="AA35" s="1">
        <f t="shared" ca="1" si="9"/>
        <v>94.152646370978502</v>
      </c>
      <c r="AB35" s="1">
        <f t="shared" ca="1" si="9"/>
        <v>95.583958150527678</v>
      </c>
      <c r="AC35" s="1">
        <f t="shared" ca="1" si="9"/>
        <v>107.69341924583131</v>
      </c>
      <c r="AD35" s="1">
        <f t="shared" ca="1" si="9"/>
        <v>119.01472396965741</v>
      </c>
      <c r="AE35" s="1">
        <f t="shared" ca="1" si="9"/>
        <v>109.1690629635814</v>
      </c>
      <c r="AF35" s="1">
        <f t="shared" ca="1" si="7"/>
        <v>98.153078887706869</v>
      </c>
      <c r="AG35" s="1">
        <f t="shared" ca="1" si="7"/>
        <v>87.30232244049607</v>
      </c>
      <c r="AH35" s="1">
        <f t="shared" ca="1" si="7"/>
        <v>112.56704403970275</v>
      </c>
      <c r="AI35" s="1">
        <f t="shared" ca="1" si="8"/>
        <v>98.486122820538725</v>
      </c>
      <c r="AJ35" s="1">
        <f t="shared" ca="1" si="8"/>
        <v>125.95810425335929</v>
      </c>
      <c r="AK35" s="1">
        <f t="shared" ca="1" si="8"/>
        <v>109.73373068993853</v>
      </c>
      <c r="AL35" s="1">
        <f t="shared" ca="1" si="8"/>
        <v>88.761542033215576</v>
      </c>
      <c r="AM35" s="1">
        <f t="shared" ca="1" si="8"/>
        <v>89.487484129675863</v>
      </c>
      <c r="AN35" s="1">
        <f t="shared" ca="1" si="8"/>
        <v>104.67087306902015</v>
      </c>
      <c r="AO35" s="1">
        <f t="shared" ca="1" si="8"/>
        <v>103.09398911822005</v>
      </c>
      <c r="AP35" s="1">
        <f t="shared" ca="1" si="8"/>
        <v>87.56931686800425</v>
      </c>
      <c r="AQ35" s="1">
        <f t="shared" ca="1" si="8"/>
        <v>109.41699534918841</v>
      </c>
    </row>
    <row r="36" spans="1:43" x14ac:dyDescent="0.25">
      <c r="A36" s="1" t="str">
        <f t="shared" ca="1" si="1"/>
        <v>yes</v>
      </c>
      <c r="B36" s="1">
        <f t="shared" ca="1" si="2"/>
        <v>95.273733411529307</v>
      </c>
      <c r="C36" s="1">
        <f t="shared" ca="1" si="3"/>
        <v>104.86083147775739</v>
      </c>
      <c r="D36" s="1">
        <f t="shared" ca="1" si="4"/>
        <v>99.960831477757381</v>
      </c>
      <c r="E36" s="1">
        <f t="shared" ca="1" si="5"/>
        <v>14.348259386412463</v>
      </c>
      <c r="F36" s="1">
        <v>30</v>
      </c>
      <c r="H36" s="1">
        <f t="shared" ca="1" si="10"/>
        <v>93.147932701131012</v>
      </c>
      <c r="I36" s="1">
        <f t="shared" ca="1" si="10"/>
        <v>115.46479433888318</v>
      </c>
      <c r="J36" s="1">
        <f t="shared" ca="1" si="10"/>
        <v>111.3976260129874</v>
      </c>
      <c r="K36" s="1">
        <f t="shared" ca="1" si="10"/>
        <v>91.306592136857006</v>
      </c>
      <c r="L36" s="1">
        <f t="shared" ca="1" si="10"/>
        <v>96.369018813077346</v>
      </c>
      <c r="M36" s="1">
        <f t="shared" ca="1" si="10"/>
        <v>90.449026233710725</v>
      </c>
      <c r="N36" s="1">
        <f t="shared" ca="1" si="10"/>
        <v>99.143649954348533</v>
      </c>
      <c r="O36" s="1">
        <f t="shared" ca="1" si="10"/>
        <v>78.893483724933645</v>
      </c>
      <c r="P36" s="1">
        <f t="shared" ca="1" si="10"/>
        <v>113.79920721644943</v>
      </c>
      <c r="Q36" s="1">
        <f t="shared" ca="1" si="10"/>
        <v>116.82035675980399</v>
      </c>
      <c r="R36" s="1">
        <f t="shared" ca="1" si="10"/>
        <v>83.165034631113343</v>
      </c>
      <c r="S36" s="1">
        <f t="shared" ca="1" si="10"/>
        <v>98.186593394662353</v>
      </c>
      <c r="T36" s="1">
        <f t="shared" ca="1" si="10"/>
        <v>64.39160978782904</v>
      </c>
      <c r="U36" s="1">
        <f t="shared" ca="1" si="10"/>
        <v>89.678151722121896</v>
      </c>
      <c r="V36" s="1">
        <f t="shared" ca="1" si="10"/>
        <v>104.42650098538996</v>
      </c>
      <c r="W36" s="1">
        <f t="shared" ca="1" si="10"/>
        <v>96.923145541088829</v>
      </c>
      <c r="X36" s="1">
        <f t="shared" ca="1" si="9"/>
        <v>111.82057685072766</v>
      </c>
      <c r="Y36" s="1">
        <f t="shared" ca="1" si="9"/>
        <v>115.10865165763695</v>
      </c>
      <c r="Z36" s="1">
        <f t="shared" ca="1" si="9"/>
        <v>122.32492527561848</v>
      </c>
      <c r="AA36" s="1">
        <f t="shared" ca="1" si="9"/>
        <v>93.041684577909223</v>
      </c>
      <c r="AB36" s="1">
        <f t="shared" ca="1" si="9"/>
        <v>120.08751813276413</v>
      </c>
      <c r="AC36" s="1">
        <f t="shared" ca="1" si="9"/>
        <v>97.838108610960006</v>
      </c>
      <c r="AD36" s="1">
        <f t="shared" ca="1" si="9"/>
        <v>78.019881080085341</v>
      </c>
      <c r="AE36" s="1">
        <f t="shared" ca="1" si="9"/>
        <v>123.99679950861025</v>
      </c>
      <c r="AF36" s="1">
        <f t="shared" ca="1" si="7"/>
        <v>124.69864754945588</v>
      </c>
      <c r="AG36" s="1">
        <f t="shared" ca="1" si="7"/>
        <v>95.605327746803951</v>
      </c>
      <c r="AH36" s="1">
        <f t="shared" ca="1" si="7"/>
        <v>96.587754732026795</v>
      </c>
      <c r="AI36" s="1">
        <f t="shared" ca="1" si="8"/>
        <v>89.038494684929717</v>
      </c>
      <c r="AJ36" s="1">
        <f t="shared" ca="1" si="8"/>
        <v>96.517661401379769</v>
      </c>
      <c r="AK36" s="1">
        <f t="shared" ca="1" si="8"/>
        <v>94.686952024376097</v>
      </c>
      <c r="AL36" s="1">
        <f t="shared" ca="1" si="8"/>
        <v>86.057830188640864</v>
      </c>
      <c r="AM36" s="1">
        <f t="shared" ca="1" si="8"/>
        <v>112.43867354034616</v>
      </c>
      <c r="AN36" s="1">
        <f t="shared" ca="1" si="8"/>
        <v>116.8601319328108</v>
      </c>
      <c r="AO36" s="1">
        <f t="shared" ca="1" si="8"/>
        <v>98.782362931384981</v>
      </c>
      <c r="AP36" s="1">
        <f t="shared" ca="1" si="8"/>
        <v>93.061598124522973</v>
      </c>
      <c r="AQ36" s="1">
        <f t="shared" ca="1" si="8"/>
        <v>88.453628693887055</v>
      </c>
    </row>
    <row r="37" spans="1:43" x14ac:dyDescent="0.25">
      <c r="A37" s="1" t="str">
        <f t="shared" ca="1" si="1"/>
        <v>yes</v>
      </c>
      <c r="B37" s="1">
        <f t="shared" ca="1" si="2"/>
        <v>93.18170419929983</v>
      </c>
      <c r="C37" s="1">
        <f t="shared" ca="1" si="3"/>
        <v>102.17434172743751</v>
      </c>
      <c r="D37" s="1">
        <f t="shared" ca="1" si="4"/>
        <v>97.274341727437502</v>
      </c>
      <c r="E37" s="1">
        <f t="shared" ca="1" si="5"/>
        <v>12.528482228992885</v>
      </c>
      <c r="F37" s="1">
        <v>31</v>
      </c>
      <c r="H37" s="1">
        <f t="shared" ca="1" si="10"/>
        <v>106.83647954239852</v>
      </c>
      <c r="I37" s="1">
        <f t="shared" ca="1" si="10"/>
        <v>85.311898986911544</v>
      </c>
      <c r="J37" s="1">
        <f t="shared" ca="1" si="10"/>
        <v>74.663836907800857</v>
      </c>
      <c r="K37" s="1">
        <f t="shared" ca="1" si="10"/>
        <v>116.79770027354056</v>
      </c>
      <c r="L37" s="1">
        <f t="shared" ca="1" si="10"/>
        <v>88.199191426405477</v>
      </c>
      <c r="M37" s="1">
        <f t="shared" ca="1" si="10"/>
        <v>101.07263289330271</v>
      </c>
      <c r="N37" s="1">
        <f t="shared" ca="1" si="10"/>
        <v>101.24288759812048</v>
      </c>
      <c r="O37" s="1">
        <f t="shared" ca="1" si="10"/>
        <v>78.309721962490329</v>
      </c>
      <c r="P37" s="1">
        <f t="shared" ca="1" si="10"/>
        <v>99.701563193208059</v>
      </c>
      <c r="Q37" s="1">
        <f t="shared" ca="1" si="10"/>
        <v>108.59517559079853</v>
      </c>
      <c r="R37" s="1">
        <f t="shared" ca="1" si="10"/>
        <v>115.63638418257521</v>
      </c>
      <c r="S37" s="1">
        <f t="shared" ca="1" si="10"/>
        <v>102.69289312247679</v>
      </c>
      <c r="T37" s="1">
        <f t="shared" ca="1" si="10"/>
        <v>81.678948752179124</v>
      </c>
      <c r="U37" s="1">
        <f t="shared" ca="1" si="10"/>
        <v>102.66556462246747</v>
      </c>
      <c r="V37" s="1">
        <f t="shared" ca="1" si="10"/>
        <v>83.591901143320214</v>
      </c>
      <c r="W37" s="1">
        <f t="shared" ca="1" si="10"/>
        <v>113.11020272472348</v>
      </c>
      <c r="X37" s="1">
        <f t="shared" ca="1" si="9"/>
        <v>84.164624607167269</v>
      </c>
      <c r="Y37" s="1">
        <f t="shared" ca="1" si="9"/>
        <v>97.488525431558358</v>
      </c>
      <c r="Z37" s="1">
        <f t="shared" ca="1" si="9"/>
        <v>95.17962266769679</v>
      </c>
      <c r="AA37" s="1">
        <f t="shared" ca="1" si="9"/>
        <v>89.796470328000254</v>
      </c>
      <c r="AB37" s="1">
        <f t="shared" ca="1" si="9"/>
        <v>101.55977622989415</v>
      </c>
      <c r="AC37" s="1">
        <f t="shared" ca="1" si="9"/>
        <v>87.760105975366088</v>
      </c>
      <c r="AD37" s="1">
        <f t="shared" ca="1" si="9"/>
        <v>85.007581565573346</v>
      </c>
      <c r="AE37" s="1">
        <f t="shared" ca="1" si="9"/>
        <v>98.677965570058817</v>
      </c>
      <c r="AF37" s="1">
        <f t="shared" ca="1" si="7"/>
        <v>96.2925097972945</v>
      </c>
      <c r="AG37" s="1">
        <f t="shared" ca="1" si="7"/>
        <v>99.626421983851031</v>
      </c>
      <c r="AH37" s="1">
        <f t="shared" ca="1" si="7"/>
        <v>104.73848482953028</v>
      </c>
      <c r="AI37" s="1">
        <f t="shared" ca="1" si="8"/>
        <v>105.44212939817508</v>
      </c>
      <c r="AJ37" s="1">
        <f t="shared" ca="1" si="8"/>
        <v>107.91347050344476</v>
      </c>
      <c r="AK37" s="1">
        <f t="shared" ca="1" si="8"/>
        <v>97.996449200834803</v>
      </c>
      <c r="AL37" s="1">
        <f t="shared" ca="1" si="8"/>
        <v>104.77655337635727</v>
      </c>
      <c r="AM37" s="1">
        <f t="shared" ca="1" si="8"/>
        <v>92.041734095603474</v>
      </c>
      <c r="AN37" s="1">
        <f t="shared" ca="1" si="8"/>
        <v>123.84860252515401</v>
      </c>
      <c r="AO37" s="1">
        <f t="shared" ca="1" si="8"/>
        <v>64.130287457117333</v>
      </c>
      <c r="AP37" s="1">
        <f t="shared" ca="1" si="8"/>
        <v>103.39666347276744</v>
      </c>
      <c r="AQ37" s="1">
        <f t="shared" ca="1" si="8"/>
        <v>101.93134024958654</v>
      </c>
    </row>
    <row r="38" spans="1:43" x14ac:dyDescent="0.25">
      <c r="A38" s="1" t="str">
        <f t="shared" ca="1" si="1"/>
        <v>yes</v>
      </c>
      <c r="B38" s="1">
        <f t="shared" ca="1" si="2"/>
        <v>91.203500812270818</v>
      </c>
      <c r="C38" s="1">
        <f t="shared" ca="1" si="3"/>
        <v>101.11952387523903</v>
      </c>
      <c r="D38" s="1">
        <f t="shared" ca="1" si="4"/>
        <v>96.21952387523902</v>
      </c>
      <c r="E38" s="1">
        <f t="shared" ca="1" si="5"/>
        <v>15.355172641739385</v>
      </c>
      <c r="F38" s="1">
        <v>32</v>
      </c>
      <c r="H38" s="1">
        <f t="shared" ca="1" si="10"/>
        <v>74.097598854704572</v>
      </c>
      <c r="I38" s="1">
        <f t="shared" ca="1" si="10"/>
        <v>102.99721219099499</v>
      </c>
      <c r="J38" s="1">
        <f t="shared" ca="1" si="10"/>
        <v>90.547796397502779</v>
      </c>
      <c r="K38" s="1">
        <f t="shared" ca="1" si="10"/>
        <v>115.21818585387813</v>
      </c>
      <c r="L38" s="1">
        <f t="shared" ca="1" si="10"/>
        <v>97.039092207830265</v>
      </c>
      <c r="M38" s="1">
        <f t="shared" ca="1" si="10"/>
        <v>81.477580420094426</v>
      </c>
      <c r="N38" s="1">
        <f t="shared" ca="1" si="10"/>
        <v>83.928400062024394</v>
      </c>
      <c r="O38" s="1">
        <f t="shared" ca="1" si="10"/>
        <v>93.53280784696004</v>
      </c>
      <c r="P38" s="1">
        <f t="shared" ca="1" si="10"/>
        <v>102.17688642792827</v>
      </c>
      <c r="Q38" s="1">
        <f t="shared" ca="1" si="10"/>
        <v>124.1806202229243</v>
      </c>
      <c r="R38" s="1">
        <f t="shared" ca="1" si="10"/>
        <v>123.62893512350703</v>
      </c>
      <c r="S38" s="1">
        <f t="shared" ca="1" si="10"/>
        <v>113.72671182608066</v>
      </c>
      <c r="T38" s="1">
        <f t="shared" ca="1" si="10"/>
        <v>91.733118051973435</v>
      </c>
      <c r="U38" s="1">
        <f t="shared" ca="1" si="10"/>
        <v>116.94261768304069</v>
      </c>
      <c r="V38" s="1">
        <f t="shared" ca="1" si="10"/>
        <v>71.53306653940399</v>
      </c>
      <c r="W38" s="1">
        <f t="shared" ca="1" si="10"/>
        <v>102.48571571705043</v>
      </c>
      <c r="X38" s="1">
        <f t="shared" ca="1" si="9"/>
        <v>75.346085763983382</v>
      </c>
      <c r="Y38" s="1">
        <f t="shared" ca="1" si="9"/>
        <v>95.184406649954795</v>
      </c>
      <c r="Z38" s="1">
        <f t="shared" ca="1" si="9"/>
        <v>90.444871013479158</v>
      </c>
      <c r="AA38" s="1">
        <f t="shared" ca="1" si="9"/>
        <v>110.81677638362508</v>
      </c>
      <c r="AB38" s="1">
        <f t="shared" ca="1" si="9"/>
        <v>97.02345827533955</v>
      </c>
      <c r="AC38" s="1">
        <f t="shared" ca="1" si="9"/>
        <v>70.737450553317274</v>
      </c>
      <c r="AD38" s="1">
        <f t="shared" ca="1" si="9"/>
        <v>95.583783192639743</v>
      </c>
      <c r="AE38" s="1">
        <f t="shared" ca="1" si="9"/>
        <v>73.479445256178451</v>
      </c>
      <c r="AF38" s="1">
        <f t="shared" ca="1" si="7"/>
        <v>98.021596271986027</v>
      </c>
      <c r="AG38" s="1">
        <f t="shared" ca="1" si="7"/>
        <v>95.860045022190093</v>
      </c>
      <c r="AH38" s="1">
        <f t="shared" ca="1" si="7"/>
        <v>90.964392985325219</v>
      </c>
      <c r="AI38" s="1">
        <f t="shared" ca="1" si="8"/>
        <v>89.76345240519052</v>
      </c>
      <c r="AJ38" s="1">
        <f t="shared" ca="1" si="8"/>
        <v>122.5223424766212</v>
      </c>
      <c r="AK38" s="1">
        <f t="shared" ca="1" si="8"/>
        <v>105.57357352065515</v>
      </c>
      <c r="AL38" s="1">
        <f t="shared" ca="1" si="8"/>
        <v>88.821098503375225</v>
      </c>
      <c r="AM38" s="1">
        <f t="shared" ca="1" si="8"/>
        <v>75.072279699445929</v>
      </c>
      <c r="AN38" s="1">
        <f t="shared" ca="1" si="8"/>
        <v>79.32589120545606</v>
      </c>
      <c r="AO38" s="1">
        <f t="shared" ca="1" si="8"/>
        <v>101.5398030795715</v>
      </c>
      <c r="AP38" s="1">
        <f t="shared" ca="1" si="8"/>
        <v>110.33550710078966</v>
      </c>
      <c r="AQ38" s="1">
        <f t="shared" ca="1" si="8"/>
        <v>112.24025472358332</v>
      </c>
    </row>
    <row r="39" spans="1:43" x14ac:dyDescent="0.25">
      <c r="A39" s="1" t="str">
        <f t="shared" ca="1" si="1"/>
        <v>yes</v>
      </c>
      <c r="B39" s="1">
        <f t="shared" ca="1" si="2"/>
        <v>93.104901830378779</v>
      </c>
      <c r="C39" s="1">
        <f t="shared" ca="1" si="3"/>
        <v>102.34153185847602</v>
      </c>
      <c r="D39" s="1">
        <f t="shared" ca="1" si="4"/>
        <v>97.441531858476012</v>
      </c>
      <c r="E39" s="1">
        <f t="shared" ca="1" si="5"/>
        <v>13.275398045195614</v>
      </c>
      <c r="F39" s="1">
        <v>33</v>
      </c>
      <c r="H39" s="1">
        <f t="shared" ca="1" si="10"/>
        <v>102.71910802242377</v>
      </c>
      <c r="I39" s="1">
        <f t="shared" ca="1" si="10"/>
        <v>78.947581330278041</v>
      </c>
      <c r="J39" s="1">
        <f t="shared" ca="1" si="10"/>
        <v>125.39770309410372</v>
      </c>
      <c r="K39" s="1">
        <f t="shared" ca="1" si="10"/>
        <v>92.008895244347386</v>
      </c>
      <c r="L39" s="1">
        <f t="shared" ca="1" si="10"/>
        <v>88.881129523174707</v>
      </c>
      <c r="M39" s="1">
        <f t="shared" ca="1" si="10"/>
        <v>90.725181434332725</v>
      </c>
      <c r="N39" s="1">
        <f t="shared" ca="1" si="10"/>
        <v>128.40398143466587</v>
      </c>
      <c r="O39" s="1">
        <f t="shared" ca="1" si="10"/>
        <v>97.646914104150923</v>
      </c>
      <c r="P39" s="1">
        <f t="shared" ca="1" si="10"/>
        <v>95.42217242856367</v>
      </c>
      <c r="Q39" s="1">
        <f t="shared" ca="1" si="10"/>
        <v>96.873595078911549</v>
      </c>
      <c r="R39" s="1">
        <f t="shared" ca="1" si="10"/>
        <v>96.82669681960391</v>
      </c>
      <c r="S39" s="1">
        <f t="shared" ca="1" si="10"/>
        <v>115.55157678115857</v>
      </c>
      <c r="T39" s="1">
        <f t="shared" ca="1" si="10"/>
        <v>87.467207869687158</v>
      </c>
      <c r="U39" s="1">
        <f t="shared" ca="1" si="10"/>
        <v>98.358157516741116</v>
      </c>
      <c r="V39" s="1">
        <f t="shared" ca="1" si="10"/>
        <v>98.008841819761471</v>
      </c>
      <c r="W39" s="1">
        <f t="shared" ca="1" si="10"/>
        <v>86.912138245230111</v>
      </c>
      <c r="X39" s="1">
        <f t="shared" ca="1" si="9"/>
        <v>106.70354339539212</v>
      </c>
      <c r="Y39" s="1">
        <f t="shared" ca="1" si="9"/>
        <v>90.96124476599185</v>
      </c>
      <c r="Z39" s="1">
        <f t="shared" ca="1" si="9"/>
        <v>84.995297827987443</v>
      </c>
      <c r="AA39" s="1">
        <f t="shared" ca="1" si="9"/>
        <v>110.17845015912665</v>
      </c>
      <c r="AB39" s="1">
        <f t="shared" ca="1" si="9"/>
        <v>106.06170610157481</v>
      </c>
      <c r="AC39" s="1">
        <f t="shared" ca="1" si="9"/>
        <v>89.078059094530687</v>
      </c>
      <c r="AD39" s="1">
        <f t="shared" ca="1" si="9"/>
        <v>87.271674442899638</v>
      </c>
      <c r="AE39" s="1">
        <f t="shared" ca="1" si="9"/>
        <v>85.645147407016537</v>
      </c>
      <c r="AF39" s="1">
        <f t="shared" ca="1" si="7"/>
        <v>104.8153942597985</v>
      </c>
      <c r="AG39" s="1">
        <f t="shared" ca="1" si="7"/>
        <v>87.314776150235275</v>
      </c>
      <c r="AH39" s="1">
        <f t="shared" ca="1" si="7"/>
        <v>100.51839576985662</v>
      </c>
      <c r="AI39" s="1">
        <f t="shared" ca="1" si="8"/>
        <v>87.671692388250861</v>
      </c>
      <c r="AJ39" s="1">
        <f t="shared" ca="1" si="8"/>
        <v>100.00580680751301</v>
      </c>
      <c r="AK39" s="1">
        <f t="shared" ca="1" si="8"/>
        <v>118.93400158571609</v>
      </c>
      <c r="AL39" s="1">
        <f t="shared" ca="1" si="8"/>
        <v>115.91361307210707</v>
      </c>
      <c r="AM39" s="1">
        <f t="shared" ca="1" si="8"/>
        <v>63.698903690033376</v>
      </c>
      <c r="AN39" s="1">
        <f t="shared" ca="1" si="8"/>
        <v>92.821673610138262</v>
      </c>
      <c r="AO39" s="1">
        <f t="shared" ca="1" si="8"/>
        <v>91.475247954103068</v>
      </c>
      <c r="AP39" s="1">
        <f t="shared" ca="1" si="8"/>
        <v>112.52727656636898</v>
      </c>
      <c r="AQ39" s="1">
        <f t="shared" ca="1" si="8"/>
        <v>91.152361109361749</v>
      </c>
    </row>
    <row r="40" spans="1:43" x14ac:dyDescent="0.25">
      <c r="A40" s="1" t="str">
        <f t="shared" ca="1" si="1"/>
        <v>yes</v>
      </c>
      <c r="B40" s="1">
        <f t="shared" ca="1" si="2"/>
        <v>95.276871340577571</v>
      </c>
      <c r="C40" s="1">
        <f t="shared" ca="1" si="3"/>
        <v>104.85338980716703</v>
      </c>
      <c r="D40" s="1">
        <f t="shared" ca="1" si="4"/>
        <v>99.953389807167028</v>
      </c>
      <c r="E40" s="1">
        <f t="shared" ca="1" si="5"/>
        <v>14.315872856906502</v>
      </c>
      <c r="F40" s="1">
        <v>34</v>
      </c>
      <c r="H40" s="1">
        <f t="shared" ca="1" si="10"/>
        <v>89.519649553027705</v>
      </c>
      <c r="I40" s="1">
        <f t="shared" ca="1" si="10"/>
        <v>106.55420708193212</v>
      </c>
      <c r="J40" s="1">
        <f t="shared" ca="1" si="10"/>
        <v>117.31694453951155</v>
      </c>
      <c r="K40" s="1">
        <f t="shared" ca="1" si="10"/>
        <v>103.21585618126605</v>
      </c>
      <c r="L40" s="1">
        <f t="shared" ca="1" si="10"/>
        <v>115.65108462868842</v>
      </c>
      <c r="M40" s="1">
        <f t="shared" ca="1" si="10"/>
        <v>116.23279429800726</v>
      </c>
      <c r="N40" s="1">
        <f t="shared" ca="1" si="10"/>
        <v>118.15847131290506</v>
      </c>
      <c r="O40" s="1">
        <f t="shared" ca="1" si="10"/>
        <v>87.211615127310779</v>
      </c>
      <c r="P40" s="1">
        <f t="shared" ca="1" si="10"/>
        <v>111.22260159740952</v>
      </c>
      <c r="Q40" s="1">
        <f t="shared" ca="1" si="10"/>
        <v>103.28805343849892</v>
      </c>
      <c r="R40" s="1">
        <f t="shared" ca="1" si="10"/>
        <v>110.03335459630193</v>
      </c>
      <c r="S40" s="1">
        <f t="shared" ca="1" si="10"/>
        <v>113.84457989402603</v>
      </c>
      <c r="T40" s="1">
        <f t="shared" ca="1" si="10"/>
        <v>105.40895784581579</v>
      </c>
      <c r="U40" s="1">
        <f t="shared" ca="1" si="10"/>
        <v>69.349552807235426</v>
      </c>
      <c r="V40" s="1">
        <f t="shared" ca="1" si="10"/>
        <v>74.573280962039718</v>
      </c>
      <c r="W40" s="1">
        <f t="shared" ca="1" si="10"/>
        <v>82.252766349528173</v>
      </c>
      <c r="X40" s="1">
        <f t="shared" ca="1" si="9"/>
        <v>103.54837806162433</v>
      </c>
      <c r="Y40" s="1">
        <f t="shared" ca="1" si="9"/>
        <v>90.740786734224514</v>
      </c>
      <c r="Z40" s="1">
        <f t="shared" ca="1" si="9"/>
        <v>93.46225549346444</v>
      </c>
      <c r="AA40" s="1">
        <f t="shared" ca="1" si="9"/>
        <v>84.186040223532245</v>
      </c>
      <c r="AB40" s="1">
        <f t="shared" ca="1" si="9"/>
        <v>113.56973752091454</v>
      </c>
      <c r="AC40" s="1">
        <f t="shared" ca="1" si="9"/>
        <v>97.144745185273408</v>
      </c>
      <c r="AD40" s="1">
        <f t="shared" ca="1" si="9"/>
        <v>102.26992345708561</v>
      </c>
      <c r="AE40" s="1">
        <f t="shared" ca="1" si="9"/>
        <v>133.82805619375426</v>
      </c>
      <c r="AF40" s="1">
        <f t="shared" ca="1" si="7"/>
        <v>102.37139646616596</v>
      </c>
      <c r="AG40" s="1">
        <f t="shared" ca="1" si="7"/>
        <v>99.555004702662387</v>
      </c>
      <c r="AH40" s="1">
        <f t="shared" ca="1" si="7"/>
        <v>113.73614433201904</v>
      </c>
      <c r="AI40" s="1">
        <f t="shared" ca="1" si="8"/>
        <v>97.65514276876506</v>
      </c>
      <c r="AJ40" s="1">
        <f t="shared" ca="1" si="8"/>
        <v>77.988288330833754</v>
      </c>
      <c r="AK40" s="1">
        <f t="shared" ca="1" si="8"/>
        <v>112.43400152551224</v>
      </c>
      <c r="AL40" s="1">
        <f t="shared" ca="1" si="8"/>
        <v>77.853556345412741</v>
      </c>
      <c r="AM40" s="1">
        <f t="shared" ca="1" si="8"/>
        <v>87.45517175764833</v>
      </c>
      <c r="AN40" s="1">
        <f t="shared" ca="1" si="8"/>
        <v>94.269081151189198</v>
      </c>
      <c r="AO40" s="1">
        <f t="shared" ca="1" si="8"/>
        <v>104.182667070698</v>
      </c>
      <c r="AP40" s="1">
        <f t="shared" ca="1" si="8"/>
        <v>96.320404387493426</v>
      </c>
      <c r="AQ40" s="1">
        <f t="shared" ca="1" si="8"/>
        <v>91.91748113623548</v>
      </c>
    </row>
    <row r="41" spans="1:43" x14ac:dyDescent="0.25">
      <c r="A41" s="1" t="str">
        <f t="shared" ca="1" si="1"/>
        <v>yes</v>
      </c>
      <c r="B41" s="1">
        <f t="shared" ca="1" si="2"/>
        <v>93.626401571225387</v>
      </c>
      <c r="C41" s="1">
        <f t="shared" ca="1" si="3"/>
        <v>102.36677044530617</v>
      </c>
      <c r="D41" s="1">
        <f t="shared" ca="1" si="4"/>
        <v>97.466770445306167</v>
      </c>
      <c r="E41" s="1">
        <f t="shared" ca="1" si="5"/>
        <v>11.756231247186074</v>
      </c>
      <c r="F41" s="1">
        <v>35</v>
      </c>
      <c r="H41" s="1">
        <f t="shared" ca="1" si="10"/>
        <v>106.72336530656176</v>
      </c>
      <c r="I41" s="1">
        <f t="shared" ca="1" si="10"/>
        <v>126.41465031925557</v>
      </c>
      <c r="J41" s="1">
        <f t="shared" ca="1" si="10"/>
        <v>68.909163155986676</v>
      </c>
      <c r="K41" s="1">
        <f t="shared" ca="1" si="10"/>
        <v>90.706413086052621</v>
      </c>
      <c r="L41" s="1">
        <f t="shared" ca="1" si="10"/>
        <v>104.75932512186509</v>
      </c>
      <c r="M41" s="1">
        <f t="shared" ca="1" si="10"/>
        <v>92.505133156275164</v>
      </c>
      <c r="N41" s="1">
        <f t="shared" ca="1" si="10"/>
        <v>101.89547251908438</v>
      </c>
      <c r="O41" s="1">
        <f t="shared" ca="1" si="10"/>
        <v>97.85254173346182</v>
      </c>
      <c r="P41" s="1">
        <f t="shared" ca="1" si="10"/>
        <v>95.126573782953471</v>
      </c>
      <c r="Q41" s="1">
        <f t="shared" ca="1" si="10"/>
        <v>100.70335504374255</v>
      </c>
      <c r="R41" s="1">
        <f t="shared" ca="1" si="10"/>
        <v>114.30438142368915</v>
      </c>
      <c r="S41" s="1">
        <f t="shared" ca="1" si="10"/>
        <v>94.476920383500541</v>
      </c>
      <c r="T41" s="1">
        <f t="shared" ca="1" si="10"/>
        <v>104.42018980550128</v>
      </c>
      <c r="U41" s="1">
        <f t="shared" ca="1" si="10"/>
        <v>96.898993679163326</v>
      </c>
      <c r="V41" s="1">
        <f t="shared" ca="1" si="10"/>
        <v>94.325006606739876</v>
      </c>
      <c r="W41" s="1">
        <f t="shared" ca="1" si="10"/>
        <v>86.050599388942928</v>
      </c>
      <c r="X41" s="1">
        <f t="shared" ca="1" si="9"/>
        <v>87.712212096640286</v>
      </c>
      <c r="Y41" s="1">
        <f t="shared" ca="1" si="9"/>
        <v>105.53233505188209</v>
      </c>
      <c r="Z41" s="1">
        <f t="shared" ca="1" si="9"/>
        <v>89.310161591470319</v>
      </c>
      <c r="AA41" s="1">
        <f t="shared" ca="1" si="9"/>
        <v>87.918467990675978</v>
      </c>
      <c r="AB41" s="1">
        <f t="shared" ca="1" si="9"/>
        <v>88.031905543916281</v>
      </c>
      <c r="AC41" s="1">
        <f t="shared" ca="1" si="9"/>
        <v>115.06191909340632</v>
      </c>
      <c r="AD41" s="1">
        <f t="shared" ca="1" si="9"/>
        <v>79.600639426899377</v>
      </c>
      <c r="AE41" s="1">
        <f t="shared" ca="1" si="9"/>
        <v>106.44543723731914</v>
      </c>
      <c r="AF41" s="1">
        <f t="shared" ca="1" si="7"/>
        <v>115.75878136360635</v>
      </c>
      <c r="AG41" s="1">
        <f t="shared" ca="1" si="7"/>
        <v>94.455173943286127</v>
      </c>
      <c r="AH41" s="1">
        <f t="shared" ca="1" si="7"/>
        <v>82.584070561131426</v>
      </c>
      <c r="AI41" s="1">
        <f t="shared" ca="1" si="8"/>
        <v>93.919076303782759</v>
      </c>
      <c r="AJ41" s="1">
        <f t="shared" ca="1" si="8"/>
        <v>110.81993492498765</v>
      </c>
      <c r="AK41" s="1">
        <f t="shared" ca="1" si="8"/>
        <v>96.293471053020284</v>
      </c>
      <c r="AL41" s="1">
        <f t="shared" ca="1" si="8"/>
        <v>108.07029821033402</v>
      </c>
      <c r="AM41" s="1">
        <f t="shared" ca="1" si="8"/>
        <v>92.837265041686095</v>
      </c>
      <c r="AN41" s="1">
        <f t="shared" ca="1" si="8"/>
        <v>98.467681812794396</v>
      </c>
      <c r="AO41" s="1">
        <f t="shared" ca="1" si="8"/>
        <v>81.194405191016614</v>
      </c>
      <c r="AP41" s="1">
        <f t="shared" ca="1" si="8"/>
        <v>108.76668088626084</v>
      </c>
      <c r="AQ41" s="1">
        <f t="shared" ca="1" si="8"/>
        <v>89.951734194129884</v>
      </c>
    </row>
    <row r="42" spans="1:43" x14ac:dyDescent="0.25">
      <c r="A42" s="1" t="str">
        <f t="shared" ca="1" si="1"/>
        <v>yes</v>
      </c>
      <c r="B42" s="1">
        <f t="shared" ca="1" si="2"/>
        <v>95.583382768633882</v>
      </c>
      <c r="C42" s="1">
        <f t="shared" ca="1" si="3"/>
        <v>105.47252715453946</v>
      </c>
      <c r="D42" s="1">
        <f t="shared" ca="1" si="4"/>
        <v>100.57252715453946</v>
      </c>
      <c r="E42" s="1">
        <f t="shared" ca="1" si="5"/>
        <v>15.272890977261971</v>
      </c>
      <c r="F42" s="1">
        <v>36</v>
      </c>
      <c r="H42" s="1">
        <f t="shared" ca="1" si="10"/>
        <v>84.605435336007417</v>
      </c>
      <c r="I42" s="1">
        <f t="shared" ca="1" si="10"/>
        <v>89.159896354049067</v>
      </c>
      <c r="J42" s="1">
        <f t="shared" ca="1" si="10"/>
        <v>111.81271819482697</v>
      </c>
      <c r="K42" s="1">
        <f t="shared" ca="1" si="10"/>
        <v>74.697098143945311</v>
      </c>
      <c r="L42" s="1">
        <f t="shared" ca="1" si="10"/>
        <v>101.12270379598449</v>
      </c>
      <c r="M42" s="1">
        <f t="shared" ca="1" si="10"/>
        <v>94.104610006073273</v>
      </c>
      <c r="N42" s="1">
        <f t="shared" ca="1" si="10"/>
        <v>85.165959937113229</v>
      </c>
      <c r="O42" s="1">
        <f t="shared" ca="1" si="10"/>
        <v>114.68458297482704</v>
      </c>
      <c r="P42" s="1">
        <f t="shared" ca="1" si="10"/>
        <v>118.35142239335975</v>
      </c>
      <c r="Q42" s="1">
        <f t="shared" ca="1" si="10"/>
        <v>93.329069912320193</v>
      </c>
      <c r="R42" s="1">
        <f t="shared" ca="1" si="10"/>
        <v>88.421006914860612</v>
      </c>
      <c r="S42" s="1">
        <f t="shared" ca="1" si="10"/>
        <v>85.509903489584644</v>
      </c>
      <c r="T42" s="1">
        <f t="shared" ca="1" si="10"/>
        <v>100.61274123284497</v>
      </c>
      <c r="U42" s="1">
        <f t="shared" ca="1" si="10"/>
        <v>96.137245484798029</v>
      </c>
      <c r="V42" s="1">
        <f t="shared" ca="1" si="10"/>
        <v>110.01966073245104</v>
      </c>
      <c r="W42" s="1">
        <f t="shared" ca="1" si="10"/>
        <v>97.898452010027967</v>
      </c>
      <c r="X42" s="1">
        <f t="shared" ca="1" si="9"/>
        <v>98.894913301503195</v>
      </c>
      <c r="Y42" s="1">
        <f t="shared" ca="1" si="9"/>
        <v>101.02124263114965</v>
      </c>
      <c r="Z42" s="1">
        <f t="shared" ca="1" si="9"/>
        <v>85.521911312201709</v>
      </c>
      <c r="AA42" s="1">
        <f t="shared" ca="1" si="9"/>
        <v>117.48206878537796</v>
      </c>
      <c r="AB42" s="1">
        <f t="shared" ca="1" si="9"/>
        <v>84.565700932123306</v>
      </c>
      <c r="AC42" s="1">
        <f t="shared" ca="1" si="9"/>
        <v>109.16554056770296</v>
      </c>
      <c r="AD42" s="1">
        <f t="shared" ca="1" si="9"/>
        <v>142.1089745794373</v>
      </c>
      <c r="AE42" s="1">
        <f t="shared" ca="1" si="9"/>
        <v>104.92629593682095</v>
      </c>
      <c r="AF42" s="1">
        <f t="shared" ca="1" si="7"/>
        <v>92.510516172516546</v>
      </c>
      <c r="AG42" s="1">
        <f t="shared" ca="1" si="7"/>
        <v>88.716037943273562</v>
      </c>
      <c r="AH42" s="1">
        <f t="shared" ca="1" si="7"/>
        <v>82.273761115600678</v>
      </c>
      <c r="AI42" s="1">
        <f t="shared" ca="1" si="8"/>
        <v>120.07007169504556</v>
      </c>
      <c r="AJ42" s="1">
        <f t="shared" ca="1" si="8"/>
        <v>93.251284671603074</v>
      </c>
      <c r="AK42" s="1">
        <f t="shared" ca="1" si="8"/>
        <v>113.87377108755388</v>
      </c>
      <c r="AL42" s="1">
        <f t="shared" ref="AL42:AQ42" ca="1" si="11">NORMINV(RAND(),100,15)</f>
        <v>111.10754855319161</v>
      </c>
      <c r="AM42" s="1">
        <f t="shared" ca="1" si="11"/>
        <v>119.52900614058963</v>
      </c>
      <c r="AN42" s="1">
        <f t="shared" ca="1" si="11"/>
        <v>94.433795150042371</v>
      </c>
      <c r="AO42" s="1">
        <f t="shared" ca="1" si="11"/>
        <v>114.79874148858974</v>
      </c>
      <c r="AP42" s="1">
        <f t="shared" ca="1" si="11"/>
        <v>124.79620367304327</v>
      </c>
      <c r="AQ42" s="1">
        <f t="shared" ca="1" si="11"/>
        <v>75.931084912979543</v>
      </c>
    </row>
    <row r="43" spans="1:43" x14ac:dyDescent="0.25">
      <c r="A43" s="1" t="str">
        <f t="shared" ca="1" si="1"/>
        <v>yes</v>
      </c>
      <c r="B43" s="1">
        <f t="shared" ca="1" si="2"/>
        <v>92.636222599623792</v>
      </c>
      <c r="C43" s="1">
        <f t="shared" ca="1" si="3"/>
        <v>103.85372406797916</v>
      </c>
      <c r="D43" s="1">
        <f t="shared" ca="1" si="4"/>
        <v>98.953724067979152</v>
      </c>
      <c r="E43" s="1">
        <f t="shared" ca="1" si="5"/>
        <v>19.339290209251093</v>
      </c>
      <c r="F43" s="1">
        <v>37</v>
      </c>
      <c r="H43" s="1">
        <f t="shared" ca="1" si="10"/>
        <v>57.708708794483684</v>
      </c>
      <c r="I43" s="1">
        <f t="shared" ca="1" si="10"/>
        <v>103.3602660153976</v>
      </c>
      <c r="J43" s="1">
        <f t="shared" ca="1" si="10"/>
        <v>120.58165834720391</v>
      </c>
      <c r="K43" s="1">
        <f t="shared" ca="1" si="10"/>
        <v>94.184056792257465</v>
      </c>
      <c r="L43" s="1">
        <f t="shared" ca="1" si="10"/>
        <v>123.74449502606566</v>
      </c>
      <c r="M43" s="1">
        <f t="shared" ca="1" si="10"/>
        <v>132.95211791098205</v>
      </c>
      <c r="N43" s="1">
        <f t="shared" ca="1" si="10"/>
        <v>94.61487037700816</v>
      </c>
      <c r="O43" s="1">
        <f t="shared" ca="1" si="10"/>
        <v>98.153060124387409</v>
      </c>
      <c r="P43" s="1">
        <f t="shared" ca="1" si="10"/>
        <v>75.255364299552582</v>
      </c>
      <c r="Q43" s="1">
        <f t="shared" ca="1" si="10"/>
        <v>108.63291334610392</v>
      </c>
      <c r="R43" s="1">
        <f t="shared" ca="1" si="10"/>
        <v>71.258121780198948</v>
      </c>
      <c r="S43" s="1">
        <f t="shared" ca="1" si="10"/>
        <v>108.83297552286454</v>
      </c>
      <c r="T43" s="1">
        <f t="shared" ca="1" si="10"/>
        <v>116.54536206027167</v>
      </c>
      <c r="U43" s="1">
        <f t="shared" ca="1" si="10"/>
        <v>78.678847061460743</v>
      </c>
      <c r="V43" s="1">
        <f t="shared" ca="1" si="10"/>
        <v>108.19675625661533</v>
      </c>
      <c r="W43" s="1">
        <f t="shared" ca="1" si="10"/>
        <v>138.86028564720658</v>
      </c>
      <c r="X43" s="1">
        <f t="shared" ca="1" si="9"/>
        <v>105.70771209247891</v>
      </c>
      <c r="Y43" s="1">
        <f t="shared" ca="1" si="9"/>
        <v>70.937394839090942</v>
      </c>
      <c r="Z43" s="1">
        <f t="shared" ca="1" si="9"/>
        <v>82.588797884500735</v>
      </c>
      <c r="AA43" s="1">
        <f t="shared" ca="1" si="9"/>
        <v>114.57811792041238</v>
      </c>
      <c r="AB43" s="1">
        <f t="shared" ca="1" si="9"/>
        <v>87.25756910621206</v>
      </c>
      <c r="AC43" s="1">
        <f t="shared" ca="1" si="9"/>
        <v>66.926241096110928</v>
      </c>
      <c r="AD43" s="1">
        <f t="shared" ca="1" si="9"/>
        <v>113.19300572891267</v>
      </c>
      <c r="AE43" s="1">
        <f t="shared" ca="1" si="9"/>
        <v>106.70954072521718</v>
      </c>
      <c r="AF43" s="1">
        <f t="shared" ca="1" si="7"/>
        <v>105.1002141067933</v>
      </c>
      <c r="AG43" s="1">
        <f t="shared" ca="1" si="7"/>
        <v>92.257040585188804</v>
      </c>
      <c r="AH43" s="1">
        <f t="shared" ca="1" si="7"/>
        <v>93.11602405120702</v>
      </c>
      <c r="AI43" s="1">
        <f t="shared" ref="AI43:AQ91" ca="1" si="12">NORMINV(RAND(),100,15)</f>
        <v>79.787060504662179</v>
      </c>
      <c r="AJ43" s="1">
        <f t="shared" ca="1" si="12"/>
        <v>111.95170297356175</v>
      </c>
      <c r="AK43" s="1">
        <f t="shared" ca="1" si="12"/>
        <v>91.994893253460475</v>
      </c>
      <c r="AL43" s="1">
        <f t="shared" ca="1" si="12"/>
        <v>100.32526694423436</v>
      </c>
      <c r="AM43" s="1">
        <f t="shared" ca="1" si="12"/>
        <v>92.104249182930545</v>
      </c>
      <c r="AN43" s="1">
        <f t="shared" ca="1" si="12"/>
        <v>122.11601343135192</v>
      </c>
      <c r="AO43" s="1">
        <f t="shared" ca="1" si="12"/>
        <v>81.387464420098482</v>
      </c>
      <c r="AP43" s="1">
        <f t="shared" ca="1" si="12"/>
        <v>87.691266469660079</v>
      </c>
      <c r="AQ43" s="1">
        <f t="shared" ca="1" si="12"/>
        <v>125.04463176910345</v>
      </c>
    </row>
    <row r="44" spans="1:43" x14ac:dyDescent="0.25">
      <c r="A44" s="1" t="str">
        <f t="shared" ca="1" si="1"/>
        <v>yes</v>
      </c>
      <c r="B44" s="1">
        <f t="shared" ca="1" si="2"/>
        <v>95.825334697283651</v>
      </c>
      <c r="C44" s="1">
        <f t="shared" ca="1" si="3"/>
        <v>104.71523947121035</v>
      </c>
      <c r="D44" s="1">
        <f t="shared" ca="1" si="4"/>
        <v>99.815239471210347</v>
      </c>
      <c r="E44" s="1">
        <f t="shared" ca="1" si="5"/>
        <v>12.213994205898047</v>
      </c>
      <c r="F44" s="1">
        <v>38</v>
      </c>
      <c r="H44" s="1">
        <f t="shared" ca="1" si="10"/>
        <v>92.424507066495394</v>
      </c>
      <c r="I44" s="1">
        <f t="shared" ca="1" si="10"/>
        <v>107.20695350826927</v>
      </c>
      <c r="J44" s="1">
        <f t="shared" ca="1" si="10"/>
        <v>113.18834308646146</v>
      </c>
      <c r="K44" s="1">
        <f t="shared" ca="1" si="10"/>
        <v>91.168916681239978</v>
      </c>
      <c r="L44" s="1">
        <f t="shared" ca="1" si="10"/>
        <v>116.61491764521075</v>
      </c>
      <c r="M44" s="1">
        <f t="shared" ca="1" si="10"/>
        <v>90.706330190239399</v>
      </c>
      <c r="N44" s="1">
        <f t="shared" ca="1" si="10"/>
        <v>107.78745200802841</v>
      </c>
      <c r="O44" s="1">
        <f t="shared" ca="1" si="10"/>
        <v>115.12809902468079</v>
      </c>
      <c r="P44" s="1">
        <f t="shared" ca="1" si="10"/>
        <v>116.55003862262876</v>
      </c>
      <c r="Q44" s="1">
        <f t="shared" ca="1" si="10"/>
        <v>114.36296375090205</v>
      </c>
      <c r="R44" s="1">
        <f t="shared" ca="1" si="10"/>
        <v>95.691356424014174</v>
      </c>
      <c r="S44" s="1">
        <f t="shared" ca="1" si="10"/>
        <v>118.78481689442791</v>
      </c>
      <c r="T44" s="1">
        <f t="shared" ca="1" si="10"/>
        <v>87.039897955872561</v>
      </c>
      <c r="U44" s="1">
        <f t="shared" ca="1" si="10"/>
        <v>80.629999636705833</v>
      </c>
      <c r="V44" s="1">
        <f t="shared" ca="1" si="10"/>
        <v>96.615941563372346</v>
      </c>
      <c r="W44" s="1">
        <f t="shared" ca="1" si="10"/>
        <v>101.9304730700398</v>
      </c>
      <c r="X44" s="1">
        <f t="shared" ca="1" si="9"/>
        <v>82.035725062114281</v>
      </c>
      <c r="Y44" s="1">
        <f t="shared" ca="1" si="9"/>
        <v>112.26981084334957</v>
      </c>
      <c r="Z44" s="1">
        <f t="shared" ca="1" si="9"/>
        <v>95.935612893284215</v>
      </c>
      <c r="AA44" s="1">
        <f t="shared" ca="1" si="9"/>
        <v>111.12254594184326</v>
      </c>
      <c r="AB44" s="1">
        <f t="shared" ca="1" si="9"/>
        <v>77.275042848572966</v>
      </c>
      <c r="AC44" s="1">
        <f t="shared" ca="1" si="9"/>
        <v>98.997825280080249</v>
      </c>
      <c r="AD44" s="1">
        <f t="shared" ca="1" si="9"/>
        <v>92.552754863624585</v>
      </c>
      <c r="AE44" s="1">
        <f t="shared" ca="1" si="9"/>
        <v>103.99205685837727</v>
      </c>
      <c r="AF44" s="1">
        <f t="shared" ca="1" si="7"/>
        <v>107.8017662224682</v>
      </c>
      <c r="AG44" s="1">
        <f t="shared" ca="1" si="7"/>
        <v>110.81379314946176</v>
      </c>
      <c r="AH44" s="1">
        <f t="shared" ca="1" si="7"/>
        <v>81.753418111407072</v>
      </c>
      <c r="AI44" s="1">
        <f t="shared" ca="1" si="12"/>
        <v>89.619150634795815</v>
      </c>
      <c r="AJ44" s="1">
        <f t="shared" ca="1" si="12"/>
        <v>110.68811870876483</v>
      </c>
      <c r="AK44" s="1">
        <f t="shared" ca="1" si="12"/>
        <v>102.1403060067301</v>
      </c>
      <c r="AL44" s="1">
        <f t="shared" ca="1" si="12"/>
        <v>86.874971887030966</v>
      </c>
      <c r="AM44" s="1">
        <f t="shared" ca="1" si="12"/>
        <v>97.003377520568847</v>
      </c>
      <c r="AN44" s="1">
        <f t="shared" ca="1" si="12"/>
        <v>114.72441965312309</v>
      </c>
      <c r="AO44" s="1">
        <f t="shared" ca="1" si="12"/>
        <v>89.826463197526152</v>
      </c>
      <c r="AP44" s="1">
        <f t="shared" ca="1" si="12"/>
        <v>81.098841573787013</v>
      </c>
      <c r="AQ44" s="1">
        <f t="shared" ca="1" si="12"/>
        <v>100.99161257807322</v>
      </c>
    </row>
    <row r="45" spans="1:43" x14ac:dyDescent="0.25">
      <c r="A45" s="1" t="str">
        <f t="shared" ca="1" si="1"/>
        <v>yes</v>
      </c>
      <c r="B45" s="1">
        <f t="shared" ca="1" si="2"/>
        <v>97.778412495561312</v>
      </c>
      <c r="C45" s="1">
        <f t="shared" ca="1" si="3"/>
        <v>108.44484426798928</v>
      </c>
      <c r="D45" s="1">
        <f t="shared" ca="1" si="4"/>
        <v>103.54484426798928</v>
      </c>
      <c r="E45" s="1">
        <f t="shared" ca="1" si="5"/>
        <v>17.652342160493777</v>
      </c>
      <c r="F45" s="1">
        <v>39</v>
      </c>
      <c r="H45" s="1">
        <f t="shared" ca="1" si="10"/>
        <v>129.57886258577173</v>
      </c>
      <c r="I45" s="1">
        <f t="shared" ca="1" si="10"/>
        <v>89.434820488088107</v>
      </c>
      <c r="J45" s="1">
        <f t="shared" ca="1" si="10"/>
        <v>100.40868280279007</v>
      </c>
      <c r="K45" s="1">
        <f t="shared" ca="1" si="10"/>
        <v>72.933695865748206</v>
      </c>
      <c r="L45" s="1">
        <f t="shared" ca="1" si="10"/>
        <v>98.075855821839284</v>
      </c>
      <c r="M45" s="1">
        <f t="shared" ca="1" si="10"/>
        <v>134.639192928597</v>
      </c>
      <c r="N45" s="1">
        <f t="shared" ca="1" si="10"/>
        <v>89.304912541682086</v>
      </c>
      <c r="O45" s="1">
        <f t="shared" ca="1" si="10"/>
        <v>104.71704651970879</v>
      </c>
      <c r="P45" s="1">
        <f t="shared" ca="1" si="10"/>
        <v>104.02041671349997</v>
      </c>
      <c r="Q45" s="1">
        <f t="shared" ca="1" si="10"/>
        <v>74.1044713438299</v>
      </c>
      <c r="R45" s="1">
        <f t="shared" ca="1" si="10"/>
        <v>91.446264124942346</v>
      </c>
      <c r="S45" s="1">
        <f t="shared" ca="1" si="10"/>
        <v>108.49224845999625</v>
      </c>
      <c r="T45" s="1">
        <f t="shared" ca="1" si="10"/>
        <v>92.082988031017237</v>
      </c>
      <c r="U45" s="1">
        <f t="shared" ca="1" si="10"/>
        <v>121.15995623480381</v>
      </c>
      <c r="V45" s="1">
        <f t="shared" ca="1" si="10"/>
        <v>106.02688239113527</v>
      </c>
      <c r="W45" s="1">
        <f t="shared" ca="1" si="10"/>
        <v>85.892061413521219</v>
      </c>
      <c r="X45" s="1">
        <f t="shared" ca="1" si="9"/>
        <v>132.69338773601933</v>
      </c>
      <c r="Y45" s="1">
        <f t="shared" ca="1" si="9"/>
        <v>62.610398696715954</v>
      </c>
      <c r="Z45" s="1">
        <f t="shared" ca="1" si="9"/>
        <v>113.27611163774206</v>
      </c>
      <c r="AA45" s="1">
        <f t="shared" ca="1" si="9"/>
        <v>101.23624351078229</v>
      </c>
      <c r="AB45" s="1">
        <f t="shared" ca="1" si="9"/>
        <v>89.998527314073243</v>
      </c>
      <c r="AC45" s="1">
        <f t="shared" ca="1" si="9"/>
        <v>101.98136876961307</v>
      </c>
      <c r="AD45" s="1">
        <f t="shared" ca="1" si="9"/>
        <v>107.30762667966071</v>
      </c>
      <c r="AE45" s="1">
        <f t="shared" ca="1" si="9"/>
        <v>112.57418248274129</v>
      </c>
      <c r="AF45" s="1">
        <f t="shared" ca="1" si="7"/>
        <v>108.64726518577859</v>
      </c>
      <c r="AG45" s="1">
        <f t="shared" ca="1" si="7"/>
        <v>104.03066186229367</v>
      </c>
      <c r="AH45" s="1">
        <f t="shared" ca="1" si="7"/>
        <v>135.17624793324467</v>
      </c>
      <c r="AI45" s="1">
        <f t="shared" ca="1" si="12"/>
        <v>125.11585727220337</v>
      </c>
      <c r="AJ45" s="1">
        <f t="shared" ca="1" si="12"/>
        <v>75.036224887233061</v>
      </c>
      <c r="AK45" s="1">
        <f t="shared" ca="1" si="12"/>
        <v>132.12381936856937</v>
      </c>
      <c r="AL45" s="1">
        <f t="shared" ca="1" si="12"/>
        <v>105.38702854287702</v>
      </c>
      <c r="AM45" s="1">
        <f t="shared" ca="1" si="12"/>
        <v>106.49906966801585</v>
      </c>
      <c r="AN45" s="1">
        <f t="shared" ca="1" si="12"/>
        <v>101.979616101933</v>
      </c>
      <c r="AO45" s="1">
        <f t="shared" ca="1" si="12"/>
        <v>101.55887790662607</v>
      </c>
      <c r="AP45" s="1">
        <f t="shared" ca="1" si="12"/>
        <v>99.746956773426717</v>
      </c>
      <c r="AQ45" s="1">
        <f t="shared" ca="1" si="12"/>
        <v>108.31656305109337</v>
      </c>
    </row>
    <row r="46" spans="1:43" x14ac:dyDescent="0.25">
      <c r="A46" s="1" t="str">
        <f t="shared" ca="1" si="1"/>
        <v>yes</v>
      </c>
      <c r="B46" s="1">
        <f t="shared" ca="1" si="2"/>
        <v>96.082695059177311</v>
      </c>
      <c r="C46" s="1">
        <f t="shared" ca="1" si="3"/>
        <v>105.10235176747133</v>
      </c>
      <c r="D46" s="1">
        <f t="shared" ca="1" si="4"/>
        <v>100.20235176747133</v>
      </c>
      <c r="E46" s="1">
        <f t="shared" ca="1" si="5"/>
        <v>12.611194004981694</v>
      </c>
      <c r="F46" s="1">
        <v>40</v>
      </c>
      <c r="H46" s="1">
        <f t="shared" ca="1" si="10"/>
        <v>90.749639980892852</v>
      </c>
      <c r="I46" s="1">
        <f t="shared" ca="1" si="10"/>
        <v>102.01648748839601</v>
      </c>
      <c r="J46" s="1">
        <f t="shared" ca="1" si="10"/>
        <v>102.97979578157963</v>
      </c>
      <c r="K46" s="1">
        <f t="shared" ca="1" si="10"/>
        <v>116.17474469617038</v>
      </c>
      <c r="L46" s="1">
        <f t="shared" ca="1" si="10"/>
        <v>106.97486484315149</v>
      </c>
      <c r="M46" s="1">
        <f t="shared" ca="1" si="10"/>
        <v>108.33878945536951</v>
      </c>
      <c r="N46" s="1">
        <f t="shared" ca="1" si="10"/>
        <v>112.34395929070799</v>
      </c>
      <c r="O46" s="1">
        <f t="shared" ca="1" si="10"/>
        <v>97.519119946210822</v>
      </c>
      <c r="P46" s="1">
        <f t="shared" ca="1" si="10"/>
        <v>102.52610218092018</v>
      </c>
      <c r="Q46" s="1">
        <f t="shared" ca="1" si="10"/>
        <v>98.854862090816681</v>
      </c>
      <c r="R46" s="1">
        <f t="shared" ca="1" si="10"/>
        <v>109.52805119288922</v>
      </c>
      <c r="S46" s="1">
        <f t="shared" ca="1" si="10"/>
        <v>84.403950726808688</v>
      </c>
      <c r="T46" s="1">
        <f t="shared" ca="1" si="10"/>
        <v>128.75767344765373</v>
      </c>
      <c r="U46" s="1">
        <f t="shared" ca="1" si="10"/>
        <v>83.040584232225285</v>
      </c>
      <c r="V46" s="1">
        <f t="shared" ca="1" si="10"/>
        <v>81.946015813041242</v>
      </c>
      <c r="W46" s="1">
        <f t="shared" ref="W46:AL61" ca="1" si="13">NORMINV(RAND(),100,15)</f>
        <v>93.394818611297666</v>
      </c>
      <c r="X46" s="1">
        <f t="shared" ca="1" si="13"/>
        <v>116.53979031649952</v>
      </c>
      <c r="Y46" s="1">
        <f t="shared" ca="1" si="13"/>
        <v>89.892213684833138</v>
      </c>
      <c r="Z46" s="1">
        <f t="shared" ca="1" si="13"/>
        <v>92.798216833136379</v>
      </c>
      <c r="AA46" s="1">
        <f t="shared" ca="1" si="13"/>
        <v>92.35819389457663</v>
      </c>
      <c r="AB46" s="1">
        <f t="shared" ca="1" si="13"/>
        <v>82.965814224770881</v>
      </c>
      <c r="AC46" s="1">
        <f t="shared" ca="1" si="13"/>
        <v>96.068670513865811</v>
      </c>
      <c r="AD46" s="1">
        <f t="shared" ca="1" si="13"/>
        <v>92.163541006555619</v>
      </c>
      <c r="AE46" s="1">
        <f t="shared" ca="1" si="13"/>
        <v>101.87599103835498</v>
      </c>
      <c r="AF46" s="1">
        <f t="shared" ca="1" si="13"/>
        <v>96.360848407075622</v>
      </c>
      <c r="AG46" s="1">
        <f t="shared" ca="1" si="13"/>
        <v>95.395852629508184</v>
      </c>
      <c r="AH46" s="1">
        <f t="shared" ca="1" si="13"/>
        <v>105.38386788829925</v>
      </c>
      <c r="AI46" s="1">
        <f t="shared" ca="1" si="13"/>
        <v>113.79936314712567</v>
      </c>
      <c r="AJ46" s="1">
        <f t="shared" ca="1" si="13"/>
        <v>86.623098818521669</v>
      </c>
      <c r="AK46" s="1">
        <f t="shared" ca="1" si="13"/>
        <v>82.594312989489396</v>
      </c>
      <c r="AL46" s="1">
        <f t="shared" ca="1" si="13"/>
        <v>114.13228992938322</v>
      </c>
      <c r="AM46" s="1">
        <f t="shared" ca="1" si="12"/>
        <v>116.72520598690016</v>
      </c>
      <c r="AN46" s="1">
        <f t="shared" ca="1" si="12"/>
        <v>108.79966949503348</v>
      </c>
      <c r="AO46" s="1">
        <f t="shared" ca="1" si="12"/>
        <v>78.229313845955971</v>
      </c>
      <c r="AP46" s="1">
        <f t="shared" ca="1" si="12"/>
        <v>103.32695237299004</v>
      </c>
      <c r="AQ46" s="1">
        <f t="shared" ca="1" si="12"/>
        <v>121.70199682796064</v>
      </c>
    </row>
    <row r="47" spans="1:43" x14ac:dyDescent="0.25">
      <c r="A47" s="1" t="str">
        <f t="shared" ca="1" si="1"/>
        <v>yes</v>
      </c>
      <c r="B47" s="1">
        <f t="shared" ca="1" si="2"/>
        <v>92.279729761509529</v>
      </c>
      <c r="C47" s="1">
        <f t="shared" ca="1" si="3"/>
        <v>103.22288423536543</v>
      </c>
      <c r="D47" s="1">
        <f t="shared" ca="1" si="4"/>
        <v>98.322884235365422</v>
      </c>
      <c r="E47" s="1">
        <f t="shared" ca="1" si="5"/>
        <v>18.499452470987443</v>
      </c>
      <c r="F47" s="1">
        <v>41</v>
      </c>
      <c r="H47" s="1">
        <f t="shared" ref="H47:W62" ca="1" si="14">NORMINV(RAND(),100,15)</f>
        <v>140.06110893052534</v>
      </c>
      <c r="I47" s="1">
        <f t="shared" ca="1" si="14"/>
        <v>110.81933594141869</v>
      </c>
      <c r="J47" s="1">
        <f t="shared" ca="1" si="14"/>
        <v>108.68269913785959</v>
      </c>
      <c r="K47" s="1">
        <f t="shared" ca="1" si="14"/>
        <v>90.96882918241424</v>
      </c>
      <c r="L47" s="1">
        <f t="shared" ca="1" si="14"/>
        <v>81.345798132669174</v>
      </c>
      <c r="M47" s="1">
        <f t="shared" ca="1" si="14"/>
        <v>111.0307024864351</v>
      </c>
      <c r="N47" s="1">
        <f t="shared" ca="1" si="14"/>
        <v>101.3538515682484</v>
      </c>
      <c r="O47" s="1">
        <f t="shared" ca="1" si="14"/>
        <v>99.300965531948208</v>
      </c>
      <c r="P47" s="1">
        <f t="shared" ca="1" si="14"/>
        <v>117.10651768904467</v>
      </c>
      <c r="Q47" s="1">
        <f t="shared" ca="1" si="14"/>
        <v>93.285344490466827</v>
      </c>
      <c r="R47" s="1">
        <f t="shared" ca="1" si="14"/>
        <v>93.28823056990872</v>
      </c>
      <c r="S47" s="1">
        <f t="shared" ca="1" si="14"/>
        <v>94.068338685936567</v>
      </c>
      <c r="T47" s="1">
        <f t="shared" ca="1" si="14"/>
        <v>115.19819064105631</v>
      </c>
      <c r="U47" s="1">
        <f t="shared" ca="1" si="14"/>
        <v>114.54394406969749</v>
      </c>
      <c r="V47" s="1">
        <f t="shared" ca="1" si="14"/>
        <v>82.085773739070362</v>
      </c>
      <c r="W47" s="1">
        <f t="shared" ca="1" si="14"/>
        <v>90.065820273706294</v>
      </c>
      <c r="X47" s="1">
        <f t="shared" ca="1" si="13"/>
        <v>80.281023509103335</v>
      </c>
      <c r="Y47" s="1">
        <f t="shared" ca="1" si="13"/>
        <v>88.233319243369479</v>
      </c>
      <c r="Z47" s="1">
        <f t="shared" ca="1" si="13"/>
        <v>117.56051700345358</v>
      </c>
      <c r="AA47" s="1">
        <f t="shared" ca="1" si="13"/>
        <v>91.517291888347941</v>
      </c>
      <c r="AB47" s="1">
        <f t="shared" ca="1" si="13"/>
        <v>114.22744572475702</v>
      </c>
      <c r="AC47" s="1">
        <f t="shared" ca="1" si="13"/>
        <v>108.14878189456304</v>
      </c>
      <c r="AD47" s="1">
        <f t="shared" ca="1" si="13"/>
        <v>83.019376031875396</v>
      </c>
      <c r="AE47" s="1">
        <f t="shared" ca="1" si="13"/>
        <v>54.935002821754786</v>
      </c>
      <c r="AF47" s="1">
        <f t="shared" ca="1" si="13"/>
        <v>97.763005809441282</v>
      </c>
      <c r="AG47" s="1">
        <f t="shared" ca="1" si="13"/>
        <v>73.070899860077475</v>
      </c>
      <c r="AH47" s="1">
        <f t="shared" ca="1" si="13"/>
        <v>83.539804490440503</v>
      </c>
      <c r="AI47" s="1">
        <f t="shared" ca="1" si="13"/>
        <v>75.851235889645281</v>
      </c>
      <c r="AJ47" s="1">
        <f t="shared" ca="1" si="13"/>
        <v>90.568741096416744</v>
      </c>
      <c r="AK47" s="1">
        <f t="shared" ca="1" si="13"/>
        <v>119.88129643391164</v>
      </c>
      <c r="AL47" s="1">
        <f t="shared" ca="1" si="13"/>
        <v>79.566218749437951</v>
      </c>
      <c r="AM47" s="1">
        <f t="shared" ca="1" si="12"/>
        <v>124.25070366476612</v>
      </c>
      <c r="AN47" s="1">
        <f t="shared" ca="1" si="12"/>
        <v>120.84584945298964</v>
      </c>
      <c r="AO47" s="1">
        <f t="shared" ca="1" si="12"/>
        <v>80.861659846981368</v>
      </c>
      <c r="AP47" s="1">
        <f t="shared" ca="1" si="12"/>
        <v>83.763356995385863</v>
      </c>
      <c r="AQ47" s="1">
        <f t="shared" ca="1" si="12"/>
        <v>128.5328509960305</v>
      </c>
    </row>
    <row r="48" spans="1:43" x14ac:dyDescent="0.25">
      <c r="A48" s="1" t="str">
        <f t="shared" ca="1" si="1"/>
        <v>yes</v>
      </c>
      <c r="B48" s="1">
        <f t="shared" ca="1" si="2"/>
        <v>95.943139397623113</v>
      </c>
      <c r="C48" s="1">
        <f t="shared" ca="1" si="3"/>
        <v>105.84467133840414</v>
      </c>
      <c r="D48" s="1">
        <f t="shared" ca="1" si="4"/>
        <v>100.94467133840413</v>
      </c>
      <c r="E48" s="1">
        <f t="shared" ca="1" si="5"/>
        <v>15.310812063615359</v>
      </c>
      <c r="F48" s="1">
        <v>42</v>
      </c>
      <c r="H48" s="1">
        <f t="shared" ca="1" si="14"/>
        <v>101.44653098925124</v>
      </c>
      <c r="I48" s="1">
        <f t="shared" ca="1" si="14"/>
        <v>112.02274214230977</v>
      </c>
      <c r="J48" s="1">
        <f t="shared" ca="1" si="14"/>
        <v>96.15882130208719</v>
      </c>
      <c r="K48" s="1">
        <f t="shared" ca="1" si="14"/>
        <v>111.81944282545149</v>
      </c>
      <c r="L48" s="1">
        <f t="shared" ca="1" si="14"/>
        <v>116.37111286351447</v>
      </c>
      <c r="M48" s="1">
        <f t="shared" ca="1" si="14"/>
        <v>119.3534393147074</v>
      </c>
      <c r="N48" s="1">
        <f t="shared" ca="1" si="14"/>
        <v>130.15123320865709</v>
      </c>
      <c r="O48" s="1">
        <f t="shared" ca="1" si="14"/>
        <v>100.47954911738034</v>
      </c>
      <c r="P48" s="1">
        <f t="shared" ca="1" si="14"/>
        <v>128.27627222704288</v>
      </c>
      <c r="Q48" s="1">
        <f t="shared" ca="1" si="14"/>
        <v>74.066720078920923</v>
      </c>
      <c r="R48" s="1">
        <f t="shared" ca="1" si="14"/>
        <v>83.636187530753205</v>
      </c>
      <c r="S48" s="1">
        <f t="shared" ca="1" si="14"/>
        <v>114.30021400107009</v>
      </c>
      <c r="T48" s="1">
        <f t="shared" ca="1" si="14"/>
        <v>61.858224952258055</v>
      </c>
      <c r="U48" s="1">
        <f t="shared" ca="1" si="14"/>
        <v>99.0864298588005</v>
      </c>
      <c r="V48" s="1">
        <f t="shared" ca="1" si="14"/>
        <v>111.98238309419494</v>
      </c>
      <c r="W48" s="1">
        <f t="shared" ca="1" si="14"/>
        <v>98.233132254175558</v>
      </c>
      <c r="X48" s="1">
        <f t="shared" ca="1" si="13"/>
        <v>91.869023976830647</v>
      </c>
      <c r="Y48" s="1">
        <f t="shared" ca="1" si="13"/>
        <v>115.51976295141509</v>
      </c>
      <c r="Z48" s="1">
        <f t="shared" ca="1" si="13"/>
        <v>106.81999898213198</v>
      </c>
      <c r="AA48" s="1">
        <f t="shared" ca="1" si="13"/>
        <v>66.059248154300917</v>
      </c>
      <c r="AB48" s="1">
        <f t="shared" ca="1" si="13"/>
        <v>90.861913812803564</v>
      </c>
      <c r="AC48" s="1">
        <f t="shared" ca="1" si="13"/>
        <v>103.3637559746537</v>
      </c>
      <c r="AD48" s="1">
        <f t="shared" ca="1" si="13"/>
        <v>100.82796685823457</v>
      </c>
      <c r="AE48" s="1">
        <f t="shared" ca="1" si="13"/>
        <v>90.070374157737149</v>
      </c>
      <c r="AF48" s="1">
        <f t="shared" ca="1" si="13"/>
        <v>102.86744564868654</v>
      </c>
      <c r="AG48" s="1">
        <f t="shared" ca="1" si="13"/>
        <v>93.431193115988236</v>
      </c>
      <c r="AH48" s="1">
        <f t="shared" ca="1" si="13"/>
        <v>84.266854869638905</v>
      </c>
      <c r="AI48" s="1">
        <f t="shared" ca="1" si="13"/>
        <v>106.39643779417921</v>
      </c>
      <c r="AJ48" s="1">
        <f t="shared" ca="1" si="13"/>
        <v>96.040041209538856</v>
      </c>
      <c r="AK48" s="1">
        <f t="shared" ca="1" si="13"/>
        <v>88.627123434734756</v>
      </c>
      <c r="AL48" s="1">
        <f t="shared" ca="1" si="13"/>
        <v>110.31416206395168</v>
      </c>
      <c r="AM48" s="1">
        <f t="shared" ca="1" si="12"/>
        <v>105.48051597559095</v>
      </c>
      <c r="AN48" s="1">
        <f t="shared" ca="1" si="12"/>
        <v>90.741990647956598</v>
      </c>
      <c r="AO48" s="1">
        <f t="shared" ca="1" si="12"/>
        <v>114.3974269597874</v>
      </c>
      <c r="AP48" s="1">
        <f t="shared" ca="1" si="12"/>
        <v>114.81119238332145</v>
      </c>
      <c r="AQ48" s="1">
        <f t="shared" ca="1" si="12"/>
        <v>101.9993034504909</v>
      </c>
    </row>
    <row r="49" spans="1:43" x14ac:dyDescent="0.25">
      <c r="A49" s="1" t="str">
        <f t="shared" ca="1" si="1"/>
        <v>yes</v>
      </c>
      <c r="B49" s="1">
        <f t="shared" ca="1" si="2"/>
        <v>94.005091371124308</v>
      </c>
      <c r="C49" s="1">
        <f t="shared" ca="1" si="3"/>
        <v>103.9832563187507</v>
      </c>
      <c r="D49" s="1">
        <f t="shared" ca="1" si="4"/>
        <v>99.083256318750699</v>
      </c>
      <c r="E49" s="1">
        <f t="shared" ca="1" si="5"/>
        <v>15.545402900897093</v>
      </c>
      <c r="F49" s="1">
        <v>43</v>
      </c>
      <c r="H49" s="1">
        <f t="shared" ca="1" si="14"/>
        <v>115.58311249070839</v>
      </c>
      <c r="I49" s="1">
        <f t="shared" ca="1" si="14"/>
        <v>69.848452848071901</v>
      </c>
      <c r="J49" s="1">
        <f t="shared" ca="1" si="14"/>
        <v>79.946701369559378</v>
      </c>
      <c r="K49" s="1">
        <f t="shared" ca="1" si="14"/>
        <v>119.63794389521539</v>
      </c>
      <c r="L49" s="1">
        <f t="shared" ca="1" si="14"/>
        <v>88.760625870884724</v>
      </c>
      <c r="M49" s="1">
        <f t="shared" ca="1" si="14"/>
        <v>81.358163629706851</v>
      </c>
      <c r="N49" s="1">
        <f t="shared" ca="1" si="14"/>
        <v>119.60170563462759</v>
      </c>
      <c r="O49" s="1">
        <f t="shared" ca="1" si="14"/>
        <v>94.570437574748084</v>
      </c>
      <c r="P49" s="1">
        <f t="shared" ca="1" si="14"/>
        <v>92.820249260937274</v>
      </c>
      <c r="Q49" s="1">
        <f t="shared" ca="1" si="14"/>
        <v>104.39705499155728</v>
      </c>
      <c r="R49" s="1">
        <f t="shared" ca="1" si="14"/>
        <v>98.818771058538815</v>
      </c>
      <c r="S49" s="1">
        <f t="shared" ca="1" si="14"/>
        <v>89.523453590767744</v>
      </c>
      <c r="T49" s="1">
        <f t="shared" ca="1" si="14"/>
        <v>103.47484656373919</v>
      </c>
      <c r="U49" s="1">
        <f t="shared" ca="1" si="14"/>
        <v>106.31478455375188</v>
      </c>
      <c r="V49" s="1">
        <f t="shared" ca="1" si="14"/>
        <v>75.821480415273882</v>
      </c>
      <c r="W49" s="1">
        <f t="shared" ca="1" si="14"/>
        <v>116.31695407054366</v>
      </c>
      <c r="X49" s="1">
        <f t="shared" ca="1" si="13"/>
        <v>69.963147466706602</v>
      </c>
      <c r="Y49" s="1">
        <f t="shared" ca="1" si="13"/>
        <v>100.70202915881636</v>
      </c>
      <c r="Z49" s="1">
        <f t="shared" ca="1" si="13"/>
        <v>93.993973204120351</v>
      </c>
      <c r="AA49" s="1">
        <f t="shared" ca="1" si="13"/>
        <v>79.18155727697588</v>
      </c>
      <c r="AB49" s="1">
        <f t="shared" ca="1" si="13"/>
        <v>80.334283937179492</v>
      </c>
      <c r="AC49" s="1">
        <f t="shared" ca="1" si="13"/>
        <v>95.053306664583928</v>
      </c>
      <c r="AD49" s="1">
        <f t="shared" ca="1" si="13"/>
        <v>125.9708247094858</v>
      </c>
      <c r="AE49" s="1">
        <f t="shared" ca="1" si="13"/>
        <v>94.177229349356992</v>
      </c>
      <c r="AF49" s="1">
        <f t="shared" ca="1" si="13"/>
        <v>83.641479999041678</v>
      </c>
      <c r="AG49" s="1">
        <f t="shared" ca="1" si="13"/>
        <v>107.78025811245151</v>
      </c>
      <c r="AH49" s="1">
        <f t="shared" ca="1" si="13"/>
        <v>115.63971067862825</v>
      </c>
      <c r="AI49" s="1">
        <f t="shared" ca="1" si="13"/>
        <v>121.35678244424363</v>
      </c>
      <c r="AJ49" s="1">
        <f t="shared" ca="1" si="13"/>
        <v>107.58531766327155</v>
      </c>
      <c r="AK49" s="1">
        <f t="shared" ca="1" si="13"/>
        <v>101.26334091018526</v>
      </c>
      <c r="AL49" s="1">
        <f t="shared" ca="1" si="13"/>
        <v>102.6904991274002</v>
      </c>
      <c r="AM49" s="1">
        <f t="shared" ca="1" si="12"/>
        <v>100.82616957218994</v>
      </c>
      <c r="AN49" s="1">
        <f t="shared" ca="1" si="12"/>
        <v>84.742395254071027</v>
      </c>
      <c r="AO49" s="1">
        <f t="shared" ca="1" si="12"/>
        <v>117.72777415307343</v>
      </c>
      <c r="AP49" s="1">
        <f t="shared" ca="1" si="12"/>
        <v>108.24748050830452</v>
      </c>
      <c r="AQ49" s="1">
        <f t="shared" ca="1" si="12"/>
        <v>119.32492946630791</v>
      </c>
    </row>
    <row r="50" spans="1:43" x14ac:dyDescent="0.25">
      <c r="A50" s="1" t="str">
        <f t="shared" ca="1" si="1"/>
        <v>yes</v>
      </c>
      <c r="B50" s="1">
        <f t="shared" ca="1" si="2"/>
        <v>95.967562454198841</v>
      </c>
      <c r="C50" s="1">
        <f t="shared" ca="1" si="3"/>
        <v>106.16952744271426</v>
      </c>
      <c r="D50" s="1">
        <f t="shared" ca="1" si="4"/>
        <v>101.26952744271425</v>
      </c>
      <c r="E50" s="1">
        <f t="shared" ca="1" si="5"/>
        <v>16.230505066883914</v>
      </c>
      <c r="F50" s="1">
        <v>44</v>
      </c>
      <c r="H50" s="1">
        <f t="shared" ca="1" si="14"/>
        <v>84.278322348445371</v>
      </c>
      <c r="I50" s="1">
        <f t="shared" ca="1" si="14"/>
        <v>107.59368832774587</v>
      </c>
      <c r="J50" s="1">
        <f t="shared" ca="1" si="14"/>
        <v>116.02414747870159</v>
      </c>
      <c r="K50" s="1">
        <f t="shared" ca="1" si="14"/>
        <v>82.16428463045753</v>
      </c>
      <c r="L50" s="1">
        <f t="shared" ca="1" si="14"/>
        <v>84.412117768251036</v>
      </c>
      <c r="M50" s="1">
        <f t="shared" ca="1" si="14"/>
        <v>103.08646126752214</v>
      </c>
      <c r="N50" s="1">
        <f t="shared" ca="1" si="14"/>
        <v>132.97292118191075</v>
      </c>
      <c r="O50" s="1">
        <f t="shared" ca="1" si="14"/>
        <v>117.32460343752302</v>
      </c>
      <c r="P50" s="1">
        <f t="shared" ca="1" si="14"/>
        <v>105.59999205221303</v>
      </c>
      <c r="Q50" s="1">
        <f t="shared" ca="1" si="14"/>
        <v>98.285042850406157</v>
      </c>
      <c r="R50" s="1">
        <f t="shared" ca="1" si="14"/>
        <v>127.49745530193258</v>
      </c>
      <c r="S50" s="1">
        <f t="shared" ca="1" si="14"/>
        <v>108.33517949489625</v>
      </c>
      <c r="T50" s="1">
        <f t="shared" ca="1" si="14"/>
        <v>119.7832581757693</v>
      </c>
      <c r="U50" s="1">
        <f t="shared" ca="1" si="14"/>
        <v>98.477239642499001</v>
      </c>
      <c r="V50" s="1">
        <f t="shared" ca="1" si="14"/>
        <v>88.487911553768356</v>
      </c>
      <c r="W50" s="1">
        <f t="shared" ca="1" si="14"/>
        <v>75.89366715317442</v>
      </c>
      <c r="X50" s="1">
        <f t="shared" ca="1" si="13"/>
        <v>77.15930124313374</v>
      </c>
      <c r="Y50" s="1">
        <f t="shared" ca="1" si="13"/>
        <v>103.84453103147848</v>
      </c>
      <c r="Z50" s="1">
        <f t="shared" ca="1" si="13"/>
        <v>108.22109424707249</v>
      </c>
      <c r="AA50" s="1">
        <f t="shared" ca="1" si="13"/>
        <v>97.071358286441111</v>
      </c>
      <c r="AB50" s="1">
        <f t="shared" ca="1" si="13"/>
        <v>88.283633087619393</v>
      </c>
      <c r="AC50" s="1">
        <f t="shared" ca="1" si="13"/>
        <v>123.5088122970251</v>
      </c>
      <c r="AD50" s="1">
        <f t="shared" ca="1" si="13"/>
        <v>117.74740143298227</v>
      </c>
      <c r="AE50" s="1">
        <f t="shared" ca="1" si="13"/>
        <v>80.814920138061481</v>
      </c>
      <c r="AF50" s="1">
        <f t="shared" ca="1" si="13"/>
        <v>65.903486614584622</v>
      </c>
      <c r="AG50" s="1">
        <f t="shared" ca="1" si="13"/>
        <v>102.59419155301474</v>
      </c>
      <c r="AH50" s="1">
        <f t="shared" ca="1" si="13"/>
        <v>122.72268169670578</v>
      </c>
      <c r="AI50" s="1">
        <f t="shared" ca="1" si="13"/>
        <v>90.529208050836559</v>
      </c>
      <c r="AJ50" s="1">
        <f t="shared" ca="1" si="13"/>
        <v>126.75054052207928</v>
      </c>
      <c r="AK50" s="1">
        <f t="shared" ca="1" si="13"/>
        <v>88.353322701138183</v>
      </c>
      <c r="AL50" s="1">
        <f t="shared" ca="1" si="13"/>
        <v>93.129368241756353</v>
      </c>
      <c r="AM50" s="1">
        <f t="shared" ca="1" si="12"/>
        <v>95.801672882659474</v>
      </c>
      <c r="AN50" s="1">
        <f t="shared" ca="1" si="12"/>
        <v>105.53284589807593</v>
      </c>
      <c r="AO50" s="1">
        <f t="shared" ca="1" si="12"/>
        <v>100.34483798580486</v>
      </c>
      <c r="AP50" s="1">
        <f t="shared" ca="1" si="12"/>
        <v>108.96132829239676</v>
      </c>
      <c r="AQ50" s="1">
        <f t="shared" ca="1" si="12"/>
        <v>98.212159069629195</v>
      </c>
    </row>
    <row r="51" spans="1:43" x14ac:dyDescent="0.25">
      <c r="A51" s="1" t="str">
        <f t="shared" ca="1" si="1"/>
        <v>yes</v>
      </c>
      <c r="B51" s="1">
        <f t="shared" ca="1" si="2"/>
        <v>94.215198808419117</v>
      </c>
      <c r="C51" s="1">
        <f t="shared" ca="1" si="3"/>
        <v>104.93437655213606</v>
      </c>
      <c r="D51" s="1">
        <f t="shared" ca="1" si="4"/>
        <v>100.03437655213605</v>
      </c>
      <c r="E51" s="1">
        <f t="shared" ca="1" si="5"/>
        <v>17.813809419541645</v>
      </c>
      <c r="F51" s="1">
        <v>45</v>
      </c>
      <c r="H51" s="1">
        <f t="shared" ca="1" si="14"/>
        <v>122.56291240176103</v>
      </c>
      <c r="I51" s="1">
        <f t="shared" ca="1" si="14"/>
        <v>67.914980802265447</v>
      </c>
      <c r="J51" s="1">
        <f t="shared" ca="1" si="14"/>
        <v>100.52786036652384</v>
      </c>
      <c r="K51" s="1">
        <f t="shared" ca="1" si="14"/>
        <v>88.287895725102274</v>
      </c>
      <c r="L51" s="1">
        <f t="shared" ca="1" si="14"/>
        <v>117.12249516282544</v>
      </c>
      <c r="M51" s="1">
        <f t="shared" ca="1" si="14"/>
        <v>107.14671598136178</v>
      </c>
      <c r="N51" s="1">
        <f t="shared" ca="1" si="14"/>
        <v>90.571221508804967</v>
      </c>
      <c r="O51" s="1">
        <f t="shared" ca="1" si="14"/>
        <v>83.058593397077246</v>
      </c>
      <c r="P51" s="1">
        <f t="shared" ca="1" si="14"/>
        <v>102.19868534505385</v>
      </c>
      <c r="Q51" s="1">
        <f t="shared" ca="1" si="14"/>
        <v>67.80095301567961</v>
      </c>
      <c r="R51" s="1">
        <f t="shared" ca="1" si="14"/>
        <v>121.14381928699709</v>
      </c>
      <c r="S51" s="1">
        <f t="shared" ca="1" si="14"/>
        <v>64.716066106274155</v>
      </c>
      <c r="T51" s="1">
        <f t="shared" ca="1" si="14"/>
        <v>115.7357285725747</v>
      </c>
      <c r="U51" s="1">
        <f t="shared" ca="1" si="14"/>
        <v>78.470165162948007</v>
      </c>
      <c r="V51" s="1">
        <f t="shared" ca="1" si="14"/>
        <v>117.56465172260215</v>
      </c>
      <c r="W51" s="1">
        <f t="shared" ca="1" si="14"/>
        <v>89.802124980394268</v>
      </c>
      <c r="X51" s="1">
        <f t="shared" ca="1" si="13"/>
        <v>119.07302593819048</v>
      </c>
      <c r="Y51" s="1">
        <f t="shared" ca="1" si="13"/>
        <v>91.550822670225301</v>
      </c>
      <c r="Z51" s="1">
        <f t="shared" ca="1" si="13"/>
        <v>89.798285579262028</v>
      </c>
      <c r="AA51" s="1">
        <f t="shared" ca="1" si="13"/>
        <v>113.81070806818661</v>
      </c>
      <c r="AB51" s="1">
        <f t="shared" ca="1" si="13"/>
        <v>69.079150335860831</v>
      </c>
      <c r="AC51" s="1">
        <f t="shared" ca="1" si="13"/>
        <v>95.680269767133382</v>
      </c>
      <c r="AD51" s="1">
        <f t="shared" ca="1" si="13"/>
        <v>103.89628743667238</v>
      </c>
      <c r="AE51" s="1">
        <f t="shared" ca="1" si="13"/>
        <v>127.67073151274019</v>
      </c>
      <c r="AF51" s="1">
        <f t="shared" ca="1" si="13"/>
        <v>105.40290862725355</v>
      </c>
      <c r="AG51" s="1">
        <f t="shared" ca="1" si="13"/>
        <v>114.62407379837698</v>
      </c>
      <c r="AH51" s="1">
        <f t="shared" ca="1" si="13"/>
        <v>120.02767728780066</v>
      </c>
      <c r="AI51" s="1">
        <f t="shared" ca="1" si="13"/>
        <v>86.043798305349227</v>
      </c>
      <c r="AJ51" s="1">
        <f t="shared" ca="1" si="13"/>
        <v>104.35348047748575</v>
      </c>
      <c r="AK51" s="1">
        <f t="shared" ca="1" si="13"/>
        <v>93.487070383534643</v>
      </c>
      <c r="AL51" s="1">
        <f t="shared" ca="1" si="13"/>
        <v>90.649144758037068</v>
      </c>
      <c r="AM51" s="1">
        <f t="shared" ca="1" si="12"/>
        <v>110.63018851843462</v>
      </c>
      <c r="AN51" s="1">
        <f t="shared" ca="1" si="12"/>
        <v>98.560695013551054</v>
      </c>
      <c r="AO51" s="1">
        <f t="shared" ca="1" si="12"/>
        <v>117.97612153174006</v>
      </c>
      <c r="AP51" s="1">
        <f t="shared" ca="1" si="12"/>
        <v>86.662042661238061</v>
      </c>
      <c r="AQ51" s="1">
        <f t="shared" ca="1" si="12"/>
        <v>127.63620366757917</v>
      </c>
    </row>
    <row r="52" spans="1:43" x14ac:dyDescent="0.25">
      <c r="A52" s="1" t="str">
        <f t="shared" ca="1" si="1"/>
        <v>yes</v>
      </c>
      <c r="B52" s="1">
        <f t="shared" ca="1" si="2"/>
        <v>98.860700762083042</v>
      </c>
      <c r="C52" s="1">
        <f t="shared" ca="1" si="3"/>
        <v>108.77106438534628</v>
      </c>
      <c r="D52" s="1">
        <f t="shared" ca="1" si="4"/>
        <v>103.87106438534627</v>
      </c>
      <c r="E52" s="1">
        <f t="shared" ca="1" si="5"/>
        <v>15.33784782631602</v>
      </c>
      <c r="F52" s="1">
        <v>46</v>
      </c>
      <c r="H52" s="1">
        <f t="shared" ca="1" si="14"/>
        <v>108.75483076879677</v>
      </c>
      <c r="I52" s="1">
        <f t="shared" ca="1" si="14"/>
        <v>120.70337041074941</v>
      </c>
      <c r="J52" s="1">
        <f t="shared" ca="1" si="14"/>
        <v>113.16393659305949</v>
      </c>
      <c r="K52" s="1">
        <f t="shared" ca="1" si="14"/>
        <v>104.46511834470041</v>
      </c>
      <c r="L52" s="1">
        <f t="shared" ca="1" si="14"/>
        <v>124.72593391907935</v>
      </c>
      <c r="M52" s="1">
        <f t="shared" ca="1" si="14"/>
        <v>108.05357419498092</v>
      </c>
      <c r="N52" s="1">
        <f t="shared" ca="1" si="14"/>
        <v>106.10532673658827</v>
      </c>
      <c r="O52" s="1">
        <f t="shared" ca="1" si="14"/>
        <v>130.66408313385185</v>
      </c>
      <c r="P52" s="1">
        <f t="shared" ca="1" si="14"/>
        <v>106.29258473009807</v>
      </c>
      <c r="Q52" s="1">
        <f t="shared" ca="1" si="14"/>
        <v>99.681292296734469</v>
      </c>
      <c r="R52" s="1">
        <f t="shared" ca="1" si="14"/>
        <v>109.23837037436579</v>
      </c>
      <c r="S52" s="1">
        <f t="shared" ca="1" si="14"/>
        <v>84.173687803003418</v>
      </c>
      <c r="T52" s="1">
        <f t="shared" ca="1" si="14"/>
        <v>91.947874069457598</v>
      </c>
      <c r="U52" s="1">
        <f t="shared" ca="1" si="14"/>
        <v>94.526316253456628</v>
      </c>
      <c r="V52" s="1">
        <f t="shared" ca="1" si="14"/>
        <v>74.832029469895119</v>
      </c>
      <c r="W52" s="1">
        <f t="shared" ca="1" si="14"/>
        <v>97.865970890221618</v>
      </c>
      <c r="X52" s="1">
        <f t="shared" ca="1" si="13"/>
        <v>137.74639570820599</v>
      </c>
      <c r="Y52" s="1">
        <f t="shared" ca="1" si="13"/>
        <v>112.76952639750237</v>
      </c>
      <c r="Z52" s="1">
        <f t="shared" ca="1" si="13"/>
        <v>103.49121299187773</v>
      </c>
      <c r="AA52" s="1">
        <f t="shared" ca="1" si="13"/>
        <v>118.44642915646921</v>
      </c>
      <c r="AB52" s="1">
        <f t="shared" ca="1" si="13"/>
        <v>106.74998693881486</v>
      </c>
      <c r="AC52" s="1">
        <f t="shared" ca="1" si="13"/>
        <v>83.076955229603385</v>
      </c>
      <c r="AD52" s="1">
        <f t="shared" ca="1" si="13"/>
        <v>91.232634475963607</v>
      </c>
      <c r="AE52" s="1">
        <f t="shared" ca="1" si="13"/>
        <v>90.110933277522861</v>
      </c>
      <c r="AF52" s="1">
        <f t="shared" ca="1" si="13"/>
        <v>88.14180535429368</v>
      </c>
      <c r="AG52" s="1">
        <f t="shared" ca="1" si="13"/>
        <v>111.70587611193811</v>
      </c>
      <c r="AH52" s="1">
        <f t="shared" ca="1" si="13"/>
        <v>104.2583564136679</v>
      </c>
      <c r="AI52" s="1">
        <f t="shared" ca="1" si="13"/>
        <v>134.86831760815409</v>
      </c>
      <c r="AJ52" s="1">
        <f t="shared" ca="1" si="13"/>
        <v>91.415582232571865</v>
      </c>
      <c r="AK52" s="1">
        <f t="shared" ca="1" si="13"/>
        <v>101.39700155468898</v>
      </c>
      <c r="AL52" s="1">
        <f t="shared" ca="1" si="13"/>
        <v>112.80429492024879</v>
      </c>
      <c r="AM52" s="1">
        <f t="shared" ca="1" si="12"/>
        <v>109.97043372326597</v>
      </c>
      <c r="AN52" s="1">
        <f t="shared" ca="1" si="12"/>
        <v>104.17996768085104</v>
      </c>
      <c r="AO52" s="1">
        <f t="shared" ca="1" si="12"/>
        <v>70.228081031501461</v>
      </c>
      <c r="AP52" s="1">
        <f t="shared" ca="1" si="12"/>
        <v>89.631484897337458</v>
      </c>
      <c r="AQ52" s="1">
        <f t="shared" ca="1" si="12"/>
        <v>101.93874217894756</v>
      </c>
    </row>
    <row r="53" spans="1:43" x14ac:dyDescent="0.25">
      <c r="A53" s="1" t="str">
        <f t="shared" ca="1" si="1"/>
        <v>yes</v>
      </c>
      <c r="B53" s="1">
        <f t="shared" ca="1" si="2"/>
        <v>90.60755714048446</v>
      </c>
      <c r="C53" s="1">
        <f t="shared" ca="1" si="3"/>
        <v>100.20796076233576</v>
      </c>
      <c r="D53" s="1">
        <f t="shared" ca="1" si="4"/>
        <v>95.307960762335753</v>
      </c>
      <c r="E53" s="1">
        <f t="shared" ca="1" si="5"/>
        <v>14.388990679136608</v>
      </c>
      <c r="F53" s="1">
        <v>47</v>
      </c>
      <c r="H53" s="1">
        <f t="shared" ca="1" si="14"/>
        <v>80.675955905371666</v>
      </c>
      <c r="I53" s="1">
        <f t="shared" ca="1" si="14"/>
        <v>101.35591974673284</v>
      </c>
      <c r="J53" s="1">
        <f t="shared" ca="1" si="14"/>
        <v>89.321911912787442</v>
      </c>
      <c r="K53" s="1">
        <f t="shared" ca="1" si="14"/>
        <v>94.607225628609555</v>
      </c>
      <c r="L53" s="1">
        <f t="shared" ca="1" si="14"/>
        <v>98.236195636106316</v>
      </c>
      <c r="M53" s="1">
        <f t="shared" ca="1" si="14"/>
        <v>94.117311187480738</v>
      </c>
      <c r="N53" s="1">
        <f t="shared" ca="1" si="14"/>
        <v>99.314024007184372</v>
      </c>
      <c r="O53" s="1">
        <f t="shared" ca="1" si="14"/>
        <v>96.76979047092469</v>
      </c>
      <c r="P53" s="1">
        <f t="shared" ca="1" si="14"/>
        <v>81.037456019071044</v>
      </c>
      <c r="Q53" s="1">
        <f t="shared" ca="1" si="14"/>
        <v>112.30993151155155</v>
      </c>
      <c r="R53" s="1">
        <f t="shared" ca="1" si="14"/>
        <v>120.31858739128842</v>
      </c>
      <c r="S53" s="1">
        <f t="shared" ca="1" si="14"/>
        <v>86.995449899808051</v>
      </c>
      <c r="T53" s="1">
        <f t="shared" ca="1" si="14"/>
        <v>96.202415106933174</v>
      </c>
      <c r="U53" s="1">
        <f t="shared" ca="1" si="14"/>
        <v>94.505146245070435</v>
      </c>
      <c r="V53" s="1">
        <f t="shared" ca="1" si="14"/>
        <v>80.555032346486854</v>
      </c>
      <c r="W53" s="1">
        <f t="shared" ca="1" si="14"/>
        <v>93.349516572963424</v>
      </c>
      <c r="X53" s="1">
        <f t="shared" ca="1" si="13"/>
        <v>100.14359944953212</v>
      </c>
      <c r="Y53" s="1">
        <f t="shared" ca="1" si="13"/>
        <v>79.109046759547127</v>
      </c>
      <c r="Z53" s="1">
        <f t="shared" ca="1" si="13"/>
        <v>83.714459032696197</v>
      </c>
      <c r="AA53" s="1">
        <f t="shared" ca="1" si="13"/>
        <v>110.08785516076372</v>
      </c>
      <c r="AB53" s="1">
        <f t="shared" ca="1" si="13"/>
        <v>75.433307299737336</v>
      </c>
      <c r="AC53" s="1">
        <f t="shared" ca="1" si="13"/>
        <v>84.358604128193605</v>
      </c>
      <c r="AD53" s="1">
        <f t="shared" ca="1" si="13"/>
        <v>107.84682421652903</v>
      </c>
      <c r="AE53" s="1">
        <f t="shared" ca="1" si="13"/>
        <v>95.562016906522771</v>
      </c>
      <c r="AF53" s="1">
        <f t="shared" ca="1" si="13"/>
        <v>119.87240322390822</v>
      </c>
      <c r="AG53" s="1">
        <f t="shared" ca="1" si="13"/>
        <v>118.92222631264174</v>
      </c>
      <c r="AH53" s="1">
        <f t="shared" ca="1" si="13"/>
        <v>119.4758370177816</v>
      </c>
      <c r="AI53" s="1">
        <f t="shared" ca="1" si="13"/>
        <v>97.699098851737773</v>
      </c>
      <c r="AJ53" s="1">
        <f t="shared" ca="1" si="13"/>
        <v>102.88648255066745</v>
      </c>
      <c r="AK53" s="1">
        <f t="shared" ca="1" si="13"/>
        <v>112.00404054701296</v>
      </c>
      <c r="AL53" s="1">
        <f t="shared" ca="1" si="13"/>
        <v>78.506046049015623</v>
      </c>
      <c r="AM53" s="1">
        <f t="shared" ca="1" si="12"/>
        <v>114.61946280970963</v>
      </c>
      <c r="AN53" s="1">
        <f t="shared" ca="1" si="12"/>
        <v>67.820953677719999</v>
      </c>
      <c r="AO53" s="1">
        <f t="shared" ca="1" si="12"/>
        <v>86.194099692920702</v>
      </c>
      <c r="AP53" s="1">
        <f t="shared" ca="1" si="12"/>
        <v>72.677667704077635</v>
      </c>
      <c r="AQ53" s="1">
        <f t="shared" ca="1" si="12"/>
        <v>84.480686465001313</v>
      </c>
    </row>
    <row r="54" spans="1:43" x14ac:dyDescent="0.25">
      <c r="A54" s="1" t="str">
        <f t="shared" ca="1" si="1"/>
        <v>yes</v>
      </c>
      <c r="B54" s="1">
        <f t="shared" ca="1" si="2"/>
        <v>94.073276887642933</v>
      </c>
      <c r="C54" s="1">
        <f t="shared" ca="1" si="3"/>
        <v>104.85848376561819</v>
      </c>
      <c r="D54" s="1">
        <f t="shared" ca="1" si="4"/>
        <v>99.958483765618183</v>
      </c>
      <c r="E54" s="1">
        <f t="shared" ca="1" si="5"/>
        <v>18.015939422373229</v>
      </c>
      <c r="F54" s="1">
        <v>48</v>
      </c>
      <c r="H54" s="1">
        <f t="shared" ca="1" si="14"/>
        <v>94.173355038076025</v>
      </c>
      <c r="I54" s="1">
        <f t="shared" ca="1" si="14"/>
        <v>105.35949878815244</v>
      </c>
      <c r="J54" s="1">
        <f t="shared" ca="1" si="14"/>
        <v>100.4255688900147</v>
      </c>
      <c r="K54" s="1">
        <f t="shared" ca="1" si="14"/>
        <v>78.630003693313625</v>
      </c>
      <c r="L54" s="1">
        <f t="shared" ca="1" si="14"/>
        <v>85.929743368838416</v>
      </c>
      <c r="M54" s="1">
        <f t="shared" ca="1" si="14"/>
        <v>104.18765026532458</v>
      </c>
      <c r="N54" s="1">
        <f t="shared" ca="1" si="14"/>
        <v>130.5239712937863</v>
      </c>
      <c r="O54" s="1">
        <f t="shared" ca="1" si="14"/>
        <v>96.259878794934792</v>
      </c>
      <c r="P54" s="1">
        <f t="shared" ca="1" si="14"/>
        <v>95.89306606847569</v>
      </c>
      <c r="Q54" s="1">
        <f t="shared" ca="1" si="14"/>
        <v>124.742663099515</v>
      </c>
      <c r="R54" s="1">
        <f t="shared" ca="1" si="14"/>
        <v>116.11260464517483</v>
      </c>
      <c r="S54" s="1">
        <f t="shared" ca="1" si="14"/>
        <v>91.289387406046316</v>
      </c>
      <c r="T54" s="1">
        <f t="shared" ca="1" si="14"/>
        <v>89.188888327840473</v>
      </c>
      <c r="U54" s="1">
        <f t="shared" ca="1" si="14"/>
        <v>131.71313548205072</v>
      </c>
      <c r="V54" s="1">
        <f t="shared" ca="1" si="14"/>
        <v>109.88967775605141</v>
      </c>
      <c r="W54" s="1">
        <f t="shared" ca="1" si="14"/>
        <v>85.158717912585928</v>
      </c>
      <c r="X54" s="1">
        <f t="shared" ca="1" si="13"/>
        <v>141.49948026546025</v>
      </c>
      <c r="Y54" s="1">
        <f t="shared" ca="1" si="13"/>
        <v>99.700746015480448</v>
      </c>
      <c r="Z54" s="1">
        <f t="shared" ca="1" si="13"/>
        <v>76.227296378001029</v>
      </c>
      <c r="AA54" s="1">
        <f t="shared" ca="1" si="13"/>
        <v>104.74310971050664</v>
      </c>
      <c r="AB54" s="1">
        <f t="shared" ca="1" si="13"/>
        <v>117.45897387176464</v>
      </c>
      <c r="AC54" s="1">
        <f t="shared" ca="1" si="13"/>
        <v>80.730989416773312</v>
      </c>
      <c r="AD54" s="1">
        <f t="shared" ca="1" si="13"/>
        <v>106.81344298657059</v>
      </c>
      <c r="AE54" s="1">
        <f t="shared" ca="1" si="13"/>
        <v>62.239269317088052</v>
      </c>
      <c r="AF54" s="1">
        <f t="shared" ca="1" si="13"/>
        <v>122.19712706809081</v>
      </c>
      <c r="AG54" s="1">
        <f t="shared" ca="1" si="13"/>
        <v>115.87143293484465</v>
      </c>
      <c r="AH54" s="1">
        <f t="shared" ca="1" si="13"/>
        <v>93.903018382742616</v>
      </c>
      <c r="AI54" s="1">
        <f t="shared" ca="1" si="13"/>
        <v>102.02211570539328</v>
      </c>
      <c r="AJ54" s="1">
        <f t="shared" ca="1" si="13"/>
        <v>90.843784082585643</v>
      </c>
      <c r="AK54" s="1">
        <f t="shared" ca="1" si="13"/>
        <v>110.66262557186099</v>
      </c>
      <c r="AL54" s="1">
        <f t="shared" ca="1" si="13"/>
        <v>80.699468135153808</v>
      </c>
      <c r="AM54" s="1">
        <f t="shared" ca="1" si="12"/>
        <v>77.867188158666195</v>
      </c>
      <c r="AN54" s="1">
        <f t="shared" ca="1" si="12"/>
        <v>90.081863849735313</v>
      </c>
      <c r="AO54" s="1">
        <f t="shared" ca="1" si="12"/>
        <v>98.68035976896995</v>
      </c>
      <c r="AP54" s="1">
        <f t="shared" ca="1" si="12"/>
        <v>113.17447225457147</v>
      </c>
      <c r="AQ54" s="1">
        <f t="shared" ca="1" si="12"/>
        <v>73.61084085781448</v>
      </c>
    </row>
    <row r="55" spans="1:43" x14ac:dyDescent="0.25">
      <c r="A55" s="1" t="str">
        <f t="shared" ca="1" si="1"/>
        <v>yes</v>
      </c>
      <c r="B55" s="1">
        <f t="shared" ca="1" si="2"/>
        <v>93.655221403894728</v>
      </c>
      <c r="C55" s="1">
        <f t="shared" ca="1" si="3"/>
        <v>103.55004650322378</v>
      </c>
      <c r="D55" s="1">
        <f t="shared" ca="1" si="4"/>
        <v>98.650046503223777</v>
      </c>
      <c r="E55" s="1">
        <f t="shared" ca="1" si="5"/>
        <v>15.290280916313435</v>
      </c>
      <c r="F55" s="1">
        <v>49</v>
      </c>
      <c r="H55" s="1">
        <f t="shared" ca="1" si="14"/>
        <v>90.729846253164126</v>
      </c>
      <c r="I55" s="1">
        <f t="shared" ca="1" si="14"/>
        <v>90.21892465556968</v>
      </c>
      <c r="J55" s="1">
        <f t="shared" ca="1" si="14"/>
        <v>110.2643160500578</v>
      </c>
      <c r="K55" s="1">
        <f t="shared" ca="1" si="14"/>
        <v>106.97182696341135</v>
      </c>
      <c r="L55" s="1">
        <f t="shared" ca="1" si="14"/>
        <v>94.360923923128553</v>
      </c>
      <c r="M55" s="1">
        <f t="shared" ca="1" si="14"/>
        <v>83.136464427796525</v>
      </c>
      <c r="N55" s="1">
        <f t="shared" ca="1" si="14"/>
        <v>91.884307263784194</v>
      </c>
      <c r="O55" s="1">
        <f t="shared" ca="1" si="14"/>
        <v>131.75699026678609</v>
      </c>
      <c r="P55" s="1">
        <f t="shared" ca="1" si="14"/>
        <v>114.49989569554882</v>
      </c>
      <c r="Q55" s="1">
        <f t="shared" ca="1" si="14"/>
        <v>111.28994471405379</v>
      </c>
      <c r="R55" s="1">
        <f t="shared" ca="1" si="14"/>
        <v>87.902226227809336</v>
      </c>
      <c r="S55" s="1">
        <f t="shared" ca="1" si="14"/>
        <v>117.87729987360797</v>
      </c>
      <c r="T55" s="1">
        <f t="shared" ca="1" si="14"/>
        <v>96.385363856403373</v>
      </c>
      <c r="U55" s="1">
        <f t="shared" ca="1" si="14"/>
        <v>114.11226200532077</v>
      </c>
      <c r="V55" s="1">
        <f t="shared" ca="1" si="14"/>
        <v>86.482807494951771</v>
      </c>
      <c r="W55" s="1">
        <f t="shared" ca="1" si="14"/>
        <v>84.004305259838986</v>
      </c>
      <c r="X55" s="1">
        <f t="shared" ca="1" si="13"/>
        <v>83.318643241116192</v>
      </c>
      <c r="Y55" s="1">
        <f t="shared" ca="1" si="13"/>
        <v>130.88711326603595</v>
      </c>
      <c r="Z55" s="1">
        <f t="shared" ca="1" si="13"/>
        <v>93.913493737866858</v>
      </c>
      <c r="AA55" s="1">
        <f t="shared" ca="1" si="13"/>
        <v>113.13170131168427</v>
      </c>
      <c r="AB55" s="1">
        <f t="shared" ca="1" si="13"/>
        <v>96.718700574041961</v>
      </c>
      <c r="AC55" s="1">
        <f t="shared" ca="1" si="13"/>
        <v>101.02236316500256</v>
      </c>
      <c r="AD55" s="1">
        <f t="shared" ca="1" si="13"/>
        <v>106.43083012182615</v>
      </c>
      <c r="AE55" s="1">
        <f t="shared" ca="1" si="13"/>
        <v>95.829277665446696</v>
      </c>
      <c r="AF55" s="1">
        <f t="shared" ca="1" si="13"/>
        <v>54.846662436940562</v>
      </c>
      <c r="AG55" s="1">
        <f t="shared" ca="1" si="13"/>
        <v>89.568928393038306</v>
      </c>
      <c r="AH55" s="1">
        <f t="shared" ca="1" si="13"/>
        <v>83.213231053516068</v>
      </c>
      <c r="AI55" s="1">
        <f t="shared" ca="1" si="13"/>
        <v>103.51025538586806</v>
      </c>
      <c r="AJ55" s="1">
        <f t="shared" ca="1" si="13"/>
        <v>83.698619521996534</v>
      </c>
      <c r="AK55" s="1">
        <f t="shared" ca="1" si="13"/>
        <v>109.3430431414745</v>
      </c>
      <c r="AL55" s="1">
        <f t="shared" ca="1" si="13"/>
        <v>99.659959625302562</v>
      </c>
      <c r="AM55" s="1">
        <f t="shared" ca="1" si="12"/>
        <v>83.628716878451414</v>
      </c>
      <c r="AN55" s="1">
        <f t="shared" ca="1" si="12"/>
        <v>120.60011329297768</v>
      </c>
      <c r="AO55" s="1">
        <f t="shared" ca="1" si="12"/>
        <v>94.31026471634442</v>
      </c>
      <c r="AP55" s="1">
        <f t="shared" ca="1" si="12"/>
        <v>94.247805654557069</v>
      </c>
      <c r="AQ55" s="1">
        <f t="shared" ca="1" si="12"/>
        <v>101.64424600133425</v>
      </c>
    </row>
    <row r="56" spans="1:43" x14ac:dyDescent="0.25">
      <c r="A56" s="1" t="str">
        <f t="shared" ca="1" si="1"/>
        <v>yes</v>
      </c>
      <c r="B56" s="1">
        <f t="shared" ca="1" si="2"/>
        <v>95.217690269217002</v>
      </c>
      <c r="C56" s="1">
        <f t="shared" ca="1" si="3"/>
        <v>105.36798638005749</v>
      </c>
      <c r="D56" s="1">
        <f t="shared" ca="1" si="4"/>
        <v>100.46798638005748</v>
      </c>
      <c r="E56" s="1">
        <f t="shared" ca="1" si="5"/>
        <v>16.072335033185144</v>
      </c>
      <c r="F56" s="1">
        <v>50</v>
      </c>
      <c r="H56" s="1">
        <f t="shared" ca="1" si="14"/>
        <v>128.37782526389242</v>
      </c>
      <c r="I56" s="1">
        <f t="shared" ca="1" si="14"/>
        <v>82.03646903607283</v>
      </c>
      <c r="J56" s="1">
        <f t="shared" ca="1" si="14"/>
        <v>87.196167686710922</v>
      </c>
      <c r="K56" s="1">
        <f t="shared" ca="1" si="14"/>
        <v>90.195189681420345</v>
      </c>
      <c r="L56" s="1">
        <f t="shared" ca="1" si="14"/>
        <v>75.481140287698111</v>
      </c>
      <c r="M56" s="1">
        <f t="shared" ca="1" si="14"/>
        <v>67.818484479499247</v>
      </c>
      <c r="N56" s="1">
        <f t="shared" ca="1" si="14"/>
        <v>94.145842552605288</v>
      </c>
      <c r="O56" s="1">
        <f t="shared" ca="1" si="14"/>
        <v>118.73336541892428</v>
      </c>
      <c r="P56" s="1">
        <f t="shared" ca="1" si="14"/>
        <v>99.701142303251871</v>
      </c>
      <c r="Q56" s="1">
        <f t="shared" ca="1" si="14"/>
        <v>95.950914567062554</v>
      </c>
      <c r="R56" s="1">
        <f t="shared" ca="1" si="14"/>
        <v>118.93736679310955</v>
      </c>
      <c r="S56" s="1">
        <f t="shared" ca="1" si="14"/>
        <v>115.03519081230087</v>
      </c>
      <c r="T56" s="1">
        <f t="shared" ca="1" si="14"/>
        <v>103.47889188275317</v>
      </c>
      <c r="U56" s="1">
        <f t="shared" ca="1" si="14"/>
        <v>107.25086273255067</v>
      </c>
      <c r="V56" s="1">
        <f t="shared" ca="1" si="14"/>
        <v>77.843267056279274</v>
      </c>
      <c r="W56" s="1">
        <f t="shared" ca="1" si="14"/>
        <v>111.35522252917175</v>
      </c>
      <c r="X56" s="1">
        <f t="shared" ca="1" si="13"/>
        <v>120.35677501136445</v>
      </c>
      <c r="Y56" s="1">
        <f t="shared" ca="1" si="13"/>
        <v>70.878783889585421</v>
      </c>
      <c r="Z56" s="1">
        <f t="shared" ca="1" si="13"/>
        <v>99.698667801459436</v>
      </c>
      <c r="AA56" s="1">
        <f t="shared" ca="1" si="13"/>
        <v>101.56409935003559</v>
      </c>
      <c r="AB56" s="1">
        <f t="shared" ca="1" si="13"/>
        <v>96.487946809857192</v>
      </c>
      <c r="AC56" s="1">
        <f t="shared" ca="1" si="13"/>
        <v>103.74877305996483</v>
      </c>
      <c r="AD56" s="1">
        <f t="shared" ca="1" si="13"/>
        <v>88.667393944172503</v>
      </c>
      <c r="AE56" s="1">
        <f t="shared" ca="1" si="13"/>
        <v>99.51571735329243</v>
      </c>
      <c r="AF56" s="1">
        <f t="shared" ca="1" si="13"/>
        <v>110.62638720078218</v>
      </c>
      <c r="AG56" s="1">
        <f t="shared" ca="1" si="13"/>
        <v>96.18344597356149</v>
      </c>
      <c r="AH56" s="1">
        <f t="shared" ca="1" si="13"/>
        <v>99.6532311511628</v>
      </c>
      <c r="AI56" s="1">
        <f t="shared" ca="1" si="13"/>
        <v>132.94465083460599</v>
      </c>
      <c r="AJ56" s="1">
        <f t="shared" ca="1" si="13"/>
        <v>101.03494221521862</v>
      </c>
      <c r="AK56" s="1">
        <f t="shared" ca="1" si="13"/>
        <v>85.195716264839561</v>
      </c>
      <c r="AL56" s="1">
        <f t="shared" ca="1" si="13"/>
        <v>104.84166524175635</v>
      </c>
      <c r="AM56" s="1">
        <f t="shared" ca="1" si="12"/>
        <v>78.66227444050719</v>
      </c>
      <c r="AN56" s="1">
        <f t="shared" ca="1" si="12"/>
        <v>114.65247040874154</v>
      </c>
      <c r="AO56" s="1">
        <f t="shared" ca="1" si="12"/>
        <v>102.91157390453195</v>
      </c>
      <c r="AP56" s="1">
        <f t="shared" ca="1" si="12"/>
        <v>108.85920571567927</v>
      </c>
      <c r="AQ56" s="1">
        <f t="shared" ca="1" si="12"/>
        <v>126.82644602764746</v>
      </c>
    </row>
    <row r="57" spans="1:43" x14ac:dyDescent="0.25">
      <c r="A57" s="1" t="str">
        <f t="shared" ca="1" si="1"/>
        <v>yes</v>
      </c>
      <c r="B57" s="1">
        <f t="shared" ca="1" si="2"/>
        <v>98.936059335540904</v>
      </c>
      <c r="C57" s="1">
        <f t="shared" ca="1" si="3"/>
        <v>108.703594855643</v>
      </c>
      <c r="D57" s="1">
        <f t="shared" ca="1" si="4"/>
        <v>103.803594855643</v>
      </c>
      <c r="E57" s="1">
        <f t="shared" ca="1" si="5"/>
        <v>14.900618939088057</v>
      </c>
      <c r="F57" s="1">
        <v>51</v>
      </c>
      <c r="H57" s="1">
        <f t="shared" ca="1" si="14"/>
        <v>94.348168428265168</v>
      </c>
      <c r="I57" s="1">
        <f t="shared" ca="1" si="14"/>
        <v>84.76586971742536</v>
      </c>
      <c r="J57" s="1">
        <f t="shared" ca="1" si="14"/>
        <v>101.76630627466456</v>
      </c>
      <c r="K57" s="1">
        <f t="shared" ca="1" si="14"/>
        <v>107.20981255214967</v>
      </c>
      <c r="L57" s="1">
        <f t="shared" ca="1" si="14"/>
        <v>82.38795716533626</v>
      </c>
      <c r="M57" s="1">
        <f t="shared" ca="1" si="14"/>
        <v>115.72744705710636</v>
      </c>
      <c r="N57" s="1">
        <f t="shared" ca="1" si="14"/>
        <v>95.330504481708957</v>
      </c>
      <c r="O57" s="1">
        <f t="shared" ca="1" si="14"/>
        <v>102.37061700527939</v>
      </c>
      <c r="P57" s="1">
        <f t="shared" ca="1" si="14"/>
        <v>100.92587694225456</v>
      </c>
      <c r="Q57" s="1">
        <f t="shared" ca="1" si="14"/>
        <v>109.20761964045411</v>
      </c>
      <c r="R57" s="1">
        <f t="shared" ca="1" si="14"/>
        <v>61.337367905113815</v>
      </c>
      <c r="S57" s="1">
        <f t="shared" ca="1" si="14"/>
        <v>118.65383790035165</v>
      </c>
      <c r="T57" s="1">
        <f t="shared" ca="1" si="14"/>
        <v>103.50037251607166</v>
      </c>
      <c r="U57" s="1">
        <f t="shared" ca="1" si="14"/>
        <v>89.069222749217147</v>
      </c>
      <c r="V57" s="1">
        <f t="shared" ca="1" si="14"/>
        <v>90.069679370949487</v>
      </c>
      <c r="W57" s="1">
        <f t="shared" ca="1" si="14"/>
        <v>105.94975216659024</v>
      </c>
      <c r="X57" s="1">
        <f t="shared" ca="1" si="13"/>
        <v>112.49162867856622</v>
      </c>
      <c r="Y57" s="1">
        <f t="shared" ca="1" si="13"/>
        <v>116.35340798724059</v>
      </c>
      <c r="Z57" s="1">
        <f t="shared" ca="1" si="13"/>
        <v>98.349525987580236</v>
      </c>
      <c r="AA57" s="1">
        <f t="shared" ca="1" si="13"/>
        <v>100.87279515418651</v>
      </c>
      <c r="AB57" s="1">
        <f t="shared" ca="1" si="13"/>
        <v>126.82418453630515</v>
      </c>
      <c r="AC57" s="1">
        <f t="shared" ca="1" si="13"/>
        <v>124.79089281025172</v>
      </c>
      <c r="AD57" s="1">
        <f t="shared" ca="1" si="13"/>
        <v>100.99954560949962</v>
      </c>
      <c r="AE57" s="1">
        <f t="shared" ca="1" si="13"/>
        <v>107.26112162571653</v>
      </c>
      <c r="AF57" s="1">
        <f t="shared" ca="1" si="13"/>
        <v>86.792606440871381</v>
      </c>
      <c r="AG57" s="1">
        <f t="shared" ca="1" si="13"/>
        <v>111.3353809812879</v>
      </c>
      <c r="AH57" s="1">
        <f t="shared" ca="1" si="13"/>
        <v>102.88417545706697</v>
      </c>
      <c r="AI57" s="1">
        <f t="shared" ca="1" si="13"/>
        <v>113.67026743101712</v>
      </c>
      <c r="AJ57" s="1">
        <f t="shared" ca="1" si="13"/>
        <v>109.00852876555994</v>
      </c>
      <c r="AK57" s="1">
        <f t="shared" ca="1" si="13"/>
        <v>113.38908619679982</v>
      </c>
      <c r="AL57" s="1">
        <f t="shared" ca="1" si="13"/>
        <v>133.66249091710327</v>
      </c>
      <c r="AM57" s="1">
        <f t="shared" ca="1" si="12"/>
        <v>90.289099842610867</v>
      </c>
      <c r="AN57" s="1">
        <f t="shared" ca="1" si="12"/>
        <v>130.51465365927825</v>
      </c>
      <c r="AO57" s="1">
        <f t="shared" ca="1" si="12"/>
        <v>111.2172302170472</v>
      </c>
      <c r="AP57" s="1">
        <f t="shared" ca="1" si="12"/>
        <v>81.767218736853735</v>
      </c>
      <c r="AQ57" s="1">
        <f t="shared" ca="1" si="12"/>
        <v>101.83516189536704</v>
      </c>
    </row>
    <row r="58" spans="1:43" x14ac:dyDescent="0.25">
      <c r="A58" s="1" t="str">
        <f t="shared" ca="1" si="1"/>
        <v>yes</v>
      </c>
      <c r="B58" s="1">
        <f t="shared" ca="1" si="2"/>
        <v>95.658848819826105</v>
      </c>
      <c r="C58" s="1">
        <f t="shared" ca="1" si="3"/>
        <v>104.89754348652744</v>
      </c>
      <c r="D58" s="1">
        <f t="shared" ca="1" si="4"/>
        <v>99.997543486527434</v>
      </c>
      <c r="E58" s="1">
        <f t="shared" ca="1" si="5"/>
        <v>13.281718367453069</v>
      </c>
      <c r="F58" s="1">
        <v>52</v>
      </c>
      <c r="H58" s="1">
        <f t="shared" ca="1" si="14"/>
        <v>103.31071169372584</v>
      </c>
      <c r="I58" s="1">
        <f t="shared" ca="1" si="14"/>
        <v>118.52801322183663</v>
      </c>
      <c r="J58" s="1">
        <f t="shared" ca="1" si="14"/>
        <v>82.047390992898173</v>
      </c>
      <c r="K58" s="1">
        <f t="shared" ca="1" si="14"/>
        <v>81.898109953542445</v>
      </c>
      <c r="L58" s="1">
        <f t="shared" ca="1" si="14"/>
        <v>109.63379081408692</v>
      </c>
      <c r="M58" s="1">
        <f t="shared" ca="1" si="14"/>
        <v>92.370751082911454</v>
      </c>
      <c r="N58" s="1">
        <f t="shared" ca="1" si="14"/>
        <v>105.82534381571401</v>
      </c>
      <c r="O58" s="1">
        <f t="shared" ca="1" si="14"/>
        <v>75.42195292022484</v>
      </c>
      <c r="P58" s="1">
        <f t="shared" ca="1" si="14"/>
        <v>78.835665097200305</v>
      </c>
      <c r="Q58" s="1">
        <f t="shared" ca="1" si="14"/>
        <v>113.71735891206897</v>
      </c>
      <c r="R58" s="1">
        <f t="shared" ca="1" si="14"/>
        <v>96.149878984956473</v>
      </c>
      <c r="S58" s="1">
        <f t="shared" ca="1" si="14"/>
        <v>105.43124733466892</v>
      </c>
      <c r="T58" s="1">
        <f t="shared" ca="1" si="14"/>
        <v>103.50228857084828</v>
      </c>
      <c r="U58" s="1">
        <f t="shared" ca="1" si="14"/>
        <v>111.61842416415564</v>
      </c>
      <c r="V58" s="1">
        <f t="shared" ca="1" si="14"/>
        <v>106.2870982144773</v>
      </c>
      <c r="W58" s="1">
        <f t="shared" ca="1" si="14"/>
        <v>90.982117082721985</v>
      </c>
      <c r="X58" s="1">
        <f t="shared" ca="1" si="13"/>
        <v>97.226898768036122</v>
      </c>
      <c r="Y58" s="1">
        <f t="shared" ca="1" si="13"/>
        <v>90.522961472076929</v>
      </c>
      <c r="Z58" s="1">
        <f t="shared" ca="1" si="13"/>
        <v>105.7615386835076</v>
      </c>
      <c r="AA58" s="1">
        <f t="shared" ca="1" si="13"/>
        <v>115.1368558070176</v>
      </c>
      <c r="AB58" s="1">
        <f t="shared" ca="1" si="13"/>
        <v>101.06157969400545</v>
      </c>
      <c r="AC58" s="1">
        <f t="shared" ca="1" si="13"/>
        <v>102.05708064518181</v>
      </c>
      <c r="AD58" s="1">
        <f t="shared" ca="1" si="13"/>
        <v>91.249614719683038</v>
      </c>
      <c r="AE58" s="1">
        <f t="shared" ca="1" si="13"/>
        <v>106.44030244850573</v>
      </c>
      <c r="AF58" s="1">
        <f t="shared" ca="1" si="13"/>
        <v>111.21908397977583</v>
      </c>
      <c r="AG58" s="1">
        <f t="shared" ca="1" si="13"/>
        <v>97.643540272313331</v>
      </c>
      <c r="AH58" s="1">
        <f t="shared" ca="1" si="13"/>
        <v>95.372901453765124</v>
      </c>
      <c r="AI58" s="1">
        <f t="shared" ca="1" si="13"/>
        <v>72.621902890092827</v>
      </c>
      <c r="AJ58" s="1">
        <f t="shared" ca="1" si="13"/>
        <v>108.17930553231993</v>
      </c>
      <c r="AK58" s="1">
        <f t="shared" ca="1" si="13"/>
        <v>88.151646454755721</v>
      </c>
      <c r="AL58" s="1">
        <f t="shared" ca="1" si="13"/>
        <v>124.39526817380893</v>
      </c>
      <c r="AM58" s="1">
        <f t="shared" ca="1" si="12"/>
        <v>112.67685426221188</v>
      </c>
      <c r="AN58" s="1">
        <f t="shared" ca="1" si="12"/>
        <v>118.19737845562366</v>
      </c>
      <c r="AO58" s="1">
        <f t="shared" ca="1" si="12"/>
        <v>75.020596569604976</v>
      </c>
      <c r="AP58" s="1">
        <f t="shared" ca="1" si="12"/>
        <v>111.33622368543932</v>
      </c>
      <c r="AQ58" s="1">
        <f t="shared" ca="1" si="12"/>
        <v>100.07988869122408</v>
      </c>
    </row>
    <row r="59" spans="1:43" x14ac:dyDescent="0.25">
      <c r="A59" s="1" t="str">
        <f t="shared" ca="1" si="1"/>
        <v>yes</v>
      </c>
      <c r="B59" s="1">
        <f t="shared" ca="1" si="2"/>
        <v>95.040551952030995</v>
      </c>
      <c r="C59" s="1">
        <f t="shared" ca="1" si="3"/>
        <v>104.0821205704401</v>
      </c>
      <c r="D59" s="1">
        <f t="shared" ca="1" si="4"/>
        <v>99.182120570440091</v>
      </c>
      <c r="E59" s="1">
        <f t="shared" ca="1" si="5"/>
        <v>12.678271280844156</v>
      </c>
      <c r="F59" s="1">
        <v>53</v>
      </c>
      <c r="H59" s="1">
        <f t="shared" ca="1" si="14"/>
        <v>81.952217608858632</v>
      </c>
      <c r="I59" s="1">
        <f t="shared" ca="1" si="14"/>
        <v>108.75235484677825</v>
      </c>
      <c r="J59" s="1">
        <f t="shared" ca="1" si="14"/>
        <v>110.65588843470759</v>
      </c>
      <c r="K59" s="1">
        <f t="shared" ca="1" si="14"/>
        <v>99.381768688920758</v>
      </c>
      <c r="L59" s="1">
        <f t="shared" ca="1" si="14"/>
        <v>101.84272824307732</v>
      </c>
      <c r="M59" s="1">
        <f t="shared" ca="1" si="14"/>
        <v>98.899086971948989</v>
      </c>
      <c r="N59" s="1">
        <f t="shared" ca="1" si="14"/>
        <v>83.806571591480861</v>
      </c>
      <c r="O59" s="1">
        <f t="shared" ca="1" si="14"/>
        <v>85.83924556144072</v>
      </c>
      <c r="P59" s="1">
        <f t="shared" ca="1" si="14"/>
        <v>85.867980732906176</v>
      </c>
      <c r="Q59" s="1">
        <f t="shared" ca="1" si="14"/>
        <v>96.158101764212986</v>
      </c>
      <c r="R59" s="1">
        <f t="shared" ca="1" si="14"/>
        <v>96.526043280163421</v>
      </c>
      <c r="S59" s="1">
        <f t="shared" ca="1" si="14"/>
        <v>115.93230725957399</v>
      </c>
      <c r="T59" s="1">
        <f t="shared" ca="1" si="14"/>
        <v>84.670159610884042</v>
      </c>
      <c r="U59" s="1">
        <f t="shared" ca="1" si="14"/>
        <v>82.780118058134462</v>
      </c>
      <c r="V59" s="1">
        <f t="shared" ca="1" si="14"/>
        <v>77.925234950896382</v>
      </c>
      <c r="W59" s="1">
        <f t="shared" ca="1" si="14"/>
        <v>96.705237801220008</v>
      </c>
      <c r="X59" s="1">
        <f t="shared" ca="1" si="13"/>
        <v>103.26306086338816</v>
      </c>
      <c r="Y59" s="1">
        <f t="shared" ca="1" si="13"/>
        <v>121.78828241972651</v>
      </c>
      <c r="Z59" s="1">
        <f t="shared" ca="1" si="13"/>
        <v>123.66958921199347</v>
      </c>
      <c r="AA59" s="1">
        <f t="shared" ca="1" si="13"/>
        <v>114.70588692591747</v>
      </c>
      <c r="AB59" s="1">
        <f t="shared" ca="1" si="13"/>
        <v>101.49144821963527</v>
      </c>
      <c r="AC59" s="1">
        <f t="shared" ca="1" si="13"/>
        <v>99.19099534788198</v>
      </c>
      <c r="AD59" s="1">
        <f t="shared" ca="1" si="13"/>
        <v>92.39951336253435</v>
      </c>
      <c r="AE59" s="1">
        <f t="shared" ca="1" si="13"/>
        <v>88.579726121155261</v>
      </c>
      <c r="AF59" s="1">
        <f t="shared" ca="1" si="13"/>
        <v>113.32255191256384</v>
      </c>
      <c r="AG59" s="1">
        <f t="shared" ca="1" si="13"/>
        <v>97.855538523762775</v>
      </c>
      <c r="AH59" s="1">
        <f t="shared" ca="1" si="13"/>
        <v>93.514914784938711</v>
      </c>
      <c r="AI59" s="1">
        <f t="shared" ca="1" si="13"/>
        <v>76.845518135251453</v>
      </c>
      <c r="AJ59" s="1">
        <f t="shared" ca="1" si="13"/>
        <v>104.5096879639639</v>
      </c>
      <c r="AK59" s="1">
        <f t="shared" ca="1" si="13"/>
        <v>95.759576205563775</v>
      </c>
      <c r="AL59" s="1">
        <f t="shared" ca="1" si="13"/>
        <v>114.44366615481785</v>
      </c>
      <c r="AM59" s="1">
        <f t="shared" ca="1" si="12"/>
        <v>101.65667411158429</v>
      </c>
      <c r="AN59" s="1">
        <f t="shared" ca="1" si="12"/>
        <v>97.221943591758048</v>
      </c>
      <c r="AO59" s="1">
        <f t="shared" ca="1" si="12"/>
        <v>115.94309970323114</v>
      </c>
      <c r="AP59" s="1">
        <f t="shared" ca="1" si="12"/>
        <v>89.049563396391491</v>
      </c>
      <c r="AQ59" s="1">
        <f t="shared" ca="1" si="12"/>
        <v>117.65005817457836</v>
      </c>
    </row>
    <row r="60" spans="1:43" x14ac:dyDescent="0.25">
      <c r="A60" s="1" t="str">
        <f t="shared" ca="1" si="1"/>
        <v>yes</v>
      </c>
      <c r="B60" s="1">
        <f t="shared" ca="1" si="2"/>
        <v>93.356607148287011</v>
      </c>
      <c r="C60" s="1">
        <f t="shared" ca="1" si="3"/>
        <v>102.40805242447537</v>
      </c>
      <c r="D60" s="1">
        <f t="shared" ca="1" si="4"/>
        <v>97.508052424475366</v>
      </c>
      <c r="E60" s="1">
        <f t="shared" ca="1" si="5"/>
        <v>12.708505947515361</v>
      </c>
      <c r="F60" s="1">
        <v>54</v>
      </c>
      <c r="H60" s="1">
        <f t="shared" ca="1" si="14"/>
        <v>102.11398082280017</v>
      </c>
      <c r="I60" s="1">
        <f t="shared" ca="1" si="14"/>
        <v>100.67900456629923</v>
      </c>
      <c r="J60" s="1">
        <f t="shared" ca="1" si="14"/>
        <v>102.43318989285504</v>
      </c>
      <c r="K60" s="1">
        <f t="shared" ca="1" si="14"/>
        <v>133.43554728271593</v>
      </c>
      <c r="L60" s="1">
        <f t="shared" ca="1" si="14"/>
        <v>101.44765831455994</v>
      </c>
      <c r="M60" s="1">
        <f t="shared" ca="1" si="14"/>
        <v>114.06695957098358</v>
      </c>
      <c r="N60" s="1">
        <f t="shared" ca="1" si="14"/>
        <v>90.585945118189755</v>
      </c>
      <c r="O60" s="1">
        <f t="shared" ca="1" si="14"/>
        <v>113.0213517627697</v>
      </c>
      <c r="P60" s="1">
        <f t="shared" ca="1" si="14"/>
        <v>107.38211287385258</v>
      </c>
      <c r="Q60" s="1">
        <f t="shared" ca="1" si="14"/>
        <v>83.556719043262319</v>
      </c>
      <c r="R60" s="1">
        <f t="shared" ca="1" si="14"/>
        <v>75.430211392678629</v>
      </c>
      <c r="S60" s="1">
        <f t="shared" ca="1" si="14"/>
        <v>94.124848795195987</v>
      </c>
      <c r="T60" s="1">
        <f t="shared" ca="1" si="14"/>
        <v>103.69852376081899</v>
      </c>
      <c r="U60" s="1">
        <f t="shared" ca="1" si="14"/>
        <v>93.164552423411948</v>
      </c>
      <c r="V60" s="1">
        <f t="shared" ca="1" si="14"/>
        <v>66.974688591148691</v>
      </c>
      <c r="W60" s="1">
        <f t="shared" ca="1" si="14"/>
        <v>87.200626032032034</v>
      </c>
      <c r="X60" s="1">
        <f t="shared" ca="1" si="13"/>
        <v>100.10866878767106</v>
      </c>
      <c r="Y60" s="1">
        <f t="shared" ca="1" si="13"/>
        <v>102.74664939383852</v>
      </c>
      <c r="Z60" s="1">
        <f t="shared" ca="1" si="13"/>
        <v>80.594246802640043</v>
      </c>
      <c r="AA60" s="1">
        <f t="shared" ca="1" si="13"/>
        <v>81.175804293371272</v>
      </c>
      <c r="AB60" s="1">
        <f t="shared" ca="1" si="13"/>
        <v>110.15390310718118</v>
      </c>
      <c r="AC60" s="1">
        <f t="shared" ca="1" si="13"/>
        <v>85.147801232329485</v>
      </c>
      <c r="AD60" s="1">
        <f t="shared" ca="1" si="13"/>
        <v>107.95421147467519</v>
      </c>
      <c r="AE60" s="1">
        <f t="shared" ca="1" si="13"/>
        <v>92.534204095991839</v>
      </c>
      <c r="AF60" s="1">
        <f t="shared" ca="1" si="13"/>
        <v>84.978038509232476</v>
      </c>
      <c r="AG60" s="1">
        <f t="shared" ca="1" si="13"/>
        <v>94.462850106873987</v>
      </c>
      <c r="AH60" s="1">
        <f t="shared" ca="1" si="13"/>
        <v>116.50943373573637</v>
      </c>
      <c r="AI60" s="1">
        <f t="shared" ca="1" si="13"/>
        <v>106.18991199376187</v>
      </c>
      <c r="AJ60" s="1">
        <f t="shared" ca="1" si="13"/>
        <v>97.353604739253441</v>
      </c>
      <c r="AK60" s="1">
        <f t="shared" ca="1" si="13"/>
        <v>102.53249480127062</v>
      </c>
      <c r="AL60" s="1">
        <f t="shared" ca="1" si="13"/>
        <v>94.221316984746196</v>
      </c>
      <c r="AM60" s="1">
        <f t="shared" ca="1" si="12"/>
        <v>95.057211453548959</v>
      </c>
      <c r="AN60" s="1">
        <f t="shared" ca="1" si="12"/>
        <v>105.77584609835618</v>
      </c>
      <c r="AO60" s="1">
        <f t="shared" ca="1" si="12"/>
        <v>88.773611732663184</v>
      </c>
      <c r="AP60" s="1">
        <f t="shared" ca="1" si="12"/>
        <v>94.325488720013794</v>
      </c>
      <c r="AQ60" s="1">
        <f t="shared" ca="1" si="12"/>
        <v>100.37866897438238</v>
      </c>
    </row>
    <row r="61" spans="1:43" x14ac:dyDescent="0.25">
      <c r="A61" s="1" t="str">
        <f t="shared" ca="1" si="1"/>
        <v>yes</v>
      </c>
      <c r="B61" s="1">
        <f t="shared" ca="1" si="2"/>
        <v>95.982588458269746</v>
      </c>
      <c r="C61" s="1">
        <f t="shared" ca="1" si="3"/>
        <v>105.04969979041378</v>
      </c>
      <c r="D61" s="1">
        <f t="shared" ca="1" si="4"/>
        <v>100.14969979041378</v>
      </c>
      <c r="E61" s="1">
        <f t="shared" ca="1" si="5"/>
        <v>12.756463261665385</v>
      </c>
      <c r="F61" s="1">
        <v>55</v>
      </c>
      <c r="H61" s="1">
        <f t="shared" ca="1" si="14"/>
        <v>92.672750557191833</v>
      </c>
      <c r="I61" s="1">
        <f t="shared" ca="1" si="14"/>
        <v>106.93772551637855</v>
      </c>
      <c r="J61" s="1">
        <f t="shared" ca="1" si="14"/>
        <v>95.729386029839432</v>
      </c>
      <c r="K61" s="1">
        <f t="shared" ca="1" si="14"/>
        <v>101.67062476275929</v>
      </c>
      <c r="L61" s="1">
        <f t="shared" ca="1" si="14"/>
        <v>98.009151313359496</v>
      </c>
      <c r="M61" s="1">
        <f t="shared" ca="1" si="14"/>
        <v>96.37663269296327</v>
      </c>
      <c r="N61" s="1">
        <f t="shared" ca="1" si="14"/>
        <v>109.8480894003757</v>
      </c>
      <c r="O61" s="1">
        <f t="shared" ca="1" si="14"/>
        <v>121.03421482196828</v>
      </c>
      <c r="P61" s="1">
        <f t="shared" ca="1" si="14"/>
        <v>83.360188338191463</v>
      </c>
      <c r="Q61" s="1">
        <f t="shared" ca="1" si="14"/>
        <v>106.7205083156515</v>
      </c>
      <c r="R61" s="1">
        <f t="shared" ca="1" si="14"/>
        <v>105.8744569270814</v>
      </c>
      <c r="S61" s="1">
        <f t="shared" ca="1" si="14"/>
        <v>107.5915235390532</v>
      </c>
      <c r="T61" s="1">
        <f t="shared" ca="1" si="14"/>
        <v>105.53331693116064</v>
      </c>
      <c r="U61" s="1">
        <f t="shared" ca="1" si="14"/>
        <v>112.93061895828802</v>
      </c>
      <c r="V61" s="1">
        <f t="shared" ca="1" si="14"/>
        <v>107.04717275359636</v>
      </c>
      <c r="W61" s="1">
        <f t="shared" ca="1" si="14"/>
        <v>79.903435471990605</v>
      </c>
      <c r="X61" s="1">
        <f t="shared" ca="1" si="13"/>
        <v>102.45188400540407</v>
      </c>
      <c r="Y61" s="1">
        <f t="shared" ca="1" si="13"/>
        <v>94.417836919293393</v>
      </c>
      <c r="Z61" s="1">
        <f t="shared" ca="1" si="13"/>
        <v>93.554400666487624</v>
      </c>
      <c r="AA61" s="1">
        <f t="shared" ca="1" si="13"/>
        <v>100.01856412849922</v>
      </c>
      <c r="AB61" s="1">
        <f t="shared" ca="1" si="13"/>
        <v>101.79694142363219</v>
      </c>
      <c r="AC61" s="1">
        <f t="shared" ca="1" si="13"/>
        <v>120.56366528884152</v>
      </c>
      <c r="AD61" s="1">
        <f t="shared" ca="1" si="13"/>
        <v>122.9496004674852</v>
      </c>
      <c r="AE61" s="1">
        <f t="shared" ca="1" si="13"/>
        <v>99.794356925507387</v>
      </c>
      <c r="AF61" s="1">
        <f t="shared" ca="1" si="13"/>
        <v>91.4387753627759</v>
      </c>
      <c r="AG61" s="1">
        <f t="shared" ca="1" si="13"/>
        <v>85.487613920417758</v>
      </c>
      <c r="AH61" s="1">
        <f t="shared" ca="1" si="13"/>
        <v>94.087435614559269</v>
      </c>
      <c r="AI61" s="1">
        <f t="shared" ca="1" si="13"/>
        <v>87.540061193339071</v>
      </c>
      <c r="AJ61" s="1">
        <f t="shared" ca="1" si="13"/>
        <v>60.532626851912269</v>
      </c>
      <c r="AK61" s="1">
        <f t="shared" ca="1" si="13"/>
        <v>104.86906975468908</v>
      </c>
      <c r="AL61" s="1">
        <f t="shared" ca="1" si="13"/>
        <v>101.90890507338719</v>
      </c>
      <c r="AM61" s="1">
        <f t="shared" ca="1" si="12"/>
        <v>103.24481323154198</v>
      </c>
      <c r="AN61" s="1">
        <f t="shared" ca="1" si="12"/>
        <v>122.03246871115803</v>
      </c>
      <c r="AO61" s="1">
        <f t="shared" ca="1" si="12"/>
        <v>110.13227322020214</v>
      </c>
      <c r="AP61" s="1">
        <f t="shared" ca="1" si="12"/>
        <v>90.253430508032878</v>
      </c>
      <c r="AQ61" s="1">
        <f t="shared" ca="1" si="12"/>
        <v>87.074672857880117</v>
      </c>
    </row>
    <row r="62" spans="1:43" x14ac:dyDescent="0.25">
      <c r="A62" s="1" t="str">
        <f t="shared" ca="1" si="1"/>
        <v>yes</v>
      </c>
      <c r="B62" s="1">
        <f t="shared" ca="1" si="2"/>
        <v>97.963555689667487</v>
      </c>
      <c r="C62" s="1">
        <f t="shared" ca="1" si="3"/>
        <v>106.96203186894668</v>
      </c>
      <c r="D62" s="1">
        <f t="shared" ca="1" si="4"/>
        <v>102.06203186894668</v>
      </c>
      <c r="E62" s="1">
        <f t="shared" ca="1" si="5"/>
        <v>12.546355650854673</v>
      </c>
      <c r="F62" s="1">
        <v>56</v>
      </c>
      <c r="H62" s="1">
        <f t="shared" ca="1" si="14"/>
        <v>98.886237095539784</v>
      </c>
      <c r="I62" s="1">
        <f t="shared" ca="1" si="14"/>
        <v>110.75993594131175</v>
      </c>
      <c r="J62" s="1">
        <f t="shared" ca="1" si="14"/>
        <v>112.39569333279515</v>
      </c>
      <c r="K62" s="1">
        <f t="shared" ca="1" si="14"/>
        <v>98.908286102175865</v>
      </c>
      <c r="L62" s="1">
        <f t="shared" ca="1" si="14"/>
        <v>103.16105156724555</v>
      </c>
      <c r="M62" s="1">
        <f t="shared" ca="1" si="14"/>
        <v>88.876120759558319</v>
      </c>
      <c r="N62" s="1">
        <f t="shared" ca="1" si="14"/>
        <v>98.518463329219955</v>
      </c>
      <c r="O62" s="1">
        <f t="shared" ca="1" si="14"/>
        <v>88.099802947195727</v>
      </c>
      <c r="P62" s="1">
        <f t="shared" ca="1" si="14"/>
        <v>83.007754606152986</v>
      </c>
      <c r="Q62" s="1">
        <f t="shared" ca="1" si="14"/>
        <v>89.493179512890208</v>
      </c>
      <c r="R62" s="1">
        <f t="shared" ca="1" si="14"/>
        <v>112.30893304881285</v>
      </c>
      <c r="S62" s="1">
        <f t="shared" ca="1" si="14"/>
        <v>98.12900672664243</v>
      </c>
      <c r="T62" s="1">
        <f t="shared" ca="1" si="14"/>
        <v>99.503850935111529</v>
      </c>
      <c r="U62" s="1">
        <f t="shared" ca="1" si="14"/>
        <v>100.90474944061366</v>
      </c>
      <c r="V62" s="1">
        <f t="shared" ca="1" si="14"/>
        <v>82.580987182174155</v>
      </c>
      <c r="W62" s="1">
        <f t="shared" ref="W62:AL77" ca="1" si="15">NORMINV(RAND(),100,15)</f>
        <v>107.09609617344356</v>
      </c>
      <c r="X62" s="1">
        <f t="shared" ca="1" si="15"/>
        <v>81.117089663881075</v>
      </c>
      <c r="Y62" s="1">
        <f t="shared" ca="1" si="15"/>
        <v>85.782785604576063</v>
      </c>
      <c r="Z62" s="1">
        <f t="shared" ca="1" si="15"/>
        <v>85.021037298539738</v>
      </c>
      <c r="AA62" s="1">
        <f t="shared" ca="1" si="15"/>
        <v>104.54732558581276</v>
      </c>
      <c r="AB62" s="1">
        <f t="shared" ca="1" si="15"/>
        <v>117.28069386457511</v>
      </c>
      <c r="AC62" s="1">
        <f t="shared" ca="1" si="15"/>
        <v>121.01030877775028</v>
      </c>
      <c r="AD62" s="1">
        <f t="shared" ca="1" si="15"/>
        <v>104.00118007553998</v>
      </c>
      <c r="AE62" s="1">
        <f t="shared" ca="1" si="15"/>
        <v>100.34864578700761</v>
      </c>
      <c r="AF62" s="1">
        <f t="shared" ca="1" si="15"/>
        <v>114.70531113546545</v>
      </c>
      <c r="AG62" s="1">
        <f t="shared" ca="1" si="15"/>
        <v>126.12067165910258</v>
      </c>
      <c r="AH62" s="1">
        <f t="shared" ca="1" si="15"/>
        <v>99.228591506641308</v>
      </c>
      <c r="AI62" s="1">
        <f t="shared" ca="1" si="15"/>
        <v>109.88662345970164</v>
      </c>
      <c r="AJ62" s="1">
        <f t="shared" ca="1" si="15"/>
        <v>106.15879333152256</v>
      </c>
      <c r="AK62" s="1">
        <f t="shared" ca="1" si="15"/>
        <v>89.524653654072438</v>
      </c>
      <c r="AL62" s="1">
        <f t="shared" ca="1" si="15"/>
        <v>124.72168373018103</v>
      </c>
      <c r="AM62" s="1">
        <f t="shared" ca="1" si="12"/>
        <v>116.91373101736568</v>
      </c>
      <c r="AN62" s="1">
        <f t="shared" ca="1" si="12"/>
        <v>92.968200337004774</v>
      </c>
      <c r="AO62" s="1">
        <f t="shared" ca="1" si="12"/>
        <v>111.28100183208346</v>
      </c>
      <c r="AP62" s="1">
        <f t="shared" ca="1" si="12"/>
        <v>91.976973534311043</v>
      </c>
      <c r="AQ62" s="1">
        <f t="shared" ca="1" si="12"/>
        <v>119.00769672606121</v>
      </c>
    </row>
    <row r="63" spans="1:43" x14ac:dyDescent="0.25">
      <c r="A63" s="1" t="str">
        <f t="shared" ca="1" si="1"/>
        <v>yes</v>
      </c>
      <c r="B63" s="1">
        <f t="shared" ca="1" si="2"/>
        <v>96.236541696117058</v>
      </c>
      <c r="C63" s="1">
        <f t="shared" ca="1" si="3"/>
        <v>105.87892298550821</v>
      </c>
      <c r="D63" s="1">
        <f t="shared" ca="1" si="4"/>
        <v>100.97892298550821</v>
      </c>
      <c r="E63" s="1">
        <f t="shared" ca="1" si="5"/>
        <v>14.517493743034118</v>
      </c>
      <c r="F63" s="1">
        <v>57</v>
      </c>
      <c r="H63" s="1">
        <f t="shared" ref="H63:W78" ca="1" si="16">NORMINV(RAND(),100,15)</f>
        <v>102.95033687011012</v>
      </c>
      <c r="I63" s="1">
        <f t="shared" ca="1" si="16"/>
        <v>115.85213193332885</v>
      </c>
      <c r="J63" s="1">
        <f t="shared" ca="1" si="16"/>
        <v>92.928451556289048</v>
      </c>
      <c r="K63" s="1">
        <f t="shared" ca="1" si="16"/>
        <v>114.49774311991254</v>
      </c>
      <c r="L63" s="1">
        <f t="shared" ca="1" si="16"/>
        <v>117.0627487341097</v>
      </c>
      <c r="M63" s="1">
        <f t="shared" ca="1" si="16"/>
        <v>85.974530817404883</v>
      </c>
      <c r="N63" s="1">
        <f t="shared" ca="1" si="16"/>
        <v>94.970840133048881</v>
      </c>
      <c r="O63" s="1">
        <f t="shared" ca="1" si="16"/>
        <v>81.678976463276541</v>
      </c>
      <c r="P63" s="1">
        <f t="shared" ca="1" si="16"/>
        <v>121.89542834771269</v>
      </c>
      <c r="Q63" s="1">
        <f t="shared" ca="1" si="16"/>
        <v>91.116585507889312</v>
      </c>
      <c r="R63" s="1">
        <f t="shared" ca="1" si="16"/>
        <v>116.39161326127645</v>
      </c>
      <c r="S63" s="1">
        <f t="shared" ca="1" si="16"/>
        <v>81.754085465364</v>
      </c>
      <c r="T63" s="1">
        <f t="shared" ca="1" si="16"/>
        <v>121.47205354515951</v>
      </c>
      <c r="U63" s="1">
        <f t="shared" ca="1" si="16"/>
        <v>87.772137180090141</v>
      </c>
      <c r="V63" s="1">
        <f t="shared" ca="1" si="16"/>
        <v>110.04149334516326</v>
      </c>
      <c r="W63" s="1">
        <f t="shared" ca="1" si="16"/>
        <v>83.21870754915092</v>
      </c>
      <c r="X63" s="1">
        <f t="shared" ca="1" si="15"/>
        <v>112.70301957744333</v>
      </c>
      <c r="Y63" s="1">
        <f t="shared" ca="1" si="15"/>
        <v>101.39065079311857</v>
      </c>
      <c r="Z63" s="1">
        <f t="shared" ca="1" si="15"/>
        <v>99.322281279566184</v>
      </c>
      <c r="AA63" s="1">
        <f t="shared" ca="1" si="15"/>
        <v>105.47722973426588</v>
      </c>
      <c r="AB63" s="1">
        <f t="shared" ca="1" si="15"/>
        <v>82.601865247812611</v>
      </c>
      <c r="AC63" s="1">
        <f t="shared" ca="1" si="15"/>
        <v>120.27548919504144</v>
      </c>
      <c r="AD63" s="1">
        <f t="shared" ca="1" si="15"/>
        <v>94.607822927495619</v>
      </c>
      <c r="AE63" s="1">
        <f t="shared" ca="1" si="15"/>
        <v>84.082909638541253</v>
      </c>
      <c r="AF63" s="1">
        <f t="shared" ca="1" si="15"/>
        <v>119.70439654455403</v>
      </c>
      <c r="AG63" s="1">
        <f t="shared" ca="1" si="15"/>
        <v>84.641644039236809</v>
      </c>
      <c r="AH63" s="1">
        <f t="shared" ca="1" si="15"/>
        <v>112.95338361880606</v>
      </c>
      <c r="AI63" s="1">
        <f t="shared" ca="1" si="15"/>
        <v>114.18130851364791</v>
      </c>
      <c r="AJ63" s="1">
        <f t="shared" ca="1" si="15"/>
        <v>96.174501474186599</v>
      </c>
      <c r="AK63" s="1">
        <f t="shared" ca="1" si="15"/>
        <v>77.010792853866178</v>
      </c>
      <c r="AL63" s="1">
        <f t="shared" ca="1" si="15"/>
        <v>121.08492949351383</v>
      </c>
      <c r="AM63" s="1">
        <f t="shared" ca="1" si="12"/>
        <v>85.948324588880894</v>
      </c>
      <c r="AN63" s="1">
        <f t="shared" ca="1" si="12"/>
        <v>116.70091017538383</v>
      </c>
      <c r="AO63" s="1">
        <f t="shared" ca="1" si="12"/>
        <v>85.310368578782303</v>
      </c>
      <c r="AP63" s="1">
        <f t="shared" ca="1" si="12"/>
        <v>97.204033228369298</v>
      </c>
      <c r="AQ63" s="1">
        <f t="shared" ca="1" si="12"/>
        <v>104.28750214649708</v>
      </c>
    </row>
    <row r="64" spans="1:43" x14ac:dyDescent="0.25">
      <c r="A64" s="1" t="str">
        <f t="shared" ca="1" si="1"/>
        <v>yes</v>
      </c>
      <c r="B64" s="1">
        <f t="shared" ca="1" si="2"/>
        <v>94.906442258751994</v>
      </c>
      <c r="C64" s="1">
        <f t="shared" ca="1" si="3"/>
        <v>103.22146829974685</v>
      </c>
      <c r="D64" s="1">
        <f t="shared" ca="1" si="4"/>
        <v>98.32146829974684</v>
      </c>
      <c r="E64" s="1">
        <f t="shared" ca="1" si="5"/>
        <v>10.454161349984211</v>
      </c>
      <c r="F64" s="1">
        <v>58</v>
      </c>
      <c r="H64" s="1">
        <f t="shared" ca="1" si="16"/>
        <v>93.447510942302316</v>
      </c>
      <c r="I64" s="1">
        <f t="shared" ca="1" si="16"/>
        <v>90.823763931387035</v>
      </c>
      <c r="J64" s="1">
        <f t="shared" ca="1" si="16"/>
        <v>92.831324063596611</v>
      </c>
      <c r="K64" s="1">
        <f t="shared" ca="1" si="16"/>
        <v>91.706465790579372</v>
      </c>
      <c r="L64" s="1">
        <f t="shared" ca="1" si="16"/>
        <v>92.547579484078412</v>
      </c>
      <c r="M64" s="1">
        <f t="shared" ca="1" si="16"/>
        <v>112.04022938966833</v>
      </c>
      <c r="N64" s="1">
        <f t="shared" ca="1" si="16"/>
        <v>95.747748399304086</v>
      </c>
      <c r="O64" s="1">
        <f t="shared" ca="1" si="16"/>
        <v>114.09400044553945</v>
      </c>
      <c r="P64" s="1">
        <f t="shared" ca="1" si="16"/>
        <v>93.713793501905954</v>
      </c>
      <c r="Q64" s="1">
        <f t="shared" ca="1" si="16"/>
        <v>119.63223110410149</v>
      </c>
      <c r="R64" s="1">
        <f t="shared" ca="1" si="16"/>
        <v>95.804535386607128</v>
      </c>
      <c r="S64" s="1">
        <f t="shared" ca="1" si="16"/>
        <v>94.563340869280125</v>
      </c>
      <c r="T64" s="1">
        <f t="shared" ca="1" si="16"/>
        <v>102.0950650915959</v>
      </c>
      <c r="U64" s="1">
        <f t="shared" ca="1" si="16"/>
        <v>109.63068312626127</v>
      </c>
      <c r="V64" s="1">
        <f t="shared" ca="1" si="16"/>
        <v>84.67252102965179</v>
      </c>
      <c r="W64" s="1">
        <f t="shared" ca="1" si="16"/>
        <v>98.917243042774146</v>
      </c>
      <c r="X64" s="1">
        <f t="shared" ca="1" si="15"/>
        <v>101.04659301347849</v>
      </c>
      <c r="Y64" s="1">
        <f t="shared" ca="1" si="15"/>
        <v>89.86323508595909</v>
      </c>
      <c r="Z64" s="1">
        <f t="shared" ca="1" si="15"/>
        <v>91.03376986466094</v>
      </c>
      <c r="AA64" s="1">
        <f t="shared" ca="1" si="15"/>
        <v>108.17425115108884</v>
      </c>
      <c r="AB64" s="1">
        <f t="shared" ca="1" si="15"/>
        <v>82.147899810537794</v>
      </c>
      <c r="AC64" s="1">
        <f t="shared" ca="1" si="15"/>
        <v>115.9666599622893</v>
      </c>
      <c r="AD64" s="1">
        <f t="shared" ca="1" si="15"/>
        <v>116.331507020245</v>
      </c>
      <c r="AE64" s="1">
        <f t="shared" ca="1" si="15"/>
        <v>91.068747620714106</v>
      </c>
      <c r="AF64" s="1">
        <f t="shared" ca="1" si="15"/>
        <v>80.909186310189554</v>
      </c>
      <c r="AG64" s="1">
        <f t="shared" ca="1" si="15"/>
        <v>97.875344877307512</v>
      </c>
      <c r="AH64" s="1">
        <f t="shared" ca="1" si="15"/>
        <v>83.896121177947222</v>
      </c>
      <c r="AI64" s="1">
        <f t="shared" ca="1" si="15"/>
        <v>90.756026118468782</v>
      </c>
      <c r="AJ64" s="1">
        <f t="shared" ca="1" si="15"/>
        <v>103.33616507422795</v>
      </c>
      <c r="AK64" s="1">
        <f t="shared" ca="1" si="15"/>
        <v>91.652556492121647</v>
      </c>
      <c r="AL64" s="1">
        <f t="shared" ca="1" si="15"/>
        <v>86.322136294690665</v>
      </c>
      <c r="AM64" s="1">
        <f t="shared" ca="1" si="12"/>
        <v>106.82591532984326</v>
      </c>
      <c r="AN64" s="1">
        <f t="shared" ca="1" si="12"/>
        <v>103.23207908547172</v>
      </c>
      <c r="AO64" s="1">
        <f t="shared" ca="1" si="12"/>
        <v>101.72542809877137</v>
      </c>
      <c r="AP64" s="1">
        <f t="shared" ca="1" si="12"/>
        <v>99.533105675954701</v>
      </c>
      <c r="AQ64" s="1">
        <f t="shared" ca="1" si="12"/>
        <v>115.60809512828456</v>
      </c>
    </row>
    <row r="65" spans="1:43" x14ac:dyDescent="0.25">
      <c r="A65" s="1" t="str">
        <f t="shared" ca="1" si="1"/>
        <v>yes</v>
      </c>
      <c r="B65" s="1">
        <f t="shared" ca="1" si="2"/>
        <v>96.528912919005393</v>
      </c>
      <c r="C65" s="1">
        <f t="shared" ca="1" si="3"/>
        <v>105.19498465581671</v>
      </c>
      <c r="D65" s="1">
        <f t="shared" ca="1" si="4"/>
        <v>100.29498465581671</v>
      </c>
      <c r="E65" s="1">
        <f t="shared" ca="1" si="5"/>
        <v>11.528791031055025</v>
      </c>
      <c r="F65" s="1">
        <v>59</v>
      </c>
      <c r="H65" s="1">
        <f t="shared" ca="1" si="16"/>
        <v>96.224654464914806</v>
      </c>
      <c r="I65" s="1">
        <f t="shared" ca="1" si="16"/>
        <v>81.95623171646622</v>
      </c>
      <c r="J65" s="1">
        <f t="shared" ca="1" si="16"/>
        <v>82.770939377254592</v>
      </c>
      <c r="K65" s="1">
        <f t="shared" ca="1" si="16"/>
        <v>110.50124806755987</v>
      </c>
      <c r="L65" s="1">
        <f t="shared" ca="1" si="16"/>
        <v>105.18050526077198</v>
      </c>
      <c r="M65" s="1">
        <f t="shared" ca="1" si="16"/>
        <v>89.321368449053764</v>
      </c>
      <c r="N65" s="1">
        <f t="shared" ca="1" si="16"/>
        <v>85.251109405263662</v>
      </c>
      <c r="O65" s="1">
        <f t="shared" ca="1" si="16"/>
        <v>100.9380009352753</v>
      </c>
      <c r="P65" s="1">
        <f t="shared" ca="1" si="16"/>
        <v>107.70901309407029</v>
      </c>
      <c r="Q65" s="1">
        <f t="shared" ca="1" si="16"/>
        <v>93.010818670883708</v>
      </c>
      <c r="R65" s="1">
        <f t="shared" ca="1" si="16"/>
        <v>102.81027445885772</v>
      </c>
      <c r="S65" s="1">
        <f t="shared" ca="1" si="16"/>
        <v>85.596930607718178</v>
      </c>
      <c r="T65" s="1">
        <f t="shared" ca="1" si="16"/>
        <v>110.0184597321</v>
      </c>
      <c r="U65" s="1">
        <f t="shared" ca="1" si="16"/>
        <v>87.635864826538182</v>
      </c>
      <c r="V65" s="1">
        <f t="shared" ca="1" si="16"/>
        <v>101.4874815983151</v>
      </c>
      <c r="W65" s="1">
        <f t="shared" ca="1" si="16"/>
        <v>101.97221459312098</v>
      </c>
      <c r="X65" s="1">
        <f t="shared" ca="1" si="15"/>
        <v>116.9717415414091</v>
      </c>
      <c r="Y65" s="1">
        <f t="shared" ca="1" si="15"/>
        <v>91.755361518082537</v>
      </c>
      <c r="Z65" s="1">
        <f t="shared" ca="1" si="15"/>
        <v>117.8498040110622</v>
      </c>
      <c r="AA65" s="1">
        <f t="shared" ca="1" si="15"/>
        <v>82.173894615585652</v>
      </c>
      <c r="AB65" s="1">
        <f t="shared" ca="1" si="15"/>
        <v>113.29443280069282</v>
      </c>
      <c r="AC65" s="1">
        <f t="shared" ca="1" si="15"/>
        <v>105.90935148232481</v>
      </c>
      <c r="AD65" s="1">
        <f t="shared" ca="1" si="15"/>
        <v>111.4953454939107</v>
      </c>
      <c r="AE65" s="1">
        <f t="shared" ca="1" si="15"/>
        <v>100.75169990995029</v>
      </c>
      <c r="AF65" s="1">
        <f t="shared" ca="1" si="15"/>
        <v>95.606311693373272</v>
      </c>
      <c r="AG65" s="1">
        <f t="shared" ca="1" si="15"/>
        <v>101.35293632563268</v>
      </c>
      <c r="AH65" s="1">
        <f t="shared" ca="1" si="15"/>
        <v>84.861893553728336</v>
      </c>
      <c r="AI65" s="1">
        <f t="shared" ca="1" si="15"/>
        <v>113.66781628168692</v>
      </c>
      <c r="AJ65" s="1">
        <f t="shared" ca="1" si="15"/>
        <v>94.603737023428607</v>
      </c>
      <c r="AK65" s="1">
        <f t="shared" ca="1" si="15"/>
        <v>88.061630809062351</v>
      </c>
      <c r="AL65" s="1">
        <f t="shared" ca="1" si="15"/>
        <v>101.82279789433774</v>
      </c>
      <c r="AM65" s="1">
        <f t="shared" ca="1" si="12"/>
        <v>104.49738346738047</v>
      </c>
      <c r="AN65" s="1">
        <f t="shared" ca="1" si="12"/>
        <v>114.721938988052</v>
      </c>
      <c r="AO65" s="1">
        <f t="shared" ca="1" si="12"/>
        <v>127.12002142610741</v>
      </c>
      <c r="AP65" s="1">
        <f t="shared" ca="1" si="12"/>
        <v>105.50137221183854</v>
      </c>
      <c r="AQ65" s="1">
        <f t="shared" ca="1" si="12"/>
        <v>96.214861303590496</v>
      </c>
    </row>
    <row r="66" spans="1:43" x14ac:dyDescent="0.25">
      <c r="A66" s="1" t="str">
        <f t="shared" ca="1" si="1"/>
        <v>yes</v>
      </c>
      <c r="B66" s="1">
        <f t="shared" ca="1" si="2"/>
        <v>94.947955717904534</v>
      </c>
      <c r="C66" s="1">
        <f t="shared" ca="1" si="3"/>
        <v>104.76416694836196</v>
      </c>
      <c r="D66" s="1">
        <f t="shared" ca="1" si="4"/>
        <v>99.864166948361955</v>
      </c>
      <c r="E66" s="1">
        <f t="shared" ca="1" si="5"/>
        <v>15.049626215685983</v>
      </c>
      <c r="F66" s="1">
        <v>60</v>
      </c>
      <c r="H66" s="1">
        <f t="shared" ca="1" si="16"/>
        <v>118.13303683765696</v>
      </c>
      <c r="I66" s="1">
        <f t="shared" ca="1" si="16"/>
        <v>121.46847408893629</v>
      </c>
      <c r="J66" s="1">
        <f t="shared" ca="1" si="16"/>
        <v>96.773665954516645</v>
      </c>
      <c r="K66" s="1">
        <f t="shared" ca="1" si="16"/>
        <v>76.233898635200234</v>
      </c>
      <c r="L66" s="1">
        <f t="shared" ca="1" si="16"/>
        <v>128.04160435769958</v>
      </c>
      <c r="M66" s="1">
        <f t="shared" ca="1" si="16"/>
        <v>71.071403699535978</v>
      </c>
      <c r="N66" s="1">
        <f t="shared" ca="1" si="16"/>
        <v>96.215847478069932</v>
      </c>
      <c r="O66" s="1">
        <f t="shared" ca="1" si="16"/>
        <v>86.448596903450678</v>
      </c>
      <c r="P66" s="1">
        <f t="shared" ca="1" si="16"/>
        <v>91.592520343935973</v>
      </c>
      <c r="Q66" s="1">
        <f t="shared" ca="1" si="16"/>
        <v>98.717526736082107</v>
      </c>
      <c r="R66" s="1">
        <f t="shared" ca="1" si="16"/>
        <v>92.114671482418686</v>
      </c>
      <c r="S66" s="1">
        <f t="shared" ca="1" si="16"/>
        <v>101.95910516578034</v>
      </c>
      <c r="T66" s="1">
        <f t="shared" ca="1" si="16"/>
        <v>107.66998558466996</v>
      </c>
      <c r="U66" s="1">
        <f t="shared" ca="1" si="16"/>
        <v>106.74651857038315</v>
      </c>
      <c r="V66" s="1">
        <f t="shared" ca="1" si="16"/>
        <v>101.52501254412003</v>
      </c>
      <c r="W66" s="1">
        <f t="shared" ca="1" si="16"/>
        <v>118.09971711914646</v>
      </c>
      <c r="X66" s="1">
        <f t="shared" ca="1" si="15"/>
        <v>87.092848029117391</v>
      </c>
      <c r="Y66" s="1">
        <f t="shared" ca="1" si="15"/>
        <v>121.10605923856798</v>
      </c>
      <c r="Z66" s="1">
        <f t="shared" ca="1" si="15"/>
        <v>100.07115258121991</v>
      </c>
      <c r="AA66" s="1">
        <f t="shared" ca="1" si="15"/>
        <v>59.820638654658026</v>
      </c>
      <c r="AB66" s="1">
        <f t="shared" ca="1" si="15"/>
        <v>123.6748082356941</v>
      </c>
      <c r="AC66" s="1">
        <f t="shared" ca="1" si="15"/>
        <v>104.72841914840149</v>
      </c>
      <c r="AD66" s="1">
        <f t="shared" ca="1" si="15"/>
        <v>104.02255648997705</v>
      </c>
      <c r="AE66" s="1">
        <f t="shared" ca="1" si="15"/>
        <v>98.223040349407142</v>
      </c>
      <c r="AF66" s="1">
        <f t="shared" ca="1" si="15"/>
        <v>93.176694596149332</v>
      </c>
      <c r="AG66" s="1">
        <f t="shared" ca="1" si="15"/>
        <v>98.848093979626796</v>
      </c>
      <c r="AH66" s="1">
        <f t="shared" ca="1" si="15"/>
        <v>94.248424485929377</v>
      </c>
      <c r="AI66" s="1">
        <f t="shared" ca="1" si="15"/>
        <v>95.639356284644862</v>
      </c>
      <c r="AJ66" s="1">
        <f t="shared" ca="1" si="15"/>
        <v>119.87921549547629</v>
      </c>
      <c r="AK66" s="1">
        <f t="shared" ca="1" si="15"/>
        <v>86.597926339668675</v>
      </c>
      <c r="AL66" s="1">
        <f t="shared" ca="1" si="15"/>
        <v>88.093971859927777</v>
      </c>
      <c r="AM66" s="1">
        <f t="shared" ca="1" si="12"/>
        <v>105.55378837996884</v>
      </c>
      <c r="AN66" s="1">
        <f t="shared" ca="1" si="12"/>
        <v>113.79969610899548</v>
      </c>
      <c r="AO66" s="1">
        <f t="shared" ca="1" si="12"/>
        <v>84.799222492957739</v>
      </c>
      <c r="AP66" s="1">
        <f t="shared" ca="1" si="12"/>
        <v>95.657626829662931</v>
      </c>
      <c r="AQ66" s="1">
        <f t="shared" ca="1" si="12"/>
        <v>107.26488505937604</v>
      </c>
    </row>
    <row r="67" spans="1:43" x14ac:dyDescent="0.25">
      <c r="A67" s="1" t="str">
        <f t="shared" ca="1" si="1"/>
        <v>yes</v>
      </c>
      <c r="B67" s="1">
        <f t="shared" ca="1" si="2"/>
        <v>96.89642646496138</v>
      </c>
      <c r="C67" s="1">
        <f t="shared" ca="1" si="3"/>
        <v>105.28235280510945</v>
      </c>
      <c r="D67" s="1">
        <f t="shared" ca="1" si="4"/>
        <v>100.38235280510945</v>
      </c>
      <c r="E67" s="1">
        <f t="shared" ca="1" si="5"/>
        <v>10.671203082085938</v>
      </c>
      <c r="F67" s="1">
        <v>61</v>
      </c>
      <c r="H67" s="1">
        <f t="shared" ca="1" si="16"/>
        <v>113.7285710103988</v>
      </c>
      <c r="I67" s="1">
        <f t="shared" ca="1" si="16"/>
        <v>115.33214080018358</v>
      </c>
      <c r="J67" s="1">
        <f t="shared" ca="1" si="16"/>
        <v>100.59074669640279</v>
      </c>
      <c r="K67" s="1">
        <f t="shared" ca="1" si="16"/>
        <v>105.42943739664503</v>
      </c>
      <c r="L67" s="1">
        <f t="shared" ca="1" si="16"/>
        <v>88.924558364445573</v>
      </c>
      <c r="M67" s="1">
        <f t="shared" ca="1" si="16"/>
        <v>90.509870979969989</v>
      </c>
      <c r="N67" s="1">
        <f t="shared" ca="1" si="16"/>
        <v>75.896530072060457</v>
      </c>
      <c r="O67" s="1">
        <f t="shared" ca="1" si="16"/>
        <v>91.6797563582669</v>
      </c>
      <c r="P67" s="1">
        <f t="shared" ca="1" si="16"/>
        <v>115.60203021095415</v>
      </c>
      <c r="Q67" s="1">
        <f t="shared" ca="1" si="16"/>
        <v>110.60734699156264</v>
      </c>
      <c r="R67" s="1">
        <f t="shared" ca="1" si="16"/>
        <v>99.686511508547255</v>
      </c>
      <c r="S67" s="1">
        <f t="shared" ca="1" si="16"/>
        <v>98.712223844271065</v>
      </c>
      <c r="T67" s="1">
        <f t="shared" ca="1" si="16"/>
        <v>96.478352621919413</v>
      </c>
      <c r="U67" s="1">
        <f t="shared" ca="1" si="16"/>
        <v>102.11442446839739</v>
      </c>
      <c r="V67" s="1">
        <f t="shared" ca="1" si="16"/>
        <v>87.256332694196999</v>
      </c>
      <c r="W67" s="1">
        <f t="shared" ca="1" si="16"/>
        <v>109.78730946108995</v>
      </c>
      <c r="X67" s="1">
        <f t="shared" ca="1" si="15"/>
        <v>101.0326375190357</v>
      </c>
      <c r="Y67" s="1">
        <f t="shared" ca="1" si="15"/>
        <v>104.83746560431956</v>
      </c>
      <c r="Z67" s="1">
        <f t="shared" ca="1" si="15"/>
        <v>92.570903780040652</v>
      </c>
      <c r="AA67" s="1">
        <f t="shared" ca="1" si="15"/>
        <v>116.56328904968962</v>
      </c>
      <c r="AB67" s="1">
        <f t="shared" ca="1" si="15"/>
        <v>100.63187704950526</v>
      </c>
      <c r="AC67" s="1">
        <f t="shared" ca="1" si="15"/>
        <v>114.70556639598436</v>
      </c>
      <c r="AD67" s="1">
        <f t="shared" ca="1" si="15"/>
        <v>94.808367146333353</v>
      </c>
      <c r="AE67" s="1">
        <f t="shared" ca="1" si="15"/>
        <v>116.50320391990142</v>
      </c>
      <c r="AF67" s="1">
        <f t="shared" ca="1" si="15"/>
        <v>102.26107917374054</v>
      </c>
      <c r="AG67" s="1">
        <f t="shared" ca="1" si="15"/>
        <v>95.820827801793399</v>
      </c>
      <c r="AH67" s="1">
        <f t="shared" ca="1" si="15"/>
        <v>92.112710614132922</v>
      </c>
      <c r="AI67" s="1">
        <f t="shared" ca="1" si="15"/>
        <v>98.653127359355835</v>
      </c>
      <c r="AJ67" s="1">
        <f t="shared" ca="1" si="15"/>
        <v>92.032247949494248</v>
      </c>
      <c r="AK67" s="1">
        <f t="shared" ca="1" si="15"/>
        <v>97.747851780054773</v>
      </c>
      <c r="AL67" s="1">
        <f t="shared" ca="1" si="15"/>
        <v>85.599852246091999</v>
      </c>
      <c r="AM67" s="1">
        <f t="shared" ca="1" si="12"/>
        <v>100.01269031587098</v>
      </c>
      <c r="AN67" s="1">
        <f t="shared" ca="1" si="12"/>
        <v>105.7965476203031</v>
      </c>
      <c r="AO67" s="1">
        <f t="shared" ca="1" si="12"/>
        <v>117.08371005408905</v>
      </c>
      <c r="AP67" s="1">
        <f t="shared" ca="1" si="12"/>
        <v>78.41541382218287</v>
      </c>
      <c r="AQ67" s="1">
        <f t="shared" ca="1" si="12"/>
        <v>104.23918830270834</v>
      </c>
    </row>
    <row r="68" spans="1:43" x14ac:dyDescent="0.25">
      <c r="A68" s="1" t="str">
        <f t="shared" ca="1" si="1"/>
        <v>yes</v>
      </c>
      <c r="B68" s="1">
        <f t="shared" ca="1" si="2"/>
        <v>98.163229741056711</v>
      </c>
      <c r="C68" s="1">
        <f t="shared" ca="1" si="3"/>
        <v>107.10003280664955</v>
      </c>
      <c r="D68" s="1">
        <f t="shared" ca="1" si="4"/>
        <v>102.20003280664955</v>
      </c>
      <c r="E68" s="1">
        <f t="shared" ca="1" si="5"/>
        <v>12.357560404876006</v>
      </c>
      <c r="F68" s="1">
        <v>62</v>
      </c>
      <c r="H68" s="1">
        <f t="shared" ca="1" si="16"/>
        <v>110.62723867224911</v>
      </c>
      <c r="I68" s="1">
        <f t="shared" ca="1" si="16"/>
        <v>100.23888576342165</v>
      </c>
      <c r="J68" s="1">
        <f t="shared" ca="1" si="16"/>
        <v>100.66351165393405</v>
      </c>
      <c r="K68" s="1">
        <f t="shared" ca="1" si="16"/>
        <v>100.73023009788511</v>
      </c>
      <c r="L68" s="1">
        <f t="shared" ca="1" si="16"/>
        <v>110.8948099681801</v>
      </c>
      <c r="M68" s="1">
        <f t="shared" ca="1" si="16"/>
        <v>105.82377849220018</v>
      </c>
      <c r="N68" s="1">
        <f t="shared" ca="1" si="16"/>
        <v>96.022213890314163</v>
      </c>
      <c r="O68" s="1">
        <f t="shared" ca="1" si="16"/>
        <v>97.932372601136379</v>
      </c>
      <c r="P68" s="1">
        <f t="shared" ca="1" si="16"/>
        <v>113.80074728804553</v>
      </c>
      <c r="Q68" s="1">
        <f t="shared" ca="1" si="16"/>
        <v>103.14566086019869</v>
      </c>
      <c r="R68" s="1">
        <f t="shared" ca="1" si="16"/>
        <v>88.054765685720284</v>
      </c>
      <c r="S68" s="1">
        <f t="shared" ca="1" si="16"/>
        <v>107.52189607542549</v>
      </c>
      <c r="T68" s="1">
        <f t="shared" ca="1" si="16"/>
        <v>103.98816664574889</v>
      </c>
      <c r="U68" s="1">
        <f t="shared" ca="1" si="16"/>
        <v>107.05761888934759</v>
      </c>
      <c r="V68" s="1">
        <f t="shared" ca="1" si="16"/>
        <v>80.165410308285615</v>
      </c>
      <c r="W68" s="1">
        <f t="shared" ca="1" si="16"/>
        <v>100.61669474146798</v>
      </c>
      <c r="X68" s="1">
        <f t="shared" ca="1" si="15"/>
        <v>112.93623049785651</v>
      </c>
      <c r="Y68" s="1">
        <f t="shared" ca="1" si="15"/>
        <v>90.108047814209868</v>
      </c>
      <c r="Z68" s="1">
        <f t="shared" ca="1" si="15"/>
        <v>104.78421086774476</v>
      </c>
      <c r="AA68" s="1">
        <f t="shared" ca="1" si="15"/>
        <v>110.98449363180674</v>
      </c>
      <c r="AB68" s="1">
        <f t="shared" ca="1" si="15"/>
        <v>90.866454186893023</v>
      </c>
      <c r="AC68" s="1">
        <f t="shared" ca="1" si="15"/>
        <v>107.39063135626733</v>
      </c>
      <c r="AD68" s="1">
        <f t="shared" ca="1" si="15"/>
        <v>100.20652866284024</v>
      </c>
      <c r="AE68" s="1">
        <f t="shared" ca="1" si="15"/>
        <v>125.71470717576167</v>
      </c>
      <c r="AF68" s="1">
        <f t="shared" ca="1" si="15"/>
        <v>96.521398866133723</v>
      </c>
      <c r="AG68" s="1">
        <f t="shared" ca="1" si="15"/>
        <v>81.081815336584313</v>
      </c>
      <c r="AH68" s="1">
        <f t="shared" ca="1" si="15"/>
        <v>109.25129250855612</v>
      </c>
      <c r="AI68" s="1">
        <f t="shared" ca="1" si="15"/>
        <v>83.68561270546499</v>
      </c>
      <c r="AJ68" s="1">
        <f t="shared" ca="1" si="15"/>
        <v>97.651280804167541</v>
      </c>
      <c r="AK68" s="1">
        <f t="shared" ca="1" si="15"/>
        <v>115.5629052054752</v>
      </c>
      <c r="AL68" s="1">
        <f t="shared" ca="1" si="15"/>
        <v>102.59533490859997</v>
      </c>
      <c r="AM68" s="1">
        <f t="shared" ca="1" si="12"/>
        <v>92.061855570556119</v>
      </c>
      <c r="AN68" s="1">
        <f t="shared" ca="1" si="12"/>
        <v>82.700223178462679</v>
      </c>
      <c r="AO68" s="1">
        <f t="shared" ca="1" si="12"/>
        <v>89.39398607914589</v>
      </c>
      <c r="AP68" s="1">
        <f t="shared" ca="1" si="12"/>
        <v>131.17755440891884</v>
      </c>
      <c r="AQ68" s="1">
        <f t="shared" ca="1" si="12"/>
        <v>127.24261564037694</v>
      </c>
    </row>
    <row r="69" spans="1:43" x14ac:dyDescent="0.25">
      <c r="A69" s="1" t="str">
        <f t="shared" ca="1" si="1"/>
        <v>yes</v>
      </c>
      <c r="B69" s="1">
        <f t="shared" ca="1" si="2"/>
        <v>94.112065846033389</v>
      </c>
      <c r="C69" s="1">
        <f t="shared" ca="1" si="3"/>
        <v>104.30809170787865</v>
      </c>
      <c r="D69" s="1">
        <f t="shared" ca="1" si="4"/>
        <v>99.40809170787864</v>
      </c>
      <c r="E69" s="1">
        <f t="shared" ca="1" si="5"/>
        <v>16.212324066873201</v>
      </c>
      <c r="F69" s="1">
        <v>63</v>
      </c>
      <c r="H69" s="1">
        <f t="shared" ca="1" si="16"/>
        <v>59.333958060234139</v>
      </c>
      <c r="I69" s="1">
        <f t="shared" ca="1" si="16"/>
        <v>115.9892066906452</v>
      </c>
      <c r="J69" s="1">
        <f t="shared" ca="1" si="16"/>
        <v>95.864733009415247</v>
      </c>
      <c r="K69" s="1">
        <f t="shared" ca="1" si="16"/>
        <v>105.59333547860737</v>
      </c>
      <c r="L69" s="1">
        <f t="shared" ca="1" si="16"/>
        <v>108.42708616296864</v>
      </c>
      <c r="M69" s="1">
        <f t="shared" ca="1" si="16"/>
        <v>94.685854192244932</v>
      </c>
      <c r="N69" s="1">
        <f t="shared" ca="1" si="16"/>
        <v>126.90038910270208</v>
      </c>
      <c r="O69" s="1">
        <f t="shared" ca="1" si="16"/>
        <v>98.697177518581626</v>
      </c>
      <c r="P69" s="1">
        <f t="shared" ca="1" si="16"/>
        <v>90.790166118633437</v>
      </c>
      <c r="Q69" s="1">
        <f t="shared" ca="1" si="16"/>
        <v>72.066274020072683</v>
      </c>
      <c r="R69" s="1">
        <f t="shared" ca="1" si="16"/>
        <v>83.182244039235613</v>
      </c>
      <c r="S69" s="1">
        <f t="shared" ca="1" si="16"/>
        <v>75.786120868240062</v>
      </c>
      <c r="T69" s="1">
        <f t="shared" ca="1" si="16"/>
        <v>92.292860879270066</v>
      </c>
      <c r="U69" s="1">
        <f t="shared" ca="1" si="16"/>
        <v>88.622976202162477</v>
      </c>
      <c r="V69" s="1">
        <f t="shared" ca="1" si="16"/>
        <v>117.60978187962459</v>
      </c>
      <c r="W69" s="1">
        <f t="shared" ca="1" si="16"/>
        <v>105.48835347902703</v>
      </c>
      <c r="X69" s="1">
        <f t="shared" ca="1" si="15"/>
        <v>91.252502230320943</v>
      </c>
      <c r="Y69" s="1">
        <f t="shared" ca="1" si="15"/>
        <v>79.832925485175323</v>
      </c>
      <c r="Z69" s="1">
        <f t="shared" ca="1" si="15"/>
        <v>92.051649876283093</v>
      </c>
      <c r="AA69" s="1">
        <f t="shared" ca="1" si="15"/>
        <v>127.37581278403523</v>
      </c>
      <c r="AB69" s="1">
        <f t="shared" ca="1" si="15"/>
        <v>116.50257109729098</v>
      </c>
      <c r="AC69" s="1">
        <f t="shared" ca="1" si="15"/>
        <v>105.94824029198028</v>
      </c>
      <c r="AD69" s="1">
        <f t="shared" ca="1" si="15"/>
        <v>97.287423075170892</v>
      </c>
      <c r="AE69" s="1">
        <f t="shared" ca="1" si="15"/>
        <v>105.13035556436478</v>
      </c>
      <c r="AF69" s="1">
        <f t="shared" ca="1" si="15"/>
        <v>104.56868126923852</v>
      </c>
      <c r="AG69" s="1">
        <f t="shared" ca="1" si="15"/>
        <v>111.27538922096596</v>
      </c>
      <c r="AH69" s="1">
        <f t="shared" ca="1" si="15"/>
        <v>71.333018114785219</v>
      </c>
      <c r="AI69" s="1">
        <f t="shared" ca="1" si="15"/>
        <v>111.92671450585597</v>
      </c>
      <c r="AJ69" s="1">
        <f t="shared" ca="1" si="15"/>
        <v>115.97731997265502</v>
      </c>
      <c r="AK69" s="1">
        <f t="shared" ca="1" si="15"/>
        <v>89.631306367420464</v>
      </c>
      <c r="AL69" s="1">
        <f t="shared" ca="1" si="15"/>
        <v>91.510506919053725</v>
      </c>
      <c r="AM69" s="1">
        <f t="shared" ca="1" si="12"/>
        <v>94.079998355853277</v>
      </c>
      <c r="AN69" s="1">
        <f t="shared" ca="1" si="12"/>
        <v>114.09508199318205</v>
      </c>
      <c r="AO69" s="1">
        <f t="shared" ca="1" si="12"/>
        <v>108.90194632427099</v>
      </c>
      <c r="AP69" s="1">
        <f t="shared" ca="1" si="12"/>
        <v>93.611466003719471</v>
      </c>
      <c r="AQ69" s="1">
        <f t="shared" ca="1" si="12"/>
        <v>125.06787433034292</v>
      </c>
    </row>
    <row r="70" spans="1:43" x14ac:dyDescent="0.25">
      <c r="A70" s="1" t="str">
        <f t="shared" ca="1" si="1"/>
        <v>yes</v>
      </c>
      <c r="B70" s="1">
        <f t="shared" ca="1" si="2"/>
        <v>97.835712192772235</v>
      </c>
      <c r="C70" s="1">
        <f t="shared" ca="1" si="3"/>
        <v>108.14552783842792</v>
      </c>
      <c r="D70" s="1">
        <f t="shared" ca="1" si="4"/>
        <v>103.24552783842792</v>
      </c>
      <c r="E70" s="1">
        <f t="shared" ca="1" si="5"/>
        <v>16.560660139762309</v>
      </c>
      <c r="F70" s="1">
        <v>64</v>
      </c>
      <c r="H70" s="1">
        <f t="shared" ca="1" si="16"/>
        <v>102.62031046760049</v>
      </c>
      <c r="I70" s="1">
        <f t="shared" ca="1" si="16"/>
        <v>91.488526436292062</v>
      </c>
      <c r="J70" s="1">
        <f t="shared" ca="1" si="16"/>
        <v>112.51969583137895</v>
      </c>
      <c r="K70" s="1">
        <f t="shared" ca="1" si="16"/>
        <v>81.306259257135878</v>
      </c>
      <c r="L70" s="1">
        <f t="shared" ca="1" si="16"/>
        <v>113.93527179598728</v>
      </c>
      <c r="M70" s="1">
        <f t="shared" ca="1" si="16"/>
        <v>84.405080101023017</v>
      </c>
      <c r="N70" s="1">
        <f t="shared" ca="1" si="16"/>
        <v>106.09207328240922</v>
      </c>
      <c r="O70" s="1">
        <f t="shared" ca="1" si="16"/>
        <v>104.01354836314781</v>
      </c>
      <c r="P70" s="1">
        <f t="shared" ca="1" si="16"/>
        <v>89.187623511368955</v>
      </c>
      <c r="Q70" s="1">
        <f t="shared" ca="1" si="16"/>
        <v>78.583598428121647</v>
      </c>
      <c r="R70" s="1">
        <f t="shared" ca="1" si="16"/>
        <v>107.54234652014584</v>
      </c>
      <c r="S70" s="1">
        <f t="shared" ca="1" si="16"/>
        <v>103.04385142774095</v>
      </c>
      <c r="T70" s="1">
        <f t="shared" ca="1" si="16"/>
        <v>113.76262675765678</v>
      </c>
      <c r="U70" s="1">
        <f t="shared" ca="1" si="16"/>
        <v>119.54206274507777</v>
      </c>
      <c r="V70" s="1">
        <f t="shared" ca="1" si="16"/>
        <v>73.452494792056726</v>
      </c>
      <c r="W70" s="1">
        <f t="shared" ca="1" si="16"/>
        <v>128.60107649902662</v>
      </c>
      <c r="X70" s="1">
        <f t="shared" ca="1" si="15"/>
        <v>74.777775036718722</v>
      </c>
      <c r="Y70" s="1">
        <f t="shared" ca="1" si="15"/>
        <v>72.644998320094828</v>
      </c>
      <c r="Z70" s="1">
        <f t="shared" ca="1" si="15"/>
        <v>127.26103261185042</v>
      </c>
      <c r="AA70" s="1">
        <f t="shared" ca="1" si="15"/>
        <v>96.248333345131172</v>
      </c>
      <c r="AB70" s="1">
        <f t="shared" ca="1" si="15"/>
        <v>93.024274944089797</v>
      </c>
      <c r="AC70" s="1">
        <f t="shared" ca="1" si="15"/>
        <v>127.47517635426534</v>
      </c>
      <c r="AD70" s="1">
        <f t="shared" ca="1" si="15"/>
        <v>98.036566039605418</v>
      </c>
      <c r="AE70" s="1">
        <f t="shared" ca="1" si="15"/>
        <v>108.97980176594629</v>
      </c>
      <c r="AF70" s="1">
        <f t="shared" ca="1" si="15"/>
        <v>97.745834084195238</v>
      </c>
      <c r="AG70" s="1">
        <f t="shared" ca="1" si="15"/>
        <v>119.77663743075996</v>
      </c>
      <c r="AH70" s="1">
        <f t="shared" ca="1" si="15"/>
        <v>97.512489799539992</v>
      </c>
      <c r="AI70" s="1">
        <f t="shared" ca="1" si="15"/>
        <v>80.400179458218474</v>
      </c>
      <c r="AJ70" s="1">
        <f t="shared" ca="1" si="15"/>
        <v>110.86415169257698</v>
      </c>
      <c r="AK70" s="1">
        <f t="shared" ca="1" si="15"/>
        <v>118.71600128337508</v>
      </c>
      <c r="AL70" s="1">
        <f t="shared" ca="1" si="15"/>
        <v>107.13451877287739</v>
      </c>
      <c r="AM70" s="1">
        <f t="shared" ca="1" si="12"/>
        <v>113.08072868697617</v>
      </c>
      <c r="AN70" s="1">
        <f t="shared" ca="1" si="12"/>
        <v>110.18623785143896</v>
      </c>
      <c r="AO70" s="1">
        <f t="shared" ca="1" si="12"/>
        <v>102.11884869944433</v>
      </c>
      <c r="AP70" s="1">
        <f t="shared" ca="1" si="12"/>
        <v>136.84951277356339</v>
      </c>
      <c r="AQ70" s="1">
        <f t="shared" ca="1" si="12"/>
        <v>113.90945701656678</v>
      </c>
    </row>
    <row r="71" spans="1:43" x14ac:dyDescent="0.25">
      <c r="A71" s="1" t="str">
        <f t="shared" ca="1" si="1"/>
        <v>yes</v>
      </c>
      <c r="B71" s="1">
        <f t="shared" ca="1" si="2"/>
        <v>91.705276551261733</v>
      </c>
      <c r="C71" s="1">
        <f t="shared" ca="1" si="3"/>
        <v>101.86238650299657</v>
      </c>
      <c r="D71" s="1">
        <f t="shared" ca="1" si="4"/>
        <v>96.962386502996566</v>
      </c>
      <c r="E71" s="1">
        <f t="shared" ca="1" si="5"/>
        <v>16.093193729800518</v>
      </c>
      <c r="F71" s="1">
        <v>65</v>
      </c>
      <c r="H71" s="1">
        <f t="shared" ca="1" si="16"/>
        <v>94.944811760431577</v>
      </c>
      <c r="I71" s="1">
        <f t="shared" ca="1" si="16"/>
        <v>96.983155049873289</v>
      </c>
      <c r="J71" s="1">
        <f t="shared" ca="1" si="16"/>
        <v>100.8028038749602</v>
      </c>
      <c r="K71" s="1">
        <f t="shared" ca="1" si="16"/>
        <v>99.04482581558139</v>
      </c>
      <c r="L71" s="1">
        <f t="shared" ca="1" si="16"/>
        <v>85.09102784095009</v>
      </c>
      <c r="M71" s="1">
        <f t="shared" ca="1" si="16"/>
        <v>93.710957337808736</v>
      </c>
      <c r="N71" s="1">
        <f t="shared" ca="1" si="16"/>
        <v>109.57578842597103</v>
      </c>
      <c r="O71" s="1">
        <f t="shared" ca="1" si="16"/>
        <v>111.64182144969718</v>
      </c>
      <c r="P71" s="1">
        <f t="shared" ca="1" si="16"/>
        <v>119.54834273601102</v>
      </c>
      <c r="Q71" s="1">
        <f t="shared" ca="1" si="16"/>
        <v>88.638558017844417</v>
      </c>
      <c r="R71" s="1">
        <f t="shared" ca="1" si="16"/>
        <v>80.784365510919059</v>
      </c>
      <c r="S71" s="1">
        <f t="shared" ca="1" si="16"/>
        <v>81.368307926030056</v>
      </c>
      <c r="T71" s="1">
        <f t="shared" ca="1" si="16"/>
        <v>70.978154338493667</v>
      </c>
      <c r="U71" s="1">
        <f t="shared" ca="1" si="16"/>
        <v>99.346248323014862</v>
      </c>
      <c r="V71" s="1">
        <f t="shared" ca="1" si="16"/>
        <v>111.09714422619791</v>
      </c>
      <c r="W71" s="1">
        <f t="shared" ca="1" si="16"/>
        <v>81.281735229124649</v>
      </c>
      <c r="X71" s="1">
        <f t="shared" ca="1" si="15"/>
        <v>104.47500824451646</v>
      </c>
      <c r="Y71" s="1">
        <f t="shared" ca="1" si="15"/>
        <v>131.41864539335353</v>
      </c>
      <c r="Z71" s="1">
        <f t="shared" ca="1" si="15"/>
        <v>70.533696557888945</v>
      </c>
      <c r="AA71" s="1">
        <f t="shared" ca="1" si="15"/>
        <v>87.71980468837225</v>
      </c>
      <c r="AB71" s="1">
        <f t="shared" ca="1" si="15"/>
        <v>103.05666725148886</v>
      </c>
      <c r="AC71" s="1">
        <f t="shared" ca="1" si="15"/>
        <v>101.25955028628056</v>
      </c>
      <c r="AD71" s="1">
        <f t="shared" ca="1" si="15"/>
        <v>88.473753267215031</v>
      </c>
      <c r="AE71" s="1">
        <f t="shared" ca="1" si="15"/>
        <v>57.879651060463701</v>
      </c>
      <c r="AF71" s="1">
        <f t="shared" ca="1" si="15"/>
        <v>87.912781935951543</v>
      </c>
      <c r="AG71" s="1">
        <f t="shared" ca="1" si="15"/>
        <v>107.47857149657816</v>
      </c>
      <c r="AH71" s="1">
        <f t="shared" ca="1" si="15"/>
        <v>86.899270942072036</v>
      </c>
      <c r="AI71" s="1">
        <f t="shared" ca="1" si="15"/>
        <v>101.41144183772415</v>
      </c>
      <c r="AJ71" s="1">
        <f t="shared" ca="1" si="15"/>
        <v>110.34864991977992</v>
      </c>
      <c r="AK71" s="1">
        <f t="shared" ca="1" si="15"/>
        <v>95.589344032647872</v>
      </c>
      <c r="AL71" s="1">
        <f t="shared" ca="1" si="15"/>
        <v>106.52864622872306</v>
      </c>
      <c r="AM71" s="1">
        <f t="shared" ca="1" si="12"/>
        <v>94.607100684511551</v>
      </c>
      <c r="AN71" s="1">
        <f t="shared" ca="1" si="12"/>
        <v>118.93076503629062</v>
      </c>
      <c r="AO71" s="1">
        <f t="shared" ca="1" si="12"/>
        <v>125.18045961761798</v>
      </c>
      <c r="AP71" s="1">
        <f t="shared" ca="1" si="12"/>
        <v>112.0356429139803</v>
      </c>
      <c r="AQ71" s="1">
        <f t="shared" ca="1" si="12"/>
        <v>74.068414849510944</v>
      </c>
    </row>
    <row r="72" spans="1:43" x14ac:dyDescent="0.25">
      <c r="A72" s="1" t="str">
        <f t="shared" ref="A72:A106" ca="1" si="17">IF(AND(B72&lt;100,C72&gt;100),"yes","no")</f>
        <v>yes</v>
      </c>
      <c r="B72" s="1">
        <f t="shared" ref="B72:B106" ca="1" si="18">D72-(1.96*E72/SQRT(36))</f>
        <v>92.825826123503759</v>
      </c>
      <c r="C72" s="1">
        <f t="shared" ref="C72:C106" ca="1" si="19">D72+(1.96*15/SQRT(36))</f>
        <v>102.53426534926064</v>
      </c>
      <c r="D72" s="1">
        <f t="shared" ref="D72:D106" ca="1" si="20">AVERAGE(H72:AQ72)</f>
        <v>97.63426534926063</v>
      </c>
      <c r="E72" s="1">
        <f t="shared" ref="E72:E106" ca="1" si="21">STDEV(H72:AQ72)</f>
        <v>14.719711915582266</v>
      </c>
      <c r="F72" s="1">
        <v>66</v>
      </c>
      <c r="H72" s="1">
        <f t="shared" ca="1" si="16"/>
        <v>99.144988603063169</v>
      </c>
      <c r="I72" s="1">
        <f t="shared" ca="1" si="16"/>
        <v>103.92114684395348</v>
      </c>
      <c r="J72" s="1">
        <f t="shared" ca="1" si="16"/>
        <v>73.994205464229324</v>
      </c>
      <c r="K72" s="1">
        <f t="shared" ca="1" si="16"/>
        <v>101.79595348835898</v>
      </c>
      <c r="L72" s="1">
        <f t="shared" ca="1" si="16"/>
        <v>91.250395864029514</v>
      </c>
      <c r="M72" s="1">
        <f t="shared" ca="1" si="16"/>
        <v>107.21894335851582</v>
      </c>
      <c r="N72" s="1">
        <f t="shared" ca="1" si="16"/>
        <v>104.84159378721311</v>
      </c>
      <c r="O72" s="1">
        <f t="shared" ca="1" si="16"/>
        <v>108.94204595891425</v>
      </c>
      <c r="P72" s="1">
        <f t="shared" ca="1" si="16"/>
        <v>138.19781575036404</v>
      </c>
      <c r="Q72" s="1">
        <f t="shared" ca="1" si="16"/>
        <v>85.732560128475185</v>
      </c>
      <c r="R72" s="1">
        <f t="shared" ca="1" si="16"/>
        <v>77.189817450386116</v>
      </c>
      <c r="S72" s="1">
        <f t="shared" ca="1" si="16"/>
        <v>109.10743916281241</v>
      </c>
      <c r="T72" s="1">
        <f t="shared" ca="1" si="16"/>
        <v>106.86774625876532</v>
      </c>
      <c r="U72" s="1">
        <f t="shared" ca="1" si="16"/>
        <v>97.795112349710791</v>
      </c>
      <c r="V72" s="1">
        <f t="shared" ca="1" si="16"/>
        <v>82.739497621056728</v>
      </c>
      <c r="W72" s="1">
        <f t="shared" ca="1" si="16"/>
        <v>115.14721917116408</v>
      </c>
      <c r="X72" s="1">
        <f t="shared" ca="1" si="15"/>
        <v>93.762741520864523</v>
      </c>
      <c r="Y72" s="1">
        <f t="shared" ca="1" si="15"/>
        <v>78.967983230645359</v>
      </c>
      <c r="Z72" s="1">
        <f t="shared" ca="1" si="15"/>
        <v>97.76741258139873</v>
      </c>
      <c r="AA72" s="1">
        <f t="shared" ca="1" si="15"/>
        <v>93.280026291530817</v>
      </c>
      <c r="AB72" s="1">
        <f t="shared" ca="1" si="15"/>
        <v>79.401213584837919</v>
      </c>
      <c r="AC72" s="1">
        <f t="shared" ca="1" si="15"/>
        <v>102.83990313636251</v>
      </c>
      <c r="AD72" s="1">
        <f t="shared" ca="1" si="15"/>
        <v>73.932449623876323</v>
      </c>
      <c r="AE72" s="1">
        <f t="shared" ca="1" si="15"/>
        <v>93.816400768224653</v>
      </c>
      <c r="AF72" s="1">
        <f t="shared" ca="1" si="15"/>
        <v>106.49716841098943</v>
      </c>
      <c r="AG72" s="1">
        <f t="shared" ca="1" si="15"/>
        <v>103.64144998647632</v>
      </c>
      <c r="AH72" s="1">
        <f t="shared" ca="1" si="15"/>
        <v>69.335729722087834</v>
      </c>
      <c r="AI72" s="1">
        <f t="shared" ca="1" si="15"/>
        <v>109.59707063478022</v>
      </c>
      <c r="AJ72" s="1">
        <f t="shared" ca="1" si="15"/>
        <v>104.9064072078429</v>
      </c>
      <c r="AK72" s="1">
        <f t="shared" ca="1" si="15"/>
        <v>73.954968149735407</v>
      </c>
      <c r="AL72" s="1">
        <f t="shared" ca="1" si="15"/>
        <v>104.86544273249775</v>
      </c>
      <c r="AM72" s="1">
        <f t="shared" ca="1" si="12"/>
        <v>100.16987084991349</v>
      </c>
      <c r="AN72" s="1">
        <f t="shared" ca="1" si="12"/>
        <v>98.341700815289414</v>
      </c>
      <c r="AO72" s="1">
        <f t="shared" ca="1" si="12"/>
        <v>94.892893582102658</v>
      </c>
      <c r="AP72" s="1">
        <f t="shared" ca="1" si="12"/>
        <v>117.4683075404031</v>
      </c>
      <c r="AQ72" s="1">
        <f t="shared" ca="1" si="12"/>
        <v>113.50793094250982</v>
      </c>
    </row>
    <row r="73" spans="1:43" x14ac:dyDescent="0.25">
      <c r="A73" s="1" t="str">
        <f t="shared" ca="1" si="17"/>
        <v>yes</v>
      </c>
      <c r="B73" s="1">
        <f t="shared" ca="1" si="18"/>
        <v>92.998770583372703</v>
      </c>
      <c r="C73" s="1">
        <f t="shared" ca="1" si="19"/>
        <v>103.80775382329952</v>
      </c>
      <c r="D73" s="1">
        <f t="shared" ca="1" si="20"/>
        <v>98.907753823299515</v>
      </c>
      <c r="E73" s="1">
        <f t="shared" ca="1" si="21"/>
        <v>18.088724203857609</v>
      </c>
      <c r="F73" s="1">
        <v>67</v>
      </c>
      <c r="H73" s="1">
        <f t="shared" ca="1" si="16"/>
        <v>123.92147547163034</v>
      </c>
      <c r="I73" s="1">
        <f t="shared" ca="1" si="16"/>
        <v>89.554073202171637</v>
      </c>
      <c r="J73" s="1">
        <f t="shared" ca="1" si="16"/>
        <v>90.048020036967927</v>
      </c>
      <c r="K73" s="1">
        <f t="shared" ca="1" si="16"/>
        <v>98.424531623861355</v>
      </c>
      <c r="L73" s="1">
        <f t="shared" ca="1" si="16"/>
        <v>77.103133625105514</v>
      </c>
      <c r="M73" s="1">
        <f t="shared" ca="1" si="16"/>
        <v>106.80815403975245</v>
      </c>
      <c r="N73" s="1">
        <f t="shared" ca="1" si="16"/>
        <v>98.868401196542663</v>
      </c>
      <c r="O73" s="1">
        <f t="shared" ca="1" si="16"/>
        <v>79.021382933817591</v>
      </c>
      <c r="P73" s="1">
        <f t="shared" ca="1" si="16"/>
        <v>114.83951095832094</v>
      </c>
      <c r="Q73" s="1">
        <f t="shared" ca="1" si="16"/>
        <v>98.944652191495464</v>
      </c>
      <c r="R73" s="1">
        <f t="shared" ca="1" si="16"/>
        <v>126.17794795532548</v>
      </c>
      <c r="S73" s="1">
        <f t="shared" ca="1" si="16"/>
        <v>92.760630839293981</v>
      </c>
      <c r="T73" s="1">
        <f t="shared" ca="1" si="16"/>
        <v>97.063978378890923</v>
      </c>
      <c r="U73" s="1">
        <f t="shared" ca="1" si="16"/>
        <v>113.38766644504913</v>
      </c>
      <c r="V73" s="1">
        <f t="shared" ca="1" si="16"/>
        <v>144.68633373319526</v>
      </c>
      <c r="W73" s="1">
        <f t="shared" ca="1" si="16"/>
        <v>76.211694632719968</v>
      </c>
      <c r="X73" s="1">
        <f t="shared" ca="1" si="15"/>
        <v>86.7160099705291</v>
      </c>
      <c r="Y73" s="1">
        <f t="shared" ca="1" si="15"/>
        <v>95.635193568424711</v>
      </c>
      <c r="Z73" s="1">
        <f t="shared" ca="1" si="15"/>
        <v>88.032677768989473</v>
      </c>
      <c r="AA73" s="1">
        <f t="shared" ca="1" si="15"/>
        <v>122.04108066872345</v>
      </c>
      <c r="AB73" s="1">
        <f t="shared" ca="1" si="15"/>
        <v>96.147812539382727</v>
      </c>
      <c r="AC73" s="1">
        <f t="shared" ca="1" si="15"/>
        <v>106.86414440212694</v>
      </c>
      <c r="AD73" s="1">
        <f t="shared" ca="1" si="15"/>
        <v>84.452874813905538</v>
      </c>
      <c r="AE73" s="1">
        <f t="shared" ca="1" si="15"/>
        <v>59.022969013174787</v>
      </c>
      <c r="AF73" s="1">
        <f t="shared" ca="1" si="15"/>
        <v>85.512569350836046</v>
      </c>
      <c r="AG73" s="1">
        <f t="shared" ca="1" si="15"/>
        <v>111.86554166304927</v>
      </c>
      <c r="AH73" s="1">
        <f t="shared" ca="1" si="15"/>
        <v>105.05010311470554</v>
      </c>
      <c r="AI73" s="1">
        <f t="shared" ca="1" si="15"/>
        <v>125.27243360141249</v>
      </c>
      <c r="AJ73" s="1">
        <f t="shared" ca="1" si="15"/>
        <v>102.45065477102251</v>
      </c>
      <c r="AK73" s="1">
        <f t="shared" ca="1" si="15"/>
        <v>57.937856508503657</v>
      </c>
      <c r="AL73" s="1">
        <f t="shared" ca="1" si="15"/>
        <v>116.32087994198235</v>
      </c>
      <c r="AM73" s="1">
        <f t="shared" ca="1" si="12"/>
        <v>90.300267010059954</v>
      </c>
      <c r="AN73" s="1">
        <f t="shared" ca="1" si="12"/>
        <v>101.86328560476991</v>
      </c>
      <c r="AO73" s="1">
        <f t="shared" ca="1" si="12"/>
        <v>102.66508254361615</v>
      </c>
      <c r="AP73" s="1">
        <f t="shared" ca="1" si="12"/>
        <v>95.347994974612632</v>
      </c>
      <c r="AQ73" s="1">
        <f t="shared" ca="1" si="12"/>
        <v>99.358118544815852</v>
      </c>
    </row>
    <row r="74" spans="1:43" x14ac:dyDescent="0.25">
      <c r="A74" s="1" t="str">
        <f t="shared" ca="1" si="17"/>
        <v>yes</v>
      </c>
      <c r="B74" s="1">
        <f t="shared" ca="1" si="18"/>
        <v>99.432191879280595</v>
      </c>
      <c r="C74" s="1">
        <f t="shared" ca="1" si="19"/>
        <v>108.56824315174124</v>
      </c>
      <c r="D74" s="1">
        <f t="shared" ca="1" si="20"/>
        <v>103.66824315174124</v>
      </c>
      <c r="E74" s="1">
        <f t="shared" ca="1" si="21"/>
        <v>12.96750389528769</v>
      </c>
      <c r="F74" s="1">
        <v>68</v>
      </c>
      <c r="H74" s="1">
        <f t="shared" ca="1" si="16"/>
        <v>84.873408789394006</v>
      </c>
      <c r="I74" s="1">
        <f t="shared" ca="1" si="16"/>
        <v>89.071041613309831</v>
      </c>
      <c r="J74" s="1">
        <f t="shared" ca="1" si="16"/>
        <v>96.993702700586326</v>
      </c>
      <c r="K74" s="1">
        <f t="shared" ca="1" si="16"/>
        <v>113.86277190231093</v>
      </c>
      <c r="L74" s="1">
        <f t="shared" ca="1" si="16"/>
        <v>110.73993396848142</v>
      </c>
      <c r="M74" s="1">
        <f t="shared" ca="1" si="16"/>
        <v>101.79884326263063</v>
      </c>
      <c r="N74" s="1">
        <f t="shared" ca="1" si="16"/>
        <v>116.59257902094585</v>
      </c>
      <c r="O74" s="1">
        <f t="shared" ca="1" si="16"/>
        <v>122.97134722093577</v>
      </c>
      <c r="P74" s="1">
        <f t="shared" ca="1" si="16"/>
        <v>111.52019031863588</v>
      </c>
      <c r="Q74" s="1">
        <f t="shared" ca="1" si="16"/>
        <v>90.872352760490188</v>
      </c>
      <c r="R74" s="1">
        <f t="shared" ca="1" si="16"/>
        <v>109.2854314879559</v>
      </c>
      <c r="S74" s="1">
        <f t="shared" ca="1" si="16"/>
        <v>98.781997962972639</v>
      </c>
      <c r="T74" s="1">
        <f t="shared" ca="1" si="16"/>
        <v>120.56151595160445</v>
      </c>
      <c r="U74" s="1">
        <f t="shared" ca="1" si="16"/>
        <v>99.324907841855364</v>
      </c>
      <c r="V74" s="1">
        <f t="shared" ca="1" si="16"/>
        <v>109.15830570564516</v>
      </c>
      <c r="W74" s="1">
        <f t="shared" ca="1" si="16"/>
        <v>116.20763643410139</v>
      </c>
      <c r="X74" s="1">
        <f t="shared" ca="1" si="15"/>
        <v>106.90488479556795</v>
      </c>
      <c r="Y74" s="1">
        <f t="shared" ca="1" si="15"/>
        <v>106.11504965325069</v>
      </c>
      <c r="Z74" s="1">
        <f t="shared" ca="1" si="15"/>
        <v>102.88445762197986</v>
      </c>
      <c r="AA74" s="1">
        <f t="shared" ca="1" si="15"/>
        <v>99.895326077100052</v>
      </c>
      <c r="AB74" s="1">
        <f t="shared" ca="1" si="15"/>
        <v>105.38990533471556</v>
      </c>
      <c r="AC74" s="1">
        <f t="shared" ca="1" si="15"/>
        <v>121.11992568217092</v>
      </c>
      <c r="AD74" s="1">
        <f t="shared" ca="1" si="15"/>
        <v>100.08268552294059</v>
      </c>
      <c r="AE74" s="1">
        <f t="shared" ca="1" si="15"/>
        <v>112.9049337385373</v>
      </c>
      <c r="AF74" s="1">
        <f t="shared" ca="1" si="15"/>
        <v>99.493247240892373</v>
      </c>
      <c r="AG74" s="1">
        <f t="shared" ca="1" si="15"/>
        <v>102.8150719837429</v>
      </c>
      <c r="AH74" s="1">
        <f t="shared" ca="1" si="15"/>
        <v>102.6993380926736</v>
      </c>
      <c r="AI74" s="1">
        <f t="shared" ca="1" si="15"/>
        <v>78.693008264917125</v>
      </c>
      <c r="AJ74" s="1">
        <f t="shared" ca="1" si="15"/>
        <v>81.675792921199843</v>
      </c>
      <c r="AK74" s="1">
        <f t="shared" ca="1" si="15"/>
        <v>116.47340447924543</v>
      </c>
      <c r="AL74" s="1">
        <f t="shared" ca="1" si="15"/>
        <v>72.612735889930732</v>
      </c>
      <c r="AM74" s="1">
        <f t="shared" ca="1" si="12"/>
        <v>134.59479616982387</v>
      </c>
      <c r="AN74" s="1">
        <f t="shared" ca="1" si="12"/>
        <v>103.42560052971352</v>
      </c>
      <c r="AO74" s="1">
        <f t="shared" ca="1" si="12"/>
        <v>101.35170929620824</v>
      </c>
      <c r="AP74" s="1">
        <f t="shared" ca="1" si="12"/>
        <v>93.383703930921612</v>
      </c>
      <c r="AQ74" s="1">
        <f t="shared" ca="1" si="12"/>
        <v>96.925209295296412</v>
      </c>
    </row>
    <row r="75" spans="1:43" x14ac:dyDescent="0.25">
      <c r="A75" s="1" t="str">
        <f t="shared" ca="1" si="17"/>
        <v>yes</v>
      </c>
      <c r="B75" s="1">
        <f t="shared" ca="1" si="18"/>
        <v>94.98919697229185</v>
      </c>
      <c r="C75" s="1">
        <f t="shared" ca="1" si="19"/>
        <v>104.8210491967435</v>
      </c>
      <c r="D75" s="1">
        <f t="shared" ca="1" si="20"/>
        <v>99.921049196743496</v>
      </c>
      <c r="E75" s="1">
        <f t="shared" ca="1" si="21"/>
        <v>15.097506809545839</v>
      </c>
      <c r="F75" s="1">
        <v>69</v>
      </c>
      <c r="H75" s="1">
        <f t="shared" ca="1" si="16"/>
        <v>96.042114982587378</v>
      </c>
      <c r="I75" s="1">
        <f t="shared" ca="1" si="16"/>
        <v>107.67930232157367</v>
      </c>
      <c r="J75" s="1">
        <f t="shared" ca="1" si="16"/>
        <v>89.199524817112902</v>
      </c>
      <c r="K75" s="1">
        <f t="shared" ca="1" si="16"/>
        <v>100.89618199428101</v>
      </c>
      <c r="L75" s="1">
        <f t="shared" ca="1" si="16"/>
        <v>102.51692699174308</v>
      </c>
      <c r="M75" s="1">
        <f t="shared" ca="1" si="16"/>
        <v>112.834247308405</v>
      </c>
      <c r="N75" s="1">
        <f t="shared" ca="1" si="16"/>
        <v>77.783776550462306</v>
      </c>
      <c r="O75" s="1">
        <f t="shared" ca="1" si="16"/>
        <v>115.85040571179405</v>
      </c>
      <c r="P75" s="1">
        <f t="shared" ca="1" si="16"/>
        <v>111.32456071386686</v>
      </c>
      <c r="Q75" s="1">
        <f t="shared" ca="1" si="16"/>
        <v>98.030190669436919</v>
      </c>
      <c r="R75" s="1">
        <f t="shared" ca="1" si="16"/>
        <v>101.38074199591831</v>
      </c>
      <c r="S75" s="1">
        <f t="shared" ca="1" si="16"/>
        <v>110.12736010354782</v>
      </c>
      <c r="T75" s="1">
        <f t="shared" ca="1" si="16"/>
        <v>108.66682762376678</v>
      </c>
      <c r="U75" s="1">
        <f t="shared" ca="1" si="16"/>
        <v>106.06471987595792</v>
      </c>
      <c r="V75" s="1">
        <f t="shared" ca="1" si="16"/>
        <v>104.18750697694324</v>
      </c>
      <c r="W75" s="1">
        <f t="shared" ca="1" si="16"/>
        <v>94.189264617105593</v>
      </c>
      <c r="X75" s="1">
        <f t="shared" ca="1" si="15"/>
        <v>86.32813534427801</v>
      </c>
      <c r="Y75" s="1">
        <f t="shared" ca="1" si="15"/>
        <v>107.61651737289158</v>
      </c>
      <c r="Z75" s="1">
        <f t="shared" ca="1" si="15"/>
        <v>120.59729822289647</v>
      </c>
      <c r="AA75" s="1">
        <f t="shared" ca="1" si="15"/>
        <v>92.608498327240596</v>
      </c>
      <c r="AB75" s="1">
        <f t="shared" ca="1" si="15"/>
        <v>82.422068766397402</v>
      </c>
      <c r="AC75" s="1">
        <f t="shared" ca="1" si="15"/>
        <v>131.83228934042765</v>
      </c>
      <c r="AD75" s="1">
        <f t="shared" ca="1" si="15"/>
        <v>64.622344900388441</v>
      </c>
      <c r="AE75" s="1">
        <f t="shared" ca="1" si="15"/>
        <v>75.213802812612698</v>
      </c>
      <c r="AF75" s="1">
        <f t="shared" ca="1" si="15"/>
        <v>104.38215561039992</v>
      </c>
      <c r="AG75" s="1">
        <f t="shared" ca="1" si="15"/>
        <v>90.048293613245235</v>
      </c>
      <c r="AH75" s="1">
        <f t="shared" ca="1" si="15"/>
        <v>106.30396471854829</v>
      </c>
      <c r="AI75" s="1">
        <f t="shared" ca="1" si="15"/>
        <v>121.44248668813474</v>
      </c>
      <c r="AJ75" s="1">
        <f t="shared" ca="1" si="15"/>
        <v>89.304541592759875</v>
      </c>
      <c r="AK75" s="1">
        <f t="shared" ca="1" si="15"/>
        <v>95.560856722879109</v>
      </c>
      <c r="AL75" s="1">
        <f t="shared" ca="1" si="15"/>
        <v>75.456975374828033</v>
      </c>
      <c r="AM75" s="1">
        <f t="shared" ca="1" si="12"/>
        <v>128.31745322201834</v>
      </c>
      <c r="AN75" s="1">
        <f t="shared" ca="1" si="12"/>
        <v>86.415363088138136</v>
      </c>
      <c r="AO75" s="1">
        <f t="shared" ca="1" si="12"/>
        <v>107.76528524451527</v>
      </c>
      <c r="AP75" s="1">
        <f t="shared" ca="1" si="12"/>
        <v>88.70304201940057</v>
      </c>
      <c r="AQ75" s="1">
        <f t="shared" ca="1" si="12"/>
        <v>105.44274484626311</v>
      </c>
    </row>
    <row r="76" spans="1:43" x14ac:dyDescent="0.25">
      <c r="A76" s="1" t="str">
        <f t="shared" ca="1" si="17"/>
        <v>yes</v>
      </c>
      <c r="B76" s="1">
        <f t="shared" ca="1" si="18"/>
        <v>98.294730511015572</v>
      </c>
      <c r="C76" s="1">
        <f t="shared" ca="1" si="19"/>
        <v>106.98004468273135</v>
      </c>
      <c r="D76" s="1">
        <f t="shared" ca="1" si="20"/>
        <v>102.08004468273134</v>
      </c>
      <c r="E76" s="1">
        <f t="shared" ca="1" si="21"/>
        <v>11.587696444027854</v>
      </c>
      <c r="F76" s="1">
        <v>70</v>
      </c>
      <c r="H76" s="1">
        <f t="shared" ca="1" si="16"/>
        <v>83.771667034228827</v>
      </c>
      <c r="I76" s="1">
        <f t="shared" ca="1" si="16"/>
        <v>119.27732560744674</v>
      </c>
      <c r="J76" s="1">
        <f t="shared" ca="1" si="16"/>
        <v>86.433392354994666</v>
      </c>
      <c r="K76" s="1">
        <f t="shared" ca="1" si="16"/>
        <v>93.81306458478808</v>
      </c>
      <c r="L76" s="1">
        <f t="shared" ca="1" si="16"/>
        <v>76.678555608371795</v>
      </c>
      <c r="M76" s="1">
        <f t="shared" ca="1" si="16"/>
        <v>84.080257393148216</v>
      </c>
      <c r="N76" s="1">
        <f t="shared" ca="1" si="16"/>
        <v>111.93055401640066</v>
      </c>
      <c r="O76" s="1">
        <f t="shared" ca="1" si="16"/>
        <v>93.62969520922897</v>
      </c>
      <c r="P76" s="1">
        <f t="shared" ca="1" si="16"/>
        <v>108.16619782381198</v>
      </c>
      <c r="Q76" s="1">
        <f t="shared" ca="1" si="16"/>
        <v>102.17934093032328</v>
      </c>
      <c r="R76" s="1">
        <f t="shared" ca="1" si="16"/>
        <v>97.503779134668136</v>
      </c>
      <c r="S76" s="1">
        <f t="shared" ca="1" si="16"/>
        <v>108.22456111392545</v>
      </c>
      <c r="T76" s="1">
        <f t="shared" ca="1" si="16"/>
        <v>93.588172967661095</v>
      </c>
      <c r="U76" s="1">
        <f t="shared" ca="1" si="16"/>
        <v>109.21697238679407</v>
      </c>
      <c r="V76" s="1">
        <f t="shared" ca="1" si="16"/>
        <v>100.96976436574174</v>
      </c>
      <c r="W76" s="1">
        <f t="shared" ca="1" si="16"/>
        <v>120.7682035019713</v>
      </c>
      <c r="X76" s="1">
        <f t="shared" ca="1" si="15"/>
        <v>107.64271555501318</v>
      </c>
      <c r="Y76" s="1">
        <f t="shared" ca="1" si="15"/>
        <v>95.19751789241279</v>
      </c>
      <c r="Z76" s="1">
        <f t="shared" ca="1" si="15"/>
        <v>107.95026120062933</v>
      </c>
      <c r="AA76" s="1">
        <f t="shared" ca="1" si="15"/>
        <v>121.64015445015632</v>
      </c>
      <c r="AB76" s="1">
        <f t="shared" ca="1" si="15"/>
        <v>96.939252686202309</v>
      </c>
      <c r="AC76" s="1">
        <f t="shared" ca="1" si="15"/>
        <v>104.92527023621128</v>
      </c>
      <c r="AD76" s="1">
        <f t="shared" ca="1" si="15"/>
        <v>104.31294581208329</v>
      </c>
      <c r="AE76" s="1">
        <f t="shared" ca="1" si="15"/>
        <v>121.46021150801593</v>
      </c>
      <c r="AF76" s="1">
        <f t="shared" ca="1" si="15"/>
        <v>104.44896739163501</v>
      </c>
      <c r="AG76" s="1">
        <f t="shared" ca="1" si="15"/>
        <v>85.62451580367096</v>
      </c>
      <c r="AH76" s="1">
        <f t="shared" ca="1" si="15"/>
        <v>89.026067032114327</v>
      </c>
      <c r="AI76" s="1">
        <f t="shared" ca="1" si="15"/>
        <v>104.69425057539368</v>
      </c>
      <c r="AJ76" s="1">
        <f t="shared" ca="1" si="15"/>
        <v>98.474848868223162</v>
      </c>
      <c r="AK76" s="1">
        <f t="shared" ca="1" si="15"/>
        <v>106.5432955882349</v>
      </c>
      <c r="AL76" s="1">
        <f t="shared" ca="1" si="15"/>
        <v>98.030759806820143</v>
      </c>
      <c r="AM76" s="1">
        <f t="shared" ca="1" si="12"/>
        <v>120.39041327306627</v>
      </c>
      <c r="AN76" s="1">
        <f t="shared" ca="1" si="12"/>
        <v>108.63105622961176</v>
      </c>
      <c r="AO76" s="1">
        <f t="shared" ca="1" si="12"/>
        <v>98.462041324084822</v>
      </c>
      <c r="AP76" s="1">
        <f t="shared" ca="1" si="12"/>
        <v>94.514289343680971</v>
      </c>
      <c r="AQ76" s="1">
        <f t="shared" ca="1" si="12"/>
        <v>115.74126996756213</v>
      </c>
    </row>
    <row r="77" spans="1:43" x14ac:dyDescent="0.25">
      <c r="A77" s="1" t="str">
        <f t="shared" ca="1" si="17"/>
        <v>yes</v>
      </c>
      <c r="B77" s="1">
        <f t="shared" ca="1" si="18"/>
        <v>97.848188415562944</v>
      </c>
      <c r="C77" s="1">
        <f t="shared" ca="1" si="19"/>
        <v>107.66832272164714</v>
      </c>
      <c r="D77" s="1">
        <f t="shared" ca="1" si="20"/>
        <v>102.76832272164714</v>
      </c>
      <c r="E77" s="1">
        <f t="shared" ca="1" si="21"/>
        <v>15.061635630869993</v>
      </c>
      <c r="F77" s="1">
        <v>71</v>
      </c>
      <c r="H77" s="1">
        <f t="shared" ca="1" si="16"/>
        <v>108.83881290401597</v>
      </c>
      <c r="I77" s="1">
        <f t="shared" ca="1" si="16"/>
        <v>96.7825161454507</v>
      </c>
      <c r="J77" s="1">
        <f t="shared" ca="1" si="16"/>
        <v>118.85549215684314</v>
      </c>
      <c r="K77" s="1">
        <f t="shared" ca="1" si="16"/>
        <v>94.094216464578224</v>
      </c>
      <c r="L77" s="1">
        <f t="shared" ca="1" si="16"/>
        <v>97.573993505607561</v>
      </c>
      <c r="M77" s="1">
        <f t="shared" ca="1" si="16"/>
        <v>79.228641749603128</v>
      </c>
      <c r="N77" s="1">
        <f t="shared" ca="1" si="16"/>
        <v>105.05239453108933</v>
      </c>
      <c r="O77" s="1">
        <f t="shared" ca="1" si="16"/>
        <v>115.90929116594674</v>
      </c>
      <c r="P77" s="1">
        <f t="shared" ca="1" si="16"/>
        <v>123.81583021907926</v>
      </c>
      <c r="Q77" s="1">
        <f t="shared" ca="1" si="16"/>
        <v>77.851291201483235</v>
      </c>
      <c r="R77" s="1">
        <f t="shared" ca="1" si="16"/>
        <v>85.499298607723318</v>
      </c>
      <c r="S77" s="1">
        <f t="shared" ca="1" si="16"/>
        <v>107.27740247737178</v>
      </c>
      <c r="T77" s="1">
        <f t="shared" ca="1" si="16"/>
        <v>111.57077991901811</v>
      </c>
      <c r="U77" s="1">
        <f t="shared" ca="1" si="16"/>
        <v>96.470170078199857</v>
      </c>
      <c r="V77" s="1">
        <f t="shared" ca="1" si="16"/>
        <v>99.978896504689658</v>
      </c>
      <c r="W77" s="1">
        <f t="shared" ca="1" si="16"/>
        <v>101.76525509998302</v>
      </c>
      <c r="X77" s="1">
        <f t="shared" ca="1" si="15"/>
        <v>129.95690572108322</v>
      </c>
      <c r="Y77" s="1">
        <f t="shared" ca="1" si="15"/>
        <v>121.52025927870744</v>
      </c>
      <c r="Z77" s="1">
        <f t="shared" ca="1" si="15"/>
        <v>108.71517426155863</v>
      </c>
      <c r="AA77" s="1">
        <f t="shared" ca="1" si="15"/>
        <v>113.14354576042071</v>
      </c>
      <c r="AB77" s="1">
        <f t="shared" ca="1" si="15"/>
        <v>115.94731170568748</v>
      </c>
      <c r="AC77" s="1">
        <f t="shared" ca="1" si="15"/>
        <v>88.295384839304589</v>
      </c>
      <c r="AD77" s="1">
        <f t="shared" ca="1" si="15"/>
        <v>122.70735491973957</v>
      </c>
      <c r="AE77" s="1">
        <f t="shared" ca="1" si="15"/>
        <v>84.955116628498061</v>
      </c>
      <c r="AF77" s="1">
        <f t="shared" ca="1" si="15"/>
        <v>108.35270424616658</v>
      </c>
      <c r="AG77" s="1">
        <f t="shared" ca="1" si="15"/>
        <v>126.41363157785388</v>
      </c>
      <c r="AH77" s="1">
        <f t="shared" ca="1" si="15"/>
        <v>89.932823973183147</v>
      </c>
      <c r="AI77" s="1">
        <f t="shared" ca="1" si="15"/>
        <v>71.543389672604519</v>
      </c>
      <c r="AJ77" s="1">
        <f t="shared" ca="1" si="15"/>
        <v>96.366484487623225</v>
      </c>
      <c r="AK77" s="1">
        <f t="shared" ca="1" si="15"/>
        <v>103.70780037210447</v>
      </c>
      <c r="AL77" s="1">
        <f t="shared" ca="1" si="15"/>
        <v>83.62679930684439</v>
      </c>
      <c r="AM77" s="1">
        <f t="shared" ca="1" si="12"/>
        <v>84.069894424854482</v>
      </c>
      <c r="AN77" s="1">
        <f t="shared" ca="1" si="12"/>
        <v>114.74009839775465</v>
      </c>
      <c r="AO77" s="1">
        <f t="shared" ca="1" si="12"/>
        <v>95.65305764656452</v>
      </c>
      <c r="AP77" s="1">
        <f t="shared" ca="1" si="12"/>
        <v>118.53464172248769</v>
      </c>
      <c r="AQ77" s="1">
        <f t="shared" ca="1" si="12"/>
        <v>100.91295630557333</v>
      </c>
    </row>
    <row r="78" spans="1:43" x14ac:dyDescent="0.25">
      <c r="A78" s="1" t="str">
        <f t="shared" ca="1" si="17"/>
        <v>yes</v>
      </c>
      <c r="B78" s="1">
        <f t="shared" ca="1" si="18"/>
        <v>92.253269010191687</v>
      </c>
      <c r="C78" s="1">
        <f t="shared" ca="1" si="19"/>
        <v>102.05133566534489</v>
      </c>
      <c r="D78" s="1">
        <f t="shared" ca="1" si="20"/>
        <v>97.151335665344888</v>
      </c>
      <c r="E78" s="1">
        <f t="shared" ca="1" si="21"/>
        <v>14.994081597407742</v>
      </c>
      <c r="F78" s="1">
        <v>72</v>
      </c>
      <c r="H78" s="1">
        <f t="shared" ca="1" si="16"/>
        <v>107.1422783125706</v>
      </c>
      <c r="I78" s="1">
        <f t="shared" ca="1" si="16"/>
        <v>99.130796660537911</v>
      </c>
      <c r="J78" s="1">
        <f t="shared" ca="1" si="16"/>
        <v>94.567190701770443</v>
      </c>
      <c r="K78" s="1">
        <f t="shared" ca="1" si="16"/>
        <v>100.76676132941731</v>
      </c>
      <c r="L78" s="1">
        <f t="shared" ca="1" si="16"/>
        <v>72.355540648859318</v>
      </c>
      <c r="M78" s="1">
        <f t="shared" ca="1" si="16"/>
        <v>97.984597069194109</v>
      </c>
      <c r="N78" s="1">
        <f t="shared" ca="1" si="16"/>
        <v>119.48560525134936</v>
      </c>
      <c r="O78" s="1">
        <f t="shared" ca="1" si="16"/>
        <v>92.928732395372208</v>
      </c>
      <c r="P78" s="1">
        <f t="shared" ca="1" si="16"/>
        <v>94.672214061423077</v>
      </c>
      <c r="Q78" s="1">
        <f t="shared" ca="1" si="16"/>
        <v>90.807383958602685</v>
      </c>
      <c r="R78" s="1">
        <f t="shared" ca="1" si="16"/>
        <v>101.06781421255751</v>
      </c>
      <c r="S78" s="1">
        <f t="shared" ca="1" si="16"/>
        <v>89.634855839131717</v>
      </c>
      <c r="T78" s="1">
        <f t="shared" ca="1" si="16"/>
        <v>93.610836272068468</v>
      </c>
      <c r="U78" s="1">
        <f t="shared" ca="1" si="16"/>
        <v>75.996194885112516</v>
      </c>
      <c r="V78" s="1">
        <f t="shared" ca="1" si="16"/>
        <v>101.76490704813243</v>
      </c>
      <c r="W78" s="1">
        <f t="shared" ref="W78:AL93" ca="1" si="22">NORMINV(RAND(),100,15)</f>
        <v>104.88248411867478</v>
      </c>
      <c r="X78" s="1">
        <f t="shared" ca="1" si="22"/>
        <v>109.04668198056815</v>
      </c>
      <c r="Y78" s="1">
        <f t="shared" ca="1" si="22"/>
        <v>116.72948913848325</v>
      </c>
      <c r="Z78" s="1">
        <f t="shared" ca="1" si="22"/>
        <v>72.552817122071986</v>
      </c>
      <c r="AA78" s="1">
        <f t="shared" ca="1" si="22"/>
        <v>109.28093501820058</v>
      </c>
      <c r="AB78" s="1">
        <f t="shared" ca="1" si="22"/>
        <v>81.25354298941933</v>
      </c>
      <c r="AC78" s="1">
        <f t="shared" ca="1" si="22"/>
        <v>130.24027017531205</v>
      </c>
      <c r="AD78" s="1">
        <f t="shared" ca="1" si="22"/>
        <v>94.608976229824421</v>
      </c>
      <c r="AE78" s="1">
        <f t="shared" ca="1" si="22"/>
        <v>129.70395834067</v>
      </c>
      <c r="AF78" s="1">
        <f t="shared" ca="1" si="22"/>
        <v>102.6279020006008</v>
      </c>
      <c r="AG78" s="1">
        <f t="shared" ca="1" si="22"/>
        <v>109.76469232492813</v>
      </c>
      <c r="AH78" s="1">
        <f t="shared" ca="1" si="22"/>
        <v>88.293959562414202</v>
      </c>
      <c r="AI78" s="1">
        <f t="shared" ca="1" si="22"/>
        <v>84.159547771370015</v>
      </c>
      <c r="AJ78" s="1">
        <f t="shared" ca="1" si="22"/>
        <v>99.82926563813156</v>
      </c>
      <c r="AK78" s="1">
        <f t="shared" ca="1" si="22"/>
        <v>83.175717828441122</v>
      </c>
      <c r="AL78" s="1">
        <f t="shared" ca="1" si="22"/>
        <v>84.486427569381789</v>
      </c>
      <c r="AM78" s="1">
        <f t="shared" ca="1" si="12"/>
        <v>75.674056396549403</v>
      </c>
      <c r="AN78" s="1">
        <f t="shared" ca="1" si="12"/>
        <v>124.17300512249318</v>
      </c>
      <c r="AO78" s="1">
        <f t="shared" ca="1" si="12"/>
        <v>83.191276489034394</v>
      </c>
      <c r="AP78" s="1">
        <f t="shared" ca="1" si="12"/>
        <v>90.981726588556143</v>
      </c>
      <c r="AQ78" s="1">
        <f t="shared" ca="1" si="12"/>
        <v>90.875642901191171</v>
      </c>
    </row>
    <row r="79" spans="1:43" x14ac:dyDescent="0.25">
      <c r="A79" s="1" t="str">
        <f t="shared" ca="1" si="17"/>
        <v>yes</v>
      </c>
      <c r="B79" s="1">
        <f t="shared" ca="1" si="18"/>
        <v>92.410252944533937</v>
      </c>
      <c r="C79" s="1">
        <f t="shared" ca="1" si="19"/>
        <v>101.34701561676611</v>
      </c>
      <c r="D79" s="1">
        <f t="shared" ca="1" si="20"/>
        <v>96.447015616766109</v>
      </c>
      <c r="E79" s="1">
        <f t="shared" ca="1" si="21"/>
        <v>12.357436751731143</v>
      </c>
      <c r="F79" s="1">
        <v>73</v>
      </c>
      <c r="H79" s="1">
        <f t="shared" ref="H79:W94" ca="1" si="23">NORMINV(RAND(),100,15)</f>
        <v>101.08018470758378</v>
      </c>
      <c r="I79" s="1">
        <f t="shared" ca="1" si="23"/>
        <v>71.739483685708521</v>
      </c>
      <c r="J79" s="1">
        <f t="shared" ca="1" si="23"/>
        <v>102.57522248863273</v>
      </c>
      <c r="K79" s="1">
        <f t="shared" ca="1" si="23"/>
        <v>84.033576498664715</v>
      </c>
      <c r="L79" s="1">
        <f t="shared" ca="1" si="23"/>
        <v>98.775418444809333</v>
      </c>
      <c r="M79" s="1">
        <f t="shared" ca="1" si="23"/>
        <v>87.034129064214937</v>
      </c>
      <c r="N79" s="1">
        <f t="shared" ca="1" si="23"/>
        <v>80.577751353677343</v>
      </c>
      <c r="O79" s="1">
        <f t="shared" ca="1" si="23"/>
        <v>118.46416514828599</v>
      </c>
      <c r="P79" s="1">
        <f t="shared" ca="1" si="23"/>
        <v>116.10237247805688</v>
      </c>
      <c r="Q79" s="1">
        <f t="shared" ca="1" si="23"/>
        <v>118.88852953274468</v>
      </c>
      <c r="R79" s="1">
        <f t="shared" ca="1" si="23"/>
        <v>92.173227157474756</v>
      </c>
      <c r="S79" s="1">
        <f t="shared" ca="1" si="23"/>
        <v>102.29371949247185</v>
      </c>
      <c r="T79" s="1">
        <f t="shared" ca="1" si="23"/>
        <v>104.07180222310406</v>
      </c>
      <c r="U79" s="1">
        <f t="shared" ca="1" si="23"/>
        <v>69.493627573724496</v>
      </c>
      <c r="V79" s="1">
        <f t="shared" ca="1" si="23"/>
        <v>106.90337336258936</v>
      </c>
      <c r="W79" s="1">
        <f t="shared" ca="1" si="23"/>
        <v>84.760633091394439</v>
      </c>
      <c r="X79" s="1">
        <f t="shared" ca="1" si="22"/>
        <v>104.21947200749196</v>
      </c>
      <c r="Y79" s="1">
        <f t="shared" ca="1" si="22"/>
        <v>119.24798796235196</v>
      </c>
      <c r="Z79" s="1">
        <f t="shared" ca="1" si="22"/>
        <v>91.73880872520779</v>
      </c>
      <c r="AA79" s="1">
        <f t="shared" ca="1" si="22"/>
        <v>87.076064050823533</v>
      </c>
      <c r="AB79" s="1">
        <f t="shared" ca="1" si="22"/>
        <v>103.59985137554666</v>
      </c>
      <c r="AC79" s="1">
        <f t="shared" ca="1" si="22"/>
        <v>105.20859056208194</v>
      </c>
      <c r="AD79" s="1">
        <f t="shared" ca="1" si="22"/>
        <v>93.581028569390682</v>
      </c>
      <c r="AE79" s="1">
        <f t="shared" ca="1" si="22"/>
        <v>110.82850149344816</v>
      </c>
      <c r="AF79" s="1">
        <f t="shared" ca="1" si="22"/>
        <v>94.024713832672944</v>
      </c>
      <c r="AG79" s="1">
        <f t="shared" ca="1" si="22"/>
        <v>106.02803681331758</v>
      </c>
      <c r="AH79" s="1">
        <f t="shared" ca="1" si="22"/>
        <v>100.1809995527569</v>
      </c>
      <c r="AI79" s="1">
        <f t="shared" ca="1" si="22"/>
        <v>96.87406926077189</v>
      </c>
      <c r="AJ79" s="1">
        <f t="shared" ca="1" si="22"/>
        <v>89.008729309445442</v>
      </c>
      <c r="AK79" s="1">
        <f t="shared" ca="1" si="22"/>
        <v>88.073559908680465</v>
      </c>
      <c r="AL79" s="1">
        <f t="shared" ca="1" si="22"/>
        <v>95.743415506338366</v>
      </c>
      <c r="AM79" s="1">
        <f t="shared" ca="1" si="12"/>
        <v>84.982524511210954</v>
      </c>
      <c r="AN79" s="1">
        <f t="shared" ca="1" si="12"/>
        <v>79.022058613280663</v>
      </c>
      <c r="AO79" s="1">
        <f t="shared" ca="1" si="12"/>
        <v>95.0005703703807</v>
      </c>
      <c r="AP79" s="1">
        <f t="shared" ca="1" si="12"/>
        <v>93.788677875655807</v>
      </c>
      <c r="AQ79" s="1">
        <f t="shared" ca="1" si="12"/>
        <v>94.897685599587746</v>
      </c>
    </row>
    <row r="80" spans="1:43" x14ac:dyDescent="0.25">
      <c r="A80" s="1" t="str">
        <f t="shared" ca="1" si="17"/>
        <v>yes</v>
      </c>
      <c r="B80" s="1">
        <f t="shared" ca="1" si="18"/>
        <v>98.127598150100496</v>
      </c>
      <c r="C80" s="1">
        <f t="shared" ca="1" si="19"/>
        <v>107.65167010689285</v>
      </c>
      <c r="D80" s="1">
        <f t="shared" ca="1" si="20"/>
        <v>102.75167010689285</v>
      </c>
      <c r="E80" s="1">
        <f t="shared" ca="1" si="21"/>
        <v>14.155322316711253</v>
      </c>
      <c r="F80" s="1">
        <v>74</v>
      </c>
      <c r="H80" s="1">
        <f t="shared" ca="1" si="23"/>
        <v>99.132542831391518</v>
      </c>
      <c r="I80" s="1">
        <f t="shared" ca="1" si="23"/>
        <v>97.795646994661809</v>
      </c>
      <c r="J80" s="1">
        <f t="shared" ca="1" si="23"/>
        <v>97.126864595091718</v>
      </c>
      <c r="K80" s="1">
        <f t="shared" ca="1" si="23"/>
        <v>123.04551943416774</v>
      </c>
      <c r="L80" s="1">
        <f t="shared" ca="1" si="23"/>
        <v>102.55849904732575</v>
      </c>
      <c r="M80" s="1">
        <f t="shared" ca="1" si="23"/>
        <v>105.07099783207474</v>
      </c>
      <c r="N80" s="1">
        <f t="shared" ca="1" si="23"/>
        <v>106.17530889358423</v>
      </c>
      <c r="O80" s="1">
        <f t="shared" ca="1" si="23"/>
        <v>126.92816373296597</v>
      </c>
      <c r="P80" s="1">
        <f t="shared" ca="1" si="23"/>
        <v>110.89798245013121</v>
      </c>
      <c r="Q80" s="1">
        <f t="shared" ca="1" si="23"/>
        <v>92.337801171614657</v>
      </c>
      <c r="R80" s="1">
        <f t="shared" ca="1" si="23"/>
        <v>109.21003914949969</v>
      </c>
      <c r="S80" s="1">
        <f t="shared" ca="1" si="23"/>
        <v>74.849595079177647</v>
      </c>
      <c r="T80" s="1">
        <f t="shared" ca="1" si="23"/>
        <v>113.62062240032841</v>
      </c>
      <c r="U80" s="1">
        <f t="shared" ca="1" si="23"/>
        <v>84.512372335147461</v>
      </c>
      <c r="V80" s="1">
        <f t="shared" ca="1" si="23"/>
        <v>110.091744232631</v>
      </c>
      <c r="W80" s="1">
        <f t="shared" ca="1" si="23"/>
        <v>98.074729573429181</v>
      </c>
      <c r="X80" s="1">
        <f t="shared" ca="1" si="22"/>
        <v>101.09092207962969</v>
      </c>
      <c r="Y80" s="1">
        <f t="shared" ca="1" si="22"/>
        <v>81.811731545744649</v>
      </c>
      <c r="Z80" s="1">
        <f t="shared" ca="1" si="22"/>
        <v>117.45057144302099</v>
      </c>
      <c r="AA80" s="1">
        <f t="shared" ca="1" si="22"/>
        <v>93.801501439624275</v>
      </c>
      <c r="AB80" s="1">
        <f t="shared" ca="1" si="22"/>
        <v>121.20603877348216</v>
      </c>
      <c r="AC80" s="1">
        <f t="shared" ca="1" si="22"/>
        <v>110.47315880437741</v>
      </c>
      <c r="AD80" s="1">
        <f t="shared" ca="1" si="22"/>
        <v>112.99944007386632</v>
      </c>
      <c r="AE80" s="1">
        <f t="shared" ca="1" si="22"/>
        <v>99.806285208281423</v>
      </c>
      <c r="AF80" s="1">
        <f t="shared" ca="1" si="22"/>
        <v>113.71156008255033</v>
      </c>
      <c r="AG80" s="1">
        <f t="shared" ca="1" si="22"/>
        <v>119.44358781758788</v>
      </c>
      <c r="AH80" s="1">
        <f t="shared" ca="1" si="22"/>
        <v>120.34230409644574</v>
      </c>
      <c r="AI80" s="1">
        <f t="shared" ca="1" si="22"/>
        <v>83.558471880045332</v>
      </c>
      <c r="AJ80" s="1">
        <f t="shared" ca="1" si="22"/>
        <v>110.72301249479915</v>
      </c>
      <c r="AK80" s="1">
        <f t="shared" ca="1" si="22"/>
        <v>102.4905986446058</v>
      </c>
      <c r="AL80" s="1">
        <f t="shared" ca="1" si="22"/>
        <v>124.43754979090706</v>
      </c>
      <c r="AM80" s="1">
        <f t="shared" ca="1" si="12"/>
        <v>96.933152776754838</v>
      </c>
      <c r="AN80" s="1">
        <f t="shared" ca="1" si="12"/>
        <v>89.638660849745463</v>
      </c>
      <c r="AO80" s="1">
        <f t="shared" ca="1" si="12"/>
        <v>73.652550470742597</v>
      </c>
      <c r="AP80" s="1">
        <f t="shared" ca="1" si="12"/>
        <v>86.839765035210846</v>
      </c>
      <c r="AQ80" s="1">
        <f t="shared" ca="1" si="12"/>
        <v>87.220830787497704</v>
      </c>
    </row>
    <row r="81" spans="1:43" x14ac:dyDescent="0.25">
      <c r="A81" s="1" t="str">
        <f t="shared" ca="1" si="17"/>
        <v>yes</v>
      </c>
      <c r="B81" s="1">
        <f t="shared" ca="1" si="18"/>
        <v>92.741546492437749</v>
      </c>
      <c r="C81" s="1">
        <f t="shared" ca="1" si="19"/>
        <v>102.4002165274641</v>
      </c>
      <c r="D81" s="1">
        <f t="shared" ca="1" si="20"/>
        <v>97.50021652746409</v>
      </c>
      <c r="E81" s="1">
        <f t="shared" ca="1" si="21"/>
        <v>14.567357250080637</v>
      </c>
      <c r="F81" s="1">
        <v>75</v>
      </c>
      <c r="H81" s="1">
        <f t="shared" ca="1" si="23"/>
        <v>105.03855419195865</v>
      </c>
      <c r="I81" s="1">
        <f t="shared" ca="1" si="23"/>
        <v>83.715053143519569</v>
      </c>
      <c r="J81" s="1">
        <f t="shared" ca="1" si="23"/>
        <v>107.78569386104697</v>
      </c>
      <c r="K81" s="1">
        <f t="shared" ca="1" si="23"/>
        <v>89.665768604724619</v>
      </c>
      <c r="L81" s="1">
        <f t="shared" ca="1" si="23"/>
        <v>105.64599279017661</v>
      </c>
      <c r="M81" s="1">
        <f t="shared" ca="1" si="23"/>
        <v>104.78585356529592</v>
      </c>
      <c r="N81" s="1">
        <f t="shared" ca="1" si="23"/>
        <v>62.54224462178248</v>
      </c>
      <c r="O81" s="1">
        <f t="shared" ca="1" si="23"/>
        <v>110.38487293253574</v>
      </c>
      <c r="P81" s="1">
        <f t="shared" ca="1" si="23"/>
        <v>99.488940100117929</v>
      </c>
      <c r="Q81" s="1">
        <f t="shared" ca="1" si="23"/>
        <v>104.50230686464317</v>
      </c>
      <c r="R81" s="1">
        <f t="shared" ca="1" si="23"/>
        <v>120.37818350697766</v>
      </c>
      <c r="S81" s="1">
        <f t="shared" ca="1" si="23"/>
        <v>86.971582750430287</v>
      </c>
      <c r="T81" s="1">
        <f t="shared" ca="1" si="23"/>
        <v>88.707892774041113</v>
      </c>
      <c r="U81" s="1">
        <f t="shared" ca="1" si="23"/>
        <v>118.52936496019258</v>
      </c>
      <c r="V81" s="1">
        <f t="shared" ca="1" si="23"/>
        <v>100.35095936552347</v>
      </c>
      <c r="W81" s="1">
        <f t="shared" ca="1" si="23"/>
        <v>94.960460420902621</v>
      </c>
      <c r="X81" s="1">
        <f t="shared" ca="1" si="22"/>
        <v>74.28015398617174</v>
      </c>
      <c r="Y81" s="1">
        <f t="shared" ca="1" si="22"/>
        <v>96.833299319224665</v>
      </c>
      <c r="Z81" s="1">
        <f t="shared" ca="1" si="22"/>
        <v>94.286973517370953</v>
      </c>
      <c r="AA81" s="1">
        <f t="shared" ca="1" si="22"/>
        <v>111.8696217859256</v>
      </c>
      <c r="AB81" s="1">
        <f t="shared" ca="1" si="22"/>
        <v>118.02532367159449</v>
      </c>
      <c r="AC81" s="1">
        <f t="shared" ca="1" si="22"/>
        <v>94.398735145144542</v>
      </c>
      <c r="AD81" s="1">
        <f t="shared" ca="1" si="22"/>
        <v>107.4991915038031</v>
      </c>
      <c r="AE81" s="1">
        <f t="shared" ca="1" si="22"/>
        <v>117.35517680291125</v>
      </c>
      <c r="AF81" s="1">
        <f t="shared" ca="1" si="22"/>
        <v>85.542593207328537</v>
      </c>
      <c r="AG81" s="1">
        <f t="shared" ca="1" si="22"/>
        <v>99.450120694918823</v>
      </c>
      <c r="AH81" s="1">
        <f t="shared" ca="1" si="22"/>
        <v>114.65086978939028</v>
      </c>
      <c r="AI81" s="1">
        <f t="shared" ca="1" si="22"/>
        <v>92.296249429910645</v>
      </c>
      <c r="AJ81" s="1">
        <f t="shared" ca="1" si="22"/>
        <v>62.318573255067015</v>
      </c>
      <c r="AK81" s="1">
        <f t="shared" ca="1" si="22"/>
        <v>109.22702861690033</v>
      </c>
      <c r="AL81" s="1">
        <f t="shared" ca="1" si="22"/>
        <v>72.890746827938415</v>
      </c>
      <c r="AM81" s="1">
        <f t="shared" ca="1" si="12"/>
        <v>102.29156335259262</v>
      </c>
      <c r="AN81" s="1">
        <f t="shared" ca="1" si="12"/>
        <v>88.42127640624561</v>
      </c>
      <c r="AO81" s="1">
        <f t="shared" ca="1" si="12"/>
        <v>96.649044687107335</v>
      </c>
      <c r="AP81" s="1">
        <f t="shared" ca="1" si="12"/>
        <v>97.683229318401658</v>
      </c>
      <c r="AQ81" s="1">
        <f t="shared" ca="1" si="12"/>
        <v>90.584299216890102</v>
      </c>
    </row>
    <row r="82" spans="1:43" x14ac:dyDescent="0.25">
      <c r="A82" s="1" t="str">
        <f t="shared" ca="1" si="17"/>
        <v>yes</v>
      </c>
      <c r="B82" s="1">
        <f t="shared" ca="1" si="18"/>
        <v>93.416762941054245</v>
      </c>
      <c r="C82" s="1">
        <f t="shared" ca="1" si="19"/>
        <v>103.27401285152487</v>
      </c>
      <c r="D82" s="1">
        <f t="shared" ca="1" si="20"/>
        <v>98.374012851524867</v>
      </c>
      <c r="E82" s="1">
        <f t="shared" ca="1" si="21"/>
        <v>15.17525482797128</v>
      </c>
      <c r="F82" s="1">
        <v>76</v>
      </c>
      <c r="H82" s="1">
        <f t="shared" ca="1" si="23"/>
        <v>83.606781520330429</v>
      </c>
      <c r="I82" s="1">
        <f t="shared" ca="1" si="23"/>
        <v>104.74412992575249</v>
      </c>
      <c r="J82" s="1">
        <f t="shared" ca="1" si="23"/>
        <v>101.59325252593419</v>
      </c>
      <c r="K82" s="1">
        <f t="shared" ca="1" si="23"/>
        <v>93.486926372985621</v>
      </c>
      <c r="L82" s="1">
        <f t="shared" ca="1" si="23"/>
        <v>74.159275431515823</v>
      </c>
      <c r="M82" s="1">
        <f t="shared" ca="1" si="23"/>
        <v>114.40583963956922</v>
      </c>
      <c r="N82" s="1">
        <f t="shared" ca="1" si="23"/>
        <v>107.68731500772115</v>
      </c>
      <c r="O82" s="1">
        <f t="shared" ca="1" si="23"/>
        <v>106.95188718508176</v>
      </c>
      <c r="P82" s="1">
        <f t="shared" ca="1" si="23"/>
        <v>97.830872545005136</v>
      </c>
      <c r="Q82" s="1">
        <f t="shared" ca="1" si="23"/>
        <v>87.900966881915394</v>
      </c>
      <c r="R82" s="1">
        <f t="shared" ca="1" si="23"/>
        <v>103.42034762113417</v>
      </c>
      <c r="S82" s="1">
        <f t="shared" ca="1" si="23"/>
        <v>80.199763552233833</v>
      </c>
      <c r="T82" s="1">
        <f t="shared" ca="1" si="23"/>
        <v>98.608372049763489</v>
      </c>
      <c r="U82" s="1">
        <f t="shared" ca="1" si="23"/>
        <v>77.215379626060312</v>
      </c>
      <c r="V82" s="1">
        <f t="shared" ca="1" si="23"/>
        <v>100.9534739915608</v>
      </c>
      <c r="W82" s="1">
        <f t="shared" ca="1" si="23"/>
        <v>132.03498228960024</v>
      </c>
      <c r="X82" s="1">
        <f t="shared" ca="1" si="22"/>
        <v>107.47023798615986</v>
      </c>
      <c r="Y82" s="1">
        <f t="shared" ca="1" si="22"/>
        <v>94.785829281976334</v>
      </c>
      <c r="Z82" s="1">
        <f t="shared" ca="1" si="22"/>
        <v>98.576213290123775</v>
      </c>
      <c r="AA82" s="1">
        <f t="shared" ca="1" si="22"/>
        <v>90.786423177432454</v>
      </c>
      <c r="AB82" s="1">
        <f t="shared" ca="1" si="22"/>
        <v>126.13067210394151</v>
      </c>
      <c r="AC82" s="1">
        <f t="shared" ca="1" si="22"/>
        <v>97.8664660010689</v>
      </c>
      <c r="AD82" s="1">
        <f t="shared" ca="1" si="22"/>
        <v>103.66337051347162</v>
      </c>
      <c r="AE82" s="1">
        <f t="shared" ca="1" si="22"/>
        <v>81.223485518065218</v>
      </c>
      <c r="AF82" s="1">
        <f t="shared" ca="1" si="22"/>
        <v>97.712549947616154</v>
      </c>
      <c r="AG82" s="1">
        <f t="shared" ca="1" si="22"/>
        <v>112.48378171603393</v>
      </c>
      <c r="AH82" s="1">
        <f t="shared" ca="1" si="22"/>
        <v>78.832813368384976</v>
      </c>
      <c r="AI82" s="1">
        <f t="shared" ca="1" si="22"/>
        <v>117.10896705134678</v>
      </c>
      <c r="AJ82" s="1">
        <f t="shared" ca="1" si="22"/>
        <v>92.054992885219605</v>
      </c>
      <c r="AK82" s="1">
        <f t="shared" ca="1" si="22"/>
        <v>108.16954348271675</v>
      </c>
      <c r="AL82" s="1">
        <f t="shared" ca="1" si="22"/>
        <v>122.47797740081894</v>
      </c>
      <c r="AM82" s="1">
        <f t="shared" ca="1" si="12"/>
        <v>113.67016573225398</v>
      </c>
      <c r="AN82" s="1">
        <f t="shared" ca="1" si="12"/>
        <v>82.68220118487676</v>
      </c>
      <c r="AO82" s="1">
        <f t="shared" ca="1" si="12"/>
        <v>66.295622454319613</v>
      </c>
      <c r="AP82" s="1">
        <f t="shared" ca="1" si="12"/>
        <v>103.12741827378802</v>
      </c>
      <c r="AQ82" s="1">
        <f t="shared" ca="1" si="12"/>
        <v>81.546165119116267</v>
      </c>
    </row>
    <row r="83" spans="1:43" x14ac:dyDescent="0.25">
      <c r="A83" s="1" t="str">
        <f t="shared" ca="1" si="17"/>
        <v>yes</v>
      </c>
      <c r="B83" s="1">
        <f t="shared" ca="1" si="18"/>
        <v>92.832410961612837</v>
      </c>
      <c r="C83" s="1">
        <f t="shared" ca="1" si="19"/>
        <v>103.06753524688142</v>
      </c>
      <c r="D83" s="1">
        <f t="shared" ca="1" si="20"/>
        <v>98.167535246881414</v>
      </c>
      <c r="E83" s="1">
        <f t="shared" ca="1" si="21"/>
        <v>16.332013118169115</v>
      </c>
      <c r="F83" s="1">
        <v>77</v>
      </c>
      <c r="H83" s="1">
        <f t="shared" ca="1" si="23"/>
        <v>117.38516348831411</v>
      </c>
      <c r="I83" s="1">
        <f t="shared" ca="1" si="23"/>
        <v>126.50495851641273</v>
      </c>
      <c r="J83" s="1">
        <f t="shared" ca="1" si="23"/>
        <v>93.108597502445605</v>
      </c>
      <c r="K83" s="1">
        <f t="shared" ca="1" si="23"/>
        <v>110.51015058442303</v>
      </c>
      <c r="L83" s="1">
        <f t="shared" ca="1" si="23"/>
        <v>128.49141078630569</v>
      </c>
      <c r="M83" s="1">
        <f t="shared" ca="1" si="23"/>
        <v>102.41506660783357</v>
      </c>
      <c r="N83" s="1">
        <f t="shared" ca="1" si="23"/>
        <v>74.354363894131296</v>
      </c>
      <c r="O83" s="1">
        <f t="shared" ca="1" si="23"/>
        <v>95.232016492002742</v>
      </c>
      <c r="P83" s="1">
        <f t="shared" ca="1" si="23"/>
        <v>63.934723481088369</v>
      </c>
      <c r="Q83" s="1">
        <f t="shared" ca="1" si="23"/>
        <v>118.97241351397352</v>
      </c>
      <c r="R83" s="1">
        <f t="shared" ca="1" si="23"/>
        <v>96.597742933572647</v>
      </c>
      <c r="S83" s="1">
        <f t="shared" ca="1" si="23"/>
        <v>95.63624312101193</v>
      </c>
      <c r="T83" s="1">
        <f t="shared" ca="1" si="23"/>
        <v>117.67741093449972</v>
      </c>
      <c r="U83" s="1">
        <f t="shared" ca="1" si="23"/>
        <v>79.57349012685475</v>
      </c>
      <c r="V83" s="1">
        <f t="shared" ca="1" si="23"/>
        <v>103.38210276265133</v>
      </c>
      <c r="W83" s="1">
        <f t="shared" ca="1" si="23"/>
        <v>91.719085599102215</v>
      </c>
      <c r="X83" s="1">
        <f t="shared" ca="1" si="22"/>
        <v>89.2789993391129</v>
      </c>
      <c r="Y83" s="1">
        <f t="shared" ca="1" si="22"/>
        <v>94.411431595632891</v>
      </c>
      <c r="Z83" s="1">
        <f t="shared" ca="1" si="22"/>
        <v>93.771962818989024</v>
      </c>
      <c r="AA83" s="1">
        <f t="shared" ca="1" si="22"/>
        <v>109.31092554439957</v>
      </c>
      <c r="AB83" s="1">
        <f t="shared" ca="1" si="22"/>
        <v>125.39961011885083</v>
      </c>
      <c r="AC83" s="1">
        <f t="shared" ca="1" si="22"/>
        <v>119.22820951624571</v>
      </c>
      <c r="AD83" s="1">
        <f t="shared" ca="1" si="22"/>
        <v>73.181532918929776</v>
      </c>
      <c r="AE83" s="1">
        <f t="shared" ca="1" si="22"/>
        <v>91.621656402661714</v>
      </c>
      <c r="AF83" s="1">
        <f t="shared" ca="1" si="22"/>
        <v>91.895105473135871</v>
      </c>
      <c r="AG83" s="1">
        <f t="shared" ca="1" si="22"/>
        <v>91.019903065217534</v>
      </c>
      <c r="AH83" s="1">
        <f t="shared" ca="1" si="22"/>
        <v>96.812392791937526</v>
      </c>
      <c r="AI83" s="1">
        <f t="shared" ca="1" si="22"/>
        <v>95.116674886426281</v>
      </c>
      <c r="AJ83" s="1">
        <f t="shared" ca="1" si="22"/>
        <v>82.181121574493119</v>
      </c>
      <c r="AK83" s="1">
        <f t="shared" ca="1" si="22"/>
        <v>73.811395506961148</v>
      </c>
      <c r="AL83" s="1">
        <f t="shared" ca="1" si="22"/>
        <v>104.20639964236389</v>
      </c>
      <c r="AM83" s="1">
        <f t="shared" ca="1" si="12"/>
        <v>109.17949697579337</v>
      </c>
      <c r="AN83" s="1">
        <f t="shared" ca="1" si="12"/>
        <v>76.693080136640873</v>
      </c>
      <c r="AO83" s="1">
        <f t="shared" ca="1" si="12"/>
        <v>86.752955639185743</v>
      </c>
      <c r="AP83" s="1">
        <f t="shared" ca="1" si="12"/>
        <v>100.01600264949208</v>
      </c>
      <c r="AQ83" s="1">
        <f t="shared" ca="1" si="12"/>
        <v>114.64747194663744</v>
      </c>
    </row>
    <row r="84" spans="1:43" x14ac:dyDescent="0.25">
      <c r="A84" s="1" t="str">
        <f t="shared" ca="1" si="17"/>
        <v>no</v>
      </c>
      <c r="B84" s="1">
        <f t="shared" ca="1" si="18"/>
        <v>102.13843898689058</v>
      </c>
      <c r="C84" s="1">
        <f t="shared" ca="1" si="19"/>
        <v>110.93321801979636</v>
      </c>
      <c r="D84" s="1">
        <f t="shared" ca="1" si="20"/>
        <v>106.03321801979635</v>
      </c>
      <c r="E84" s="1">
        <f t="shared" ca="1" si="21"/>
        <v>11.922792957874805</v>
      </c>
      <c r="F84" s="1">
        <v>78</v>
      </c>
      <c r="H84" s="1">
        <f t="shared" ca="1" si="23"/>
        <v>102.02467184883538</v>
      </c>
      <c r="I84" s="1">
        <f t="shared" ca="1" si="23"/>
        <v>118.06858415937704</v>
      </c>
      <c r="J84" s="1">
        <f t="shared" ca="1" si="23"/>
        <v>99.144692018281006</v>
      </c>
      <c r="K84" s="1">
        <f t="shared" ca="1" si="23"/>
        <v>112.09790466492782</v>
      </c>
      <c r="L84" s="1">
        <f t="shared" ca="1" si="23"/>
        <v>91.084586513518261</v>
      </c>
      <c r="M84" s="1">
        <f t="shared" ca="1" si="23"/>
        <v>101.72814159914378</v>
      </c>
      <c r="N84" s="1">
        <f t="shared" ca="1" si="23"/>
        <v>92.82752608014502</v>
      </c>
      <c r="O84" s="1">
        <f t="shared" ca="1" si="23"/>
        <v>96.517425125581525</v>
      </c>
      <c r="P84" s="1">
        <f t="shared" ca="1" si="23"/>
        <v>110.67524657246079</v>
      </c>
      <c r="Q84" s="1">
        <f t="shared" ca="1" si="23"/>
        <v>129.64899016199473</v>
      </c>
      <c r="R84" s="1">
        <f t="shared" ca="1" si="23"/>
        <v>108.15258944740464</v>
      </c>
      <c r="S84" s="1">
        <f t="shared" ca="1" si="23"/>
        <v>100.71701489215918</v>
      </c>
      <c r="T84" s="1">
        <f t="shared" ca="1" si="23"/>
        <v>114.48890281638464</v>
      </c>
      <c r="U84" s="1">
        <f t="shared" ca="1" si="23"/>
        <v>119.85618766065885</v>
      </c>
      <c r="V84" s="1">
        <f t="shared" ca="1" si="23"/>
        <v>93.920990812983717</v>
      </c>
      <c r="W84" s="1">
        <f t="shared" ca="1" si="23"/>
        <v>126.22846094928391</v>
      </c>
      <c r="X84" s="1">
        <f t="shared" ca="1" si="22"/>
        <v>96.126541342424204</v>
      </c>
      <c r="Y84" s="1">
        <f t="shared" ca="1" si="22"/>
        <v>115.5455020115276</v>
      </c>
      <c r="Z84" s="1">
        <f t="shared" ca="1" si="22"/>
        <v>121.42238975793344</v>
      </c>
      <c r="AA84" s="1">
        <f t="shared" ca="1" si="22"/>
        <v>119.98953215538248</v>
      </c>
      <c r="AB84" s="1">
        <f t="shared" ca="1" si="22"/>
        <v>73.797659934061841</v>
      </c>
      <c r="AC84" s="1">
        <f t="shared" ca="1" si="22"/>
        <v>94.613327626124487</v>
      </c>
      <c r="AD84" s="1">
        <f t="shared" ca="1" si="22"/>
        <v>107.91972869519211</v>
      </c>
      <c r="AE84" s="1">
        <f t="shared" ca="1" si="22"/>
        <v>110.2410670798053</v>
      </c>
      <c r="AF84" s="1">
        <f t="shared" ca="1" si="22"/>
        <v>107.30978466010289</v>
      </c>
      <c r="AG84" s="1">
        <f t="shared" ca="1" si="22"/>
        <v>99.639650180145381</v>
      </c>
      <c r="AH84" s="1">
        <f t="shared" ca="1" si="22"/>
        <v>101.38618700362254</v>
      </c>
      <c r="AI84" s="1">
        <f t="shared" ca="1" si="22"/>
        <v>123.84705723723131</v>
      </c>
      <c r="AJ84" s="1">
        <f t="shared" ca="1" si="22"/>
        <v>92.365510586026033</v>
      </c>
      <c r="AK84" s="1">
        <f t="shared" ca="1" si="22"/>
        <v>106.06746538942872</v>
      </c>
      <c r="AL84" s="1">
        <f t="shared" ca="1" si="22"/>
        <v>108.06858628283236</v>
      </c>
      <c r="AM84" s="1">
        <f t="shared" ca="1" si="12"/>
        <v>107.5292072642749</v>
      </c>
      <c r="AN84" s="1">
        <f t="shared" ca="1" si="12"/>
        <v>120.43609317870276</v>
      </c>
      <c r="AO84" s="1">
        <f t="shared" ca="1" si="12"/>
        <v>96.627672593751228</v>
      </c>
      <c r="AP84" s="1">
        <f t="shared" ca="1" si="12"/>
        <v>98.165800777960456</v>
      </c>
      <c r="AQ84" s="1">
        <f t="shared" ca="1" si="12"/>
        <v>98.915169632997078</v>
      </c>
    </row>
    <row r="85" spans="1:43" x14ac:dyDescent="0.25">
      <c r="A85" s="1" t="str">
        <f t="shared" ca="1" si="17"/>
        <v>yes</v>
      </c>
      <c r="B85" s="1">
        <f t="shared" ca="1" si="18"/>
        <v>96.55521723789731</v>
      </c>
      <c r="C85" s="1">
        <f t="shared" ca="1" si="19"/>
        <v>106.37503352061509</v>
      </c>
      <c r="D85" s="1">
        <f t="shared" ca="1" si="20"/>
        <v>101.47503352061509</v>
      </c>
      <c r="E85" s="1">
        <f t="shared" ca="1" si="21"/>
        <v>15.06066208995237</v>
      </c>
      <c r="F85" s="1">
        <v>79</v>
      </c>
      <c r="H85" s="1">
        <f t="shared" ca="1" si="23"/>
        <v>97.371009605935896</v>
      </c>
      <c r="I85" s="1">
        <f t="shared" ca="1" si="23"/>
        <v>125.25847649504064</v>
      </c>
      <c r="J85" s="1">
        <f t="shared" ca="1" si="23"/>
        <v>88.99977772712289</v>
      </c>
      <c r="K85" s="1">
        <f t="shared" ca="1" si="23"/>
        <v>102.86482213236955</v>
      </c>
      <c r="L85" s="1">
        <f t="shared" ca="1" si="23"/>
        <v>117.79734610858965</v>
      </c>
      <c r="M85" s="1">
        <f t="shared" ca="1" si="23"/>
        <v>106.43261602829496</v>
      </c>
      <c r="N85" s="1">
        <f t="shared" ca="1" si="23"/>
        <v>96.395949699765524</v>
      </c>
      <c r="O85" s="1">
        <f t="shared" ca="1" si="23"/>
        <v>113.33486292434549</v>
      </c>
      <c r="P85" s="1">
        <f t="shared" ca="1" si="23"/>
        <v>88.63327464108697</v>
      </c>
      <c r="Q85" s="1">
        <f t="shared" ca="1" si="23"/>
        <v>91.652315964817348</v>
      </c>
      <c r="R85" s="1">
        <f t="shared" ca="1" si="23"/>
        <v>85.408975379383776</v>
      </c>
      <c r="S85" s="1">
        <f t="shared" ca="1" si="23"/>
        <v>108.14998435284751</v>
      </c>
      <c r="T85" s="1">
        <f t="shared" ca="1" si="23"/>
        <v>105.94546538656407</v>
      </c>
      <c r="U85" s="1">
        <f t="shared" ca="1" si="23"/>
        <v>96.015439430917326</v>
      </c>
      <c r="V85" s="1">
        <f t="shared" ca="1" si="23"/>
        <v>109.26489442307098</v>
      </c>
      <c r="W85" s="1">
        <f t="shared" ca="1" si="23"/>
        <v>95.375521433096878</v>
      </c>
      <c r="X85" s="1">
        <f t="shared" ca="1" si="22"/>
        <v>118.79405070361722</v>
      </c>
      <c r="Y85" s="1">
        <f t="shared" ca="1" si="22"/>
        <v>122.41824607077672</v>
      </c>
      <c r="Z85" s="1">
        <f t="shared" ca="1" si="22"/>
        <v>95.123617472599207</v>
      </c>
      <c r="AA85" s="1">
        <f t="shared" ca="1" si="22"/>
        <v>133.14762354128987</v>
      </c>
      <c r="AB85" s="1">
        <f t="shared" ca="1" si="22"/>
        <v>110.14623477261543</v>
      </c>
      <c r="AC85" s="1">
        <f t="shared" ca="1" si="22"/>
        <v>97.232563109679759</v>
      </c>
      <c r="AD85" s="1">
        <f t="shared" ca="1" si="22"/>
        <v>85.174458065438643</v>
      </c>
      <c r="AE85" s="1">
        <f t="shared" ca="1" si="22"/>
        <v>94.031244258892215</v>
      </c>
      <c r="AF85" s="1">
        <f t="shared" ca="1" si="22"/>
        <v>73.604104340282532</v>
      </c>
      <c r="AG85" s="1">
        <f t="shared" ca="1" si="22"/>
        <v>114.18620451915261</v>
      </c>
      <c r="AH85" s="1">
        <f t="shared" ca="1" si="22"/>
        <v>103.65325979795932</v>
      </c>
      <c r="AI85" s="1">
        <f t="shared" ca="1" si="22"/>
        <v>90.334710900843859</v>
      </c>
      <c r="AJ85" s="1">
        <f t="shared" ca="1" si="22"/>
        <v>117.36651806165906</v>
      </c>
      <c r="AK85" s="1">
        <f t="shared" ca="1" si="22"/>
        <v>61.887760086694733</v>
      </c>
      <c r="AL85" s="1">
        <f t="shared" ca="1" si="22"/>
        <v>118.90632140925118</v>
      </c>
      <c r="AM85" s="1">
        <f t="shared" ca="1" si="12"/>
        <v>97.253197282659954</v>
      </c>
      <c r="AN85" s="1">
        <f t="shared" ca="1" si="12"/>
        <v>83.569767294561359</v>
      </c>
      <c r="AO85" s="1">
        <f t="shared" ca="1" si="12"/>
        <v>88.292832247417678</v>
      </c>
      <c r="AP85" s="1">
        <f t="shared" ca="1" si="12"/>
        <v>109.85749181219599</v>
      </c>
      <c r="AQ85" s="1">
        <f t="shared" ca="1" si="12"/>
        <v>109.22026926130737</v>
      </c>
    </row>
    <row r="86" spans="1:43" x14ac:dyDescent="0.25">
      <c r="A86" s="1" t="str">
        <f t="shared" ca="1" si="17"/>
        <v>yes</v>
      </c>
      <c r="B86" s="1">
        <f t="shared" ca="1" si="18"/>
        <v>94.978346591182031</v>
      </c>
      <c r="C86" s="1">
        <f t="shared" ca="1" si="19"/>
        <v>106.13979213825495</v>
      </c>
      <c r="D86" s="1">
        <f t="shared" ca="1" si="20"/>
        <v>101.23979213825494</v>
      </c>
      <c r="E86" s="1">
        <f t="shared" ca="1" si="21"/>
        <v>19.167690450223184</v>
      </c>
      <c r="F86" s="1">
        <v>80</v>
      </c>
      <c r="H86" s="1">
        <f t="shared" ca="1" si="23"/>
        <v>108.74012167640558</v>
      </c>
      <c r="I86" s="1">
        <f t="shared" ca="1" si="23"/>
        <v>79.022209045046296</v>
      </c>
      <c r="J86" s="1">
        <f t="shared" ca="1" si="23"/>
        <v>76.823888888849766</v>
      </c>
      <c r="K86" s="1">
        <f t="shared" ca="1" si="23"/>
        <v>122.47373514267059</v>
      </c>
      <c r="L86" s="1">
        <f t="shared" ca="1" si="23"/>
        <v>78.848530389665612</v>
      </c>
      <c r="M86" s="1">
        <f t="shared" ca="1" si="23"/>
        <v>126.79899840402436</v>
      </c>
      <c r="N86" s="1">
        <f t="shared" ca="1" si="23"/>
        <v>101.59300648188265</v>
      </c>
      <c r="O86" s="1">
        <f t="shared" ca="1" si="23"/>
        <v>88.459324446034273</v>
      </c>
      <c r="P86" s="1">
        <f t="shared" ca="1" si="23"/>
        <v>101.34678035511544</v>
      </c>
      <c r="Q86" s="1">
        <f t="shared" ca="1" si="23"/>
        <v>83.469388485347082</v>
      </c>
      <c r="R86" s="1">
        <f t="shared" ca="1" si="23"/>
        <v>100.88016625863747</v>
      </c>
      <c r="S86" s="1">
        <f t="shared" ca="1" si="23"/>
        <v>119.10568164459144</v>
      </c>
      <c r="T86" s="1">
        <f t="shared" ca="1" si="23"/>
        <v>71.336332849397365</v>
      </c>
      <c r="U86" s="1">
        <f t="shared" ca="1" si="23"/>
        <v>126.25021948392911</v>
      </c>
      <c r="V86" s="1">
        <f t="shared" ca="1" si="23"/>
        <v>98.299291420205165</v>
      </c>
      <c r="W86" s="1">
        <f t="shared" ca="1" si="23"/>
        <v>83.298632881687013</v>
      </c>
      <c r="X86" s="1">
        <f t="shared" ca="1" si="22"/>
        <v>146.77602718050221</v>
      </c>
      <c r="Y86" s="1">
        <f t="shared" ca="1" si="22"/>
        <v>108.16371444138994</v>
      </c>
      <c r="Z86" s="1">
        <f t="shared" ca="1" si="22"/>
        <v>124.01538273319399</v>
      </c>
      <c r="AA86" s="1">
        <f t="shared" ca="1" si="22"/>
        <v>124.78436657183804</v>
      </c>
      <c r="AB86" s="1">
        <f t="shared" ca="1" si="22"/>
        <v>128.79422846357917</v>
      </c>
      <c r="AC86" s="1">
        <f t="shared" ca="1" si="22"/>
        <v>89.188915321787903</v>
      </c>
      <c r="AD86" s="1">
        <f t="shared" ca="1" si="22"/>
        <v>105.02549642636539</v>
      </c>
      <c r="AE86" s="1">
        <f t="shared" ca="1" si="22"/>
        <v>78.780855550324077</v>
      </c>
      <c r="AF86" s="1">
        <f t="shared" ca="1" si="22"/>
        <v>100.44160153295837</v>
      </c>
      <c r="AG86" s="1">
        <f t="shared" ca="1" si="22"/>
        <v>74.141442573685708</v>
      </c>
      <c r="AH86" s="1">
        <f t="shared" ca="1" si="22"/>
        <v>126.877219003806</v>
      </c>
      <c r="AI86" s="1">
        <f t="shared" ca="1" si="22"/>
        <v>99.104408229722651</v>
      </c>
      <c r="AJ86" s="1">
        <f t="shared" ca="1" si="22"/>
        <v>74.288497644788023</v>
      </c>
      <c r="AK86" s="1">
        <f t="shared" ca="1" si="22"/>
        <v>102.31846069737968</v>
      </c>
      <c r="AL86" s="1">
        <f t="shared" ca="1" si="22"/>
        <v>116.75126793517614</v>
      </c>
      <c r="AM86" s="1">
        <f t="shared" ca="1" si="12"/>
        <v>101.54897976565266</v>
      </c>
      <c r="AN86" s="1">
        <f t="shared" ca="1" si="12"/>
        <v>102.55582817158964</v>
      </c>
      <c r="AO86" s="1">
        <f t="shared" ca="1" si="12"/>
        <v>98.463751474824562</v>
      </c>
      <c r="AP86" s="1">
        <f t="shared" ca="1" si="12"/>
        <v>95.424098959096185</v>
      </c>
      <c r="AQ86" s="1">
        <f t="shared" ca="1" si="12"/>
        <v>80.441666446027824</v>
      </c>
    </row>
    <row r="87" spans="1:43" x14ac:dyDescent="0.25">
      <c r="A87" s="1" t="str">
        <f t="shared" ca="1" si="17"/>
        <v>yes</v>
      </c>
      <c r="B87" s="1">
        <f t="shared" ca="1" si="18"/>
        <v>93.273190660548835</v>
      </c>
      <c r="C87" s="1">
        <f t="shared" ca="1" si="19"/>
        <v>102.9599075156554</v>
      </c>
      <c r="D87" s="1">
        <f t="shared" ca="1" si="20"/>
        <v>98.059907515655397</v>
      </c>
      <c r="E87" s="1">
        <f t="shared" ca="1" si="21"/>
        <v>14.653214862571129</v>
      </c>
      <c r="F87" s="1">
        <v>81</v>
      </c>
      <c r="H87" s="1">
        <f t="shared" ca="1" si="23"/>
        <v>67.676441723442196</v>
      </c>
      <c r="I87" s="1">
        <f t="shared" ca="1" si="23"/>
        <v>120.07743714713668</v>
      </c>
      <c r="J87" s="1">
        <f t="shared" ca="1" si="23"/>
        <v>98.269163029138099</v>
      </c>
      <c r="K87" s="1">
        <f t="shared" ca="1" si="23"/>
        <v>96.371017411797084</v>
      </c>
      <c r="L87" s="1">
        <f t="shared" ca="1" si="23"/>
        <v>108.82087098180664</v>
      </c>
      <c r="M87" s="1">
        <f t="shared" ca="1" si="23"/>
        <v>99.355616526279562</v>
      </c>
      <c r="N87" s="1">
        <f t="shared" ca="1" si="23"/>
        <v>107.78235931311201</v>
      </c>
      <c r="O87" s="1">
        <f t="shared" ca="1" si="23"/>
        <v>106.90966240647111</v>
      </c>
      <c r="P87" s="1">
        <f t="shared" ca="1" si="23"/>
        <v>89.437015059543299</v>
      </c>
      <c r="Q87" s="1">
        <f t="shared" ca="1" si="23"/>
        <v>110.85168696026307</v>
      </c>
      <c r="R87" s="1">
        <f t="shared" ca="1" si="23"/>
        <v>108.66890617052512</v>
      </c>
      <c r="S87" s="1">
        <f t="shared" ca="1" si="23"/>
        <v>94.168268947723959</v>
      </c>
      <c r="T87" s="1">
        <f t="shared" ca="1" si="23"/>
        <v>98.003262025890336</v>
      </c>
      <c r="U87" s="1">
        <f t="shared" ca="1" si="23"/>
        <v>121.76809957014825</v>
      </c>
      <c r="V87" s="1">
        <f t="shared" ca="1" si="23"/>
        <v>89.613382075649625</v>
      </c>
      <c r="W87" s="1">
        <f t="shared" ca="1" si="23"/>
        <v>98.164989419846961</v>
      </c>
      <c r="X87" s="1">
        <f t="shared" ca="1" si="22"/>
        <v>106.60556147243496</v>
      </c>
      <c r="Y87" s="1">
        <f t="shared" ca="1" si="22"/>
        <v>112.06805008616136</v>
      </c>
      <c r="Z87" s="1">
        <f t="shared" ca="1" si="22"/>
        <v>73.394163593062984</v>
      </c>
      <c r="AA87" s="1">
        <f t="shared" ca="1" si="22"/>
        <v>104.67103142785453</v>
      </c>
      <c r="AB87" s="1">
        <f t="shared" ca="1" si="22"/>
        <v>103.99422084200815</v>
      </c>
      <c r="AC87" s="1">
        <f t="shared" ca="1" si="22"/>
        <v>87.385814719118656</v>
      </c>
      <c r="AD87" s="1">
        <f t="shared" ca="1" si="22"/>
        <v>94.051099128204072</v>
      </c>
      <c r="AE87" s="1">
        <f t="shared" ca="1" si="22"/>
        <v>113.56804098166849</v>
      </c>
      <c r="AF87" s="1">
        <f t="shared" ca="1" si="22"/>
        <v>125.55611956438663</v>
      </c>
      <c r="AG87" s="1">
        <f t="shared" ca="1" si="22"/>
        <v>90.820217097987751</v>
      </c>
      <c r="AH87" s="1">
        <f t="shared" ca="1" si="22"/>
        <v>74.221039077034675</v>
      </c>
      <c r="AI87" s="1">
        <f t="shared" ca="1" si="22"/>
        <v>103.32733556467633</v>
      </c>
      <c r="AJ87" s="1">
        <f t="shared" ca="1" si="22"/>
        <v>75.644005997252449</v>
      </c>
      <c r="AK87" s="1">
        <f t="shared" ca="1" si="22"/>
        <v>114.59427069031463</v>
      </c>
      <c r="AL87" s="1">
        <f t="shared" ca="1" si="22"/>
        <v>82.647933613113608</v>
      </c>
      <c r="AM87" s="1">
        <f t="shared" ca="1" si="12"/>
        <v>111.30062179021314</v>
      </c>
      <c r="AN87" s="1">
        <f t="shared" ca="1" si="12"/>
        <v>92.452732305990509</v>
      </c>
      <c r="AO87" s="1">
        <f t="shared" ca="1" si="12"/>
        <v>73.487038116233975</v>
      </c>
      <c r="AP87" s="1">
        <f t="shared" ca="1" si="12"/>
        <v>90.681151649878075</v>
      </c>
      <c r="AQ87" s="1">
        <f t="shared" ca="1" si="12"/>
        <v>83.748044077225117</v>
      </c>
    </row>
    <row r="88" spans="1:43" x14ac:dyDescent="0.25">
      <c r="A88" s="1" t="str">
        <f t="shared" ca="1" si="17"/>
        <v>yes</v>
      </c>
      <c r="B88" s="1">
        <f t="shared" ca="1" si="18"/>
        <v>94.226085226929229</v>
      </c>
      <c r="C88" s="1">
        <f t="shared" ca="1" si="19"/>
        <v>102.85259051403246</v>
      </c>
      <c r="D88" s="1">
        <f t="shared" ca="1" si="20"/>
        <v>97.952590514032451</v>
      </c>
      <c r="E88" s="1">
        <f t="shared" ca="1" si="21"/>
        <v>11.407669246234347</v>
      </c>
      <c r="F88" s="1">
        <v>82</v>
      </c>
      <c r="H88" s="1">
        <f t="shared" ca="1" si="23"/>
        <v>112.83889171064328</v>
      </c>
      <c r="I88" s="1">
        <f t="shared" ca="1" si="23"/>
        <v>106.28936200925384</v>
      </c>
      <c r="J88" s="1">
        <f t="shared" ca="1" si="23"/>
        <v>105.99568814230658</v>
      </c>
      <c r="K88" s="1">
        <f t="shared" ca="1" si="23"/>
        <v>94.00272576524354</v>
      </c>
      <c r="L88" s="1">
        <f t="shared" ca="1" si="23"/>
        <v>86.48060898342834</v>
      </c>
      <c r="M88" s="1">
        <f t="shared" ca="1" si="23"/>
        <v>82.29699090953352</v>
      </c>
      <c r="N88" s="1">
        <f t="shared" ca="1" si="23"/>
        <v>114.13052999534062</v>
      </c>
      <c r="O88" s="1">
        <f t="shared" ca="1" si="23"/>
        <v>127.71682976064906</v>
      </c>
      <c r="P88" s="1">
        <f t="shared" ca="1" si="23"/>
        <v>103.64887699059304</v>
      </c>
      <c r="Q88" s="1">
        <f t="shared" ca="1" si="23"/>
        <v>104.10455861718455</v>
      </c>
      <c r="R88" s="1">
        <f t="shared" ca="1" si="23"/>
        <v>98.899325523059318</v>
      </c>
      <c r="S88" s="1">
        <f t="shared" ca="1" si="23"/>
        <v>99.119947575624593</v>
      </c>
      <c r="T88" s="1">
        <f t="shared" ca="1" si="23"/>
        <v>90.517019400566355</v>
      </c>
      <c r="U88" s="1">
        <f t="shared" ca="1" si="23"/>
        <v>121.44631153713857</v>
      </c>
      <c r="V88" s="1">
        <f t="shared" ca="1" si="23"/>
        <v>90.620909862826508</v>
      </c>
      <c r="W88" s="1">
        <f t="shared" ca="1" si="23"/>
        <v>87.848796661639483</v>
      </c>
      <c r="X88" s="1">
        <f t="shared" ca="1" si="22"/>
        <v>92.280805111129254</v>
      </c>
      <c r="Y88" s="1">
        <f t="shared" ca="1" si="22"/>
        <v>95.563806041024506</v>
      </c>
      <c r="Z88" s="1">
        <f t="shared" ca="1" si="22"/>
        <v>92.31190371161351</v>
      </c>
      <c r="AA88" s="1">
        <f t="shared" ca="1" si="22"/>
        <v>92.671071015813069</v>
      </c>
      <c r="AB88" s="1">
        <f t="shared" ca="1" si="22"/>
        <v>104.96615961605487</v>
      </c>
      <c r="AC88" s="1">
        <f t="shared" ca="1" si="22"/>
        <v>92.608767343926658</v>
      </c>
      <c r="AD88" s="1">
        <f t="shared" ca="1" si="22"/>
        <v>108.70123244736709</v>
      </c>
      <c r="AE88" s="1">
        <f t="shared" ca="1" si="22"/>
        <v>102.1190617055494</v>
      </c>
      <c r="AF88" s="1">
        <f t="shared" ca="1" si="22"/>
        <v>95.438395718940782</v>
      </c>
      <c r="AG88" s="1">
        <f t="shared" ca="1" si="22"/>
        <v>104.59559017849726</v>
      </c>
      <c r="AH88" s="1">
        <f t="shared" ca="1" si="22"/>
        <v>86.026722713873824</v>
      </c>
      <c r="AI88" s="1">
        <f t="shared" ca="1" si="22"/>
        <v>82.017342134343124</v>
      </c>
      <c r="AJ88" s="1">
        <f t="shared" ca="1" si="22"/>
        <v>113.12456337995582</v>
      </c>
      <c r="AK88" s="1">
        <f t="shared" ca="1" si="22"/>
        <v>90.684372435620986</v>
      </c>
      <c r="AL88" s="1">
        <f t="shared" ca="1" si="22"/>
        <v>103.71594233880514</v>
      </c>
      <c r="AM88" s="1">
        <f t="shared" ca="1" si="12"/>
        <v>98.519730976499389</v>
      </c>
      <c r="AN88" s="1">
        <f t="shared" ca="1" si="12"/>
        <v>83.936333288724512</v>
      </c>
      <c r="AO88" s="1">
        <f t="shared" ca="1" si="12"/>
        <v>78.473092405769677</v>
      </c>
      <c r="AP88" s="1">
        <f t="shared" ca="1" si="12"/>
        <v>97.896812136107968</v>
      </c>
      <c r="AQ88" s="1">
        <f t="shared" ca="1" si="12"/>
        <v>84.684180360519733</v>
      </c>
    </row>
    <row r="89" spans="1:43" x14ac:dyDescent="0.25">
      <c r="A89" s="1" t="str">
        <f t="shared" ca="1" si="17"/>
        <v>yes</v>
      </c>
      <c r="B89" s="1">
        <f t="shared" ca="1" si="18"/>
        <v>96.907631049956237</v>
      </c>
      <c r="C89" s="1">
        <f t="shared" ca="1" si="19"/>
        <v>107.81616967225324</v>
      </c>
      <c r="D89" s="1">
        <f t="shared" ca="1" si="20"/>
        <v>102.91616967225323</v>
      </c>
      <c r="E89" s="1">
        <f t="shared" ca="1" si="21"/>
        <v>18.393485578460197</v>
      </c>
      <c r="F89" s="1">
        <v>83</v>
      </c>
      <c r="H89" s="1">
        <f t="shared" ca="1" si="23"/>
        <v>120.58857158774143</v>
      </c>
      <c r="I89" s="1">
        <f t="shared" ca="1" si="23"/>
        <v>110.45536538476475</v>
      </c>
      <c r="J89" s="1">
        <f t="shared" ca="1" si="23"/>
        <v>109.78490760475256</v>
      </c>
      <c r="K89" s="1">
        <f t="shared" ca="1" si="23"/>
        <v>94.91693857093172</v>
      </c>
      <c r="L89" s="1">
        <f t="shared" ca="1" si="23"/>
        <v>108.96444254917347</v>
      </c>
      <c r="M89" s="1">
        <f t="shared" ca="1" si="23"/>
        <v>93.242363435265418</v>
      </c>
      <c r="N89" s="1">
        <f t="shared" ca="1" si="23"/>
        <v>82.861363064703184</v>
      </c>
      <c r="O89" s="1">
        <f t="shared" ca="1" si="23"/>
        <v>94.13262107693933</v>
      </c>
      <c r="P89" s="1">
        <f t="shared" ca="1" si="23"/>
        <v>88.086472904677422</v>
      </c>
      <c r="Q89" s="1">
        <f t="shared" ca="1" si="23"/>
        <v>110.00198938032648</v>
      </c>
      <c r="R89" s="1">
        <f t="shared" ca="1" si="23"/>
        <v>110.78202013016688</v>
      </c>
      <c r="S89" s="1">
        <f t="shared" ca="1" si="23"/>
        <v>111.18356365653131</v>
      </c>
      <c r="T89" s="1">
        <f t="shared" ca="1" si="23"/>
        <v>68.344735373060729</v>
      </c>
      <c r="U89" s="1">
        <f t="shared" ca="1" si="23"/>
        <v>81.202379671831309</v>
      </c>
      <c r="V89" s="1">
        <f t="shared" ca="1" si="23"/>
        <v>102.08912816093779</v>
      </c>
      <c r="W89" s="1">
        <f t="shared" ca="1" si="23"/>
        <v>110.12645844442191</v>
      </c>
      <c r="X89" s="1">
        <f t="shared" ca="1" si="22"/>
        <v>71.057094003020381</v>
      </c>
      <c r="Y89" s="1">
        <f t="shared" ca="1" si="22"/>
        <v>89.679865613115822</v>
      </c>
      <c r="Z89" s="1">
        <f t="shared" ca="1" si="22"/>
        <v>127.39912539882349</v>
      </c>
      <c r="AA89" s="1">
        <f t="shared" ca="1" si="22"/>
        <v>73.417323888452501</v>
      </c>
      <c r="AB89" s="1">
        <f t="shared" ca="1" si="22"/>
        <v>93.572229915679657</v>
      </c>
      <c r="AC89" s="1">
        <f t="shared" ca="1" si="22"/>
        <v>117.62820669942667</v>
      </c>
      <c r="AD89" s="1">
        <f t="shared" ca="1" si="22"/>
        <v>126.04290616850483</v>
      </c>
      <c r="AE89" s="1">
        <f t="shared" ca="1" si="22"/>
        <v>116.81993512980701</v>
      </c>
      <c r="AF89" s="1">
        <f t="shared" ca="1" si="22"/>
        <v>117.28287492186642</v>
      </c>
      <c r="AG89" s="1">
        <f t="shared" ca="1" si="22"/>
        <v>117.87204250062813</v>
      </c>
      <c r="AH89" s="1">
        <f t="shared" ca="1" si="22"/>
        <v>92.010985131062185</v>
      </c>
      <c r="AI89" s="1">
        <f t="shared" ca="1" si="22"/>
        <v>116.91864143047376</v>
      </c>
      <c r="AJ89" s="1">
        <f t="shared" ca="1" si="22"/>
        <v>81.377400590341011</v>
      </c>
      <c r="AK89" s="1">
        <f t="shared" ca="1" si="22"/>
        <v>132.06116529765444</v>
      </c>
      <c r="AL89" s="1">
        <f t="shared" ca="1" si="22"/>
        <v>83.383676365745131</v>
      </c>
      <c r="AM89" s="1">
        <f t="shared" ca="1" si="12"/>
        <v>129.24975329641049</v>
      </c>
      <c r="AN89" s="1">
        <f t="shared" ca="1" si="12"/>
        <v>112.9900425719333</v>
      </c>
      <c r="AO89" s="1">
        <f t="shared" ca="1" si="12"/>
        <v>133.35546224694065</v>
      </c>
      <c r="AP89" s="1">
        <f t="shared" ca="1" si="12"/>
        <v>101.02188385802903</v>
      </c>
      <c r="AQ89" s="1">
        <f t="shared" ca="1" si="12"/>
        <v>75.078172176975244</v>
      </c>
    </row>
    <row r="90" spans="1:43" x14ac:dyDescent="0.25">
      <c r="A90" s="1" t="str">
        <f t="shared" ca="1" si="17"/>
        <v>yes</v>
      </c>
      <c r="B90" s="1">
        <f t="shared" ca="1" si="18"/>
        <v>97.386851340007439</v>
      </c>
      <c r="C90" s="1">
        <f t="shared" ca="1" si="19"/>
        <v>107.33069876526949</v>
      </c>
      <c r="D90" s="1">
        <f t="shared" ca="1" si="20"/>
        <v>102.43069876526948</v>
      </c>
      <c r="E90" s="1">
        <f t="shared" ca="1" si="21"/>
        <v>15.440349261006261</v>
      </c>
      <c r="F90" s="1">
        <v>84</v>
      </c>
      <c r="H90" s="1">
        <f t="shared" ca="1" si="23"/>
        <v>76.713049462795595</v>
      </c>
      <c r="I90" s="1">
        <f t="shared" ca="1" si="23"/>
        <v>123.76270112618455</v>
      </c>
      <c r="J90" s="1">
        <f t="shared" ca="1" si="23"/>
        <v>109.12065483777232</v>
      </c>
      <c r="K90" s="1">
        <f t="shared" ca="1" si="23"/>
        <v>110.10038381525987</v>
      </c>
      <c r="L90" s="1">
        <f t="shared" ca="1" si="23"/>
        <v>119.39640608386865</v>
      </c>
      <c r="M90" s="1">
        <f t="shared" ca="1" si="23"/>
        <v>124.07020575158934</v>
      </c>
      <c r="N90" s="1">
        <f t="shared" ca="1" si="23"/>
        <v>110.7481569128757</v>
      </c>
      <c r="O90" s="1">
        <f t="shared" ca="1" si="23"/>
        <v>101.06697341354031</v>
      </c>
      <c r="P90" s="1">
        <f t="shared" ca="1" si="23"/>
        <v>127.87764141754128</v>
      </c>
      <c r="Q90" s="1">
        <f t="shared" ca="1" si="23"/>
        <v>123.75364292612018</v>
      </c>
      <c r="R90" s="1">
        <f t="shared" ca="1" si="23"/>
        <v>113.00492307872614</v>
      </c>
      <c r="S90" s="1">
        <f t="shared" ca="1" si="23"/>
        <v>92.347131811408957</v>
      </c>
      <c r="T90" s="1">
        <f t="shared" ca="1" si="23"/>
        <v>118.89239700298495</v>
      </c>
      <c r="U90" s="1">
        <f t="shared" ca="1" si="23"/>
        <v>102.13791570644821</v>
      </c>
      <c r="V90" s="1">
        <f t="shared" ca="1" si="23"/>
        <v>92.421460864320522</v>
      </c>
      <c r="W90" s="1">
        <f t="shared" ca="1" si="23"/>
        <v>84.616492849479641</v>
      </c>
      <c r="X90" s="1">
        <f t="shared" ca="1" si="22"/>
        <v>75.630204482012516</v>
      </c>
      <c r="Y90" s="1">
        <f t="shared" ca="1" si="22"/>
        <v>86.278179214664007</v>
      </c>
      <c r="Z90" s="1">
        <f t="shared" ca="1" si="22"/>
        <v>76.560483015730142</v>
      </c>
      <c r="AA90" s="1">
        <f t="shared" ca="1" si="22"/>
        <v>106.43140030018456</v>
      </c>
      <c r="AB90" s="1">
        <f t="shared" ca="1" si="22"/>
        <v>97.879167491643742</v>
      </c>
      <c r="AC90" s="1">
        <f t="shared" ca="1" si="22"/>
        <v>93.53926205888591</v>
      </c>
      <c r="AD90" s="1">
        <f t="shared" ca="1" si="22"/>
        <v>73.596392268148321</v>
      </c>
      <c r="AE90" s="1">
        <f t="shared" ca="1" si="22"/>
        <v>99.449434958517244</v>
      </c>
      <c r="AF90" s="1">
        <f t="shared" ca="1" si="22"/>
        <v>91.36292513807841</v>
      </c>
      <c r="AG90" s="1">
        <f t="shared" ca="1" si="22"/>
        <v>130.70851600030846</v>
      </c>
      <c r="AH90" s="1">
        <f t="shared" ca="1" si="22"/>
        <v>113.17377700680748</v>
      </c>
      <c r="AI90" s="1">
        <f t="shared" ca="1" si="22"/>
        <v>117.60084794415212</v>
      </c>
      <c r="AJ90" s="1">
        <f t="shared" ca="1" si="22"/>
        <v>102.56682806155433</v>
      </c>
      <c r="AK90" s="1">
        <f t="shared" ca="1" si="22"/>
        <v>104.99308387342755</v>
      </c>
      <c r="AL90" s="1">
        <f t="shared" ca="1" si="22"/>
        <v>99.610050049695232</v>
      </c>
      <c r="AM90" s="1">
        <f t="shared" ca="1" si="12"/>
        <v>95.815577827856174</v>
      </c>
      <c r="AN90" s="1">
        <f t="shared" ca="1" si="12"/>
        <v>85.422138946497242</v>
      </c>
      <c r="AO90" s="1">
        <f t="shared" ca="1" si="12"/>
        <v>107.32488528121162</v>
      </c>
      <c r="AP90" s="1">
        <f t="shared" ca="1" si="12"/>
        <v>95.599400294274588</v>
      </c>
      <c r="AQ90" s="1">
        <f t="shared" ca="1" si="12"/>
        <v>103.93246427513584</v>
      </c>
    </row>
    <row r="91" spans="1:43" x14ac:dyDescent="0.25">
      <c r="A91" s="1" t="str">
        <f t="shared" ca="1" si="17"/>
        <v>yes</v>
      </c>
      <c r="B91" s="1">
        <f t="shared" ca="1" si="18"/>
        <v>97.977602509602661</v>
      </c>
      <c r="C91" s="1">
        <f t="shared" ca="1" si="19"/>
        <v>107.17797611147674</v>
      </c>
      <c r="D91" s="1">
        <f t="shared" ca="1" si="20"/>
        <v>102.27797611147673</v>
      </c>
      <c r="E91" s="1">
        <f t="shared" ca="1" si="21"/>
        <v>13.164408985328807</v>
      </c>
      <c r="F91" s="1">
        <v>85</v>
      </c>
      <c r="H91" s="1">
        <f t="shared" ca="1" si="23"/>
        <v>98.59200165856285</v>
      </c>
      <c r="I91" s="1">
        <f t="shared" ca="1" si="23"/>
        <v>101.59849439482228</v>
      </c>
      <c r="J91" s="1">
        <f t="shared" ca="1" si="23"/>
        <v>107.20543077015664</v>
      </c>
      <c r="K91" s="1">
        <f t="shared" ca="1" si="23"/>
        <v>92.168198747762787</v>
      </c>
      <c r="L91" s="1">
        <f t="shared" ca="1" si="23"/>
        <v>111.58696303203611</v>
      </c>
      <c r="M91" s="1">
        <f t="shared" ca="1" si="23"/>
        <v>71.95333394304194</v>
      </c>
      <c r="N91" s="1">
        <f t="shared" ca="1" si="23"/>
        <v>97.658646699031294</v>
      </c>
      <c r="O91" s="1">
        <f t="shared" ca="1" si="23"/>
        <v>117.22034927870109</v>
      </c>
      <c r="P91" s="1">
        <f t="shared" ca="1" si="23"/>
        <v>116.10984435635744</v>
      </c>
      <c r="Q91" s="1">
        <f t="shared" ca="1" si="23"/>
        <v>111.06300164098803</v>
      </c>
      <c r="R91" s="1">
        <f t="shared" ca="1" si="23"/>
        <v>82.900687644883917</v>
      </c>
      <c r="S91" s="1">
        <f t="shared" ca="1" si="23"/>
        <v>84.621521778152811</v>
      </c>
      <c r="T91" s="1">
        <f t="shared" ca="1" si="23"/>
        <v>104.67635975203009</v>
      </c>
      <c r="U91" s="1">
        <f t="shared" ca="1" si="23"/>
        <v>86.867932142077791</v>
      </c>
      <c r="V91" s="1">
        <f t="shared" ca="1" si="23"/>
        <v>99.263576737034157</v>
      </c>
      <c r="W91" s="1">
        <f t="shared" ca="1" si="23"/>
        <v>115.5176599315943</v>
      </c>
      <c r="X91" s="1">
        <f t="shared" ca="1" si="22"/>
        <v>123.4091560788826</v>
      </c>
      <c r="Y91" s="1">
        <f t="shared" ca="1" si="22"/>
        <v>118.54745393608951</v>
      </c>
      <c r="Z91" s="1">
        <f t="shared" ca="1" si="22"/>
        <v>106.29484860854117</v>
      </c>
      <c r="AA91" s="1">
        <f t="shared" ca="1" si="22"/>
        <v>86.148887759751076</v>
      </c>
      <c r="AB91" s="1">
        <f t="shared" ca="1" si="22"/>
        <v>120.708519882348</v>
      </c>
      <c r="AC91" s="1">
        <f t="shared" ca="1" si="22"/>
        <v>104.02918567134493</v>
      </c>
      <c r="AD91" s="1">
        <f t="shared" ca="1" si="22"/>
        <v>109.56339070144213</v>
      </c>
      <c r="AE91" s="1">
        <f t="shared" ca="1" si="22"/>
        <v>102.47658204030019</v>
      </c>
      <c r="AF91" s="1">
        <f t="shared" ca="1" si="22"/>
        <v>96.738215031458935</v>
      </c>
      <c r="AG91" s="1">
        <f t="shared" ca="1" si="22"/>
        <v>126.72691693018349</v>
      </c>
      <c r="AH91" s="1">
        <f t="shared" ca="1" si="22"/>
        <v>93.856391585535675</v>
      </c>
      <c r="AI91" s="1">
        <f t="shared" ca="1" si="22"/>
        <v>122.5466164464756</v>
      </c>
      <c r="AJ91" s="1">
        <f t="shared" ca="1" si="22"/>
        <v>77.610130452551815</v>
      </c>
      <c r="AK91" s="1">
        <f t="shared" ca="1" si="22"/>
        <v>105.41832931102859</v>
      </c>
      <c r="AL91" s="1">
        <f t="shared" ca="1" si="22"/>
        <v>103.87980959419779</v>
      </c>
      <c r="AM91" s="1">
        <f t="shared" ca="1" si="12"/>
        <v>92.135611171412862</v>
      </c>
      <c r="AN91" s="1">
        <f t="shared" ca="1" si="12"/>
        <v>97.494935694452678</v>
      </c>
      <c r="AO91" s="1">
        <f t="shared" ca="1" si="12"/>
        <v>97.042620433842941</v>
      </c>
      <c r="AP91" s="1">
        <f t="shared" ref="AP91:AQ91" ca="1" si="24">NORMINV(RAND(),100,15)</f>
        <v>97.754769840630885</v>
      </c>
      <c r="AQ91" s="1">
        <f t="shared" ca="1" si="24"/>
        <v>100.62076633545806</v>
      </c>
    </row>
    <row r="92" spans="1:43" x14ac:dyDescent="0.25">
      <c r="A92" s="1" t="str">
        <f t="shared" ca="1" si="17"/>
        <v>yes</v>
      </c>
      <c r="B92" s="1">
        <f t="shared" ca="1" si="18"/>
        <v>92.652160854869891</v>
      </c>
      <c r="C92" s="1">
        <f t="shared" ca="1" si="19"/>
        <v>103.65442395492592</v>
      </c>
      <c r="D92" s="1">
        <f t="shared" ca="1" si="20"/>
        <v>98.754423954925912</v>
      </c>
      <c r="E92" s="1">
        <f t="shared" ca="1" si="21"/>
        <v>18.68039724506944</v>
      </c>
      <c r="F92" s="1">
        <v>86</v>
      </c>
      <c r="H92" s="1">
        <f t="shared" ca="1" si="23"/>
        <v>122.75224014159667</v>
      </c>
      <c r="I92" s="1">
        <f t="shared" ca="1" si="23"/>
        <v>80.986392670183932</v>
      </c>
      <c r="J92" s="1">
        <f t="shared" ca="1" si="23"/>
        <v>84.924668145777645</v>
      </c>
      <c r="K92" s="1">
        <f t="shared" ca="1" si="23"/>
        <v>127.61465750921546</v>
      </c>
      <c r="L92" s="1">
        <f t="shared" ca="1" si="23"/>
        <v>91.284395509148467</v>
      </c>
      <c r="M92" s="1">
        <f t="shared" ca="1" si="23"/>
        <v>65.540369696630847</v>
      </c>
      <c r="N92" s="1">
        <f t="shared" ca="1" si="23"/>
        <v>107.80699997324241</v>
      </c>
      <c r="O92" s="1">
        <f t="shared" ca="1" si="23"/>
        <v>95.4959960544995</v>
      </c>
      <c r="P92" s="1">
        <f t="shared" ca="1" si="23"/>
        <v>81.002886396574183</v>
      </c>
      <c r="Q92" s="1">
        <f t="shared" ca="1" si="23"/>
        <v>132.25010207300315</v>
      </c>
      <c r="R92" s="1">
        <f t="shared" ca="1" si="23"/>
        <v>72.023242095483994</v>
      </c>
      <c r="S92" s="1">
        <f t="shared" ca="1" si="23"/>
        <v>95.801365182748398</v>
      </c>
      <c r="T92" s="1">
        <f t="shared" ca="1" si="23"/>
        <v>105.71028287184313</v>
      </c>
      <c r="U92" s="1">
        <f t="shared" ca="1" si="23"/>
        <v>83.027838321736311</v>
      </c>
      <c r="V92" s="1">
        <f t="shared" ca="1" si="23"/>
        <v>105.03756836287276</v>
      </c>
      <c r="W92" s="1">
        <f t="shared" ca="1" si="23"/>
        <v>102.96361696036141</v>
      </c>
      <c r="X92" s="1">
        <f t="shared" ca="1" si="22"/>
        <v>97.295030162675943</v>
      </c>
      <c r="Y92" s="1">
        <f t="shared" ca="1" si="22"/>
        <v>107.90779324910763</v>
      </c>
      <c r="Z92" s="1">
        <f t="shared" ca="1" si="22"/>
        <v>87.684437417484943</v>
      </c>
      <c r="AA92" s="1">
        <f t="shared" ca="1" si="22"/>
        <v>86.374076092589135</v>
      </c>
      <c r="AB92" s="1">
        <f t="shared" ca="1" si="22"/>
        <v>75.156329142233602</v>
      </c>
      <c r="AC92" s="1">
        <f t="shared" ca="1" si="22"/>
        <v>112.79610877009058</v>
      </c>
      <c r="AD92" s="1">
        <f t="shared" ca="1" si="22"/>
        <v>97.804629565278162</v>
      </c>
      <c r="AE92" s="1">
        <f t="shared" ca="1" si="22"/>
        <v>111.03543287355876</v>
      </c>
      <c r="AF92" s="1">
        <f t="shared" ca="1" si="22"/>
        <v>113.15467274404151</v>
      </c>
      <c r="AG92" s="1">
        <f t="shared" ca="1" si="22"/>
        <v>89.774871415451798</v>
      </c>
      <c r="AH92" s="1">
        <f t="shared" ca="1" si="22"/>
        <v>118.37733862309018</v>
      </c>
      <c r="AI92" s="1">
        <f t="shared" ca="1" si="22"/>
        <v>64.721263089963827</v>
      </c>
      <c r="AJ92" s="1">
        <f t="shared" ca="1" si="22"/>
        <v>107.20849671841133</v>
      </c>
      <c r="AK92" s="1">
        <f t="shared" ca="1" si="22"/>
        <v>119.65954427910822</v>
      </c>
      <c r="AL92" s="1">
        <f t="shared" ca="1" si="22"/>
        <v>91.467357778618478</v>
      </c>
      <c r="AM92" s="1">
        <f t="shared" ref="AM92:AQ106" ca="1" si="25">NORMINV(RAND(),100,15)</f>
        <v>124.55123592187417</v>
      </c>
      <c r="AN92" s="1">
        <f t="shared" ca="1" si="25"/>
        <v>123.11238963071057</v>
      </c>
      <c r="AO92" s="1">
        <f t="shared" ca="1" si="25"/>
        <v>62.294622280284457</v>
      </c>
      <c r="AP92" s="1">
        <f t="shared" ca="1" si="25"/>
        <v>95.299512387348884</v>
      </c>
      <c r="AQ92" s="1">
        <f t="shared" ca="1" si="25"/>
        <v>115.26149827049259</v>
      </c>
    </row>
    <row r="93" spans="1:43" x14ac:dyDescent="0.25">
      <c r="A93" s="1" t="str">
        <f t="shared" ca="1" si="17"/>
        <v>yes</v>
      </c>
      <c r="B93" s="1">
        <f t="shared" ca="1" si="18"/>
        <v>92.088055390249082</v>
      </c>
      <c r="C93" s="1">
        <f t="shared" ca="1" si="19"/>
        <v>103.29306263832379</v>
      </c>
      <c r="D93" s="1">
        <f t="shared" ca="1" si="20"/>
        <v>98.393062638323784</v>
      </c>
      <c r="E93" s="1">
        <f t="shared" ca="1" si="21"/>
        <v>19.301042596147067</v>
      </c>
      <c r="F93" s="1">
        <v>87</v>
      </c>
      <c r="H93" s="1">
        <f t="shared" ca="1" si="23"/>
        <v>97.09217008993825</v>
      </c>
      <c r="I93" s="1">
        <f t="shared" ca="1" si="23"/>
        <v>121.86797574605444</v>
      </c>
      <c r="J93" s="1">
        <f t="shared" ca="1" si="23"/>
        <v>80.973798803351173</v>
      </c>
      <c r="K93" s="1">
        <f t="shared" ca="1" si="23"/>
        <v>92.29592663105737</v>
      </c>
      <c r="L93" s="1">
        <f t="shared" ca="1" si="23"/>
        <v>44.760518982740685</v>
      </c>
      <c r="M93" s="1">
        <f t="shared" ca="1" si="23"/>
        <v>95.337230113498833</v>
      </c>
      <c r="N93" s="1">
        <f t="shared" ca="1" si="23"/>
        <v>57.574062964213574</v>
      </c>
      <c r="O93" s="1">
        <f t="shared" ca="1" si="23"/>
        <v>103.76512477401734</v>
      </c>
      <c r="P93" s="1">
        <f t="shared" ca="1" si="23"/>
        <v>117.1473342305177</v>
      </c>
      <c r="Q93" s="1">
        <f t="shared" ca="1" si="23"/>
        <v>89.529821111794178</v>
      </c>
      <c r="R93" s="1">
        <f t="shared" ca="1" si="23"/>
        <v>94.218948862638342</v>
      </c>
      <c r="S93" s="1">
        <f t="shared" ca="1" si="23"/>
        <v>93.789370867568636</v>
      </c>
      <c r="T93" s="1">
        <f t="shared" ca="1" si="23"/>
        <v>87.174047318187704</v>
      </c>
      <c r="U93" s="1">
        <f t="shared" ca="1" si="23"/>
        <v>131.36193181166533</v>
      </c>
      <c r="V93" s="1">
        <f t="shared" ca="1" si="23"/>
        <v>106.90626315803485</v>
      </c>
      <c r="W93" s="1">
        <f t="shared" ca="1" si="23"/>
        <v>108.82036394202342</v>
      </c>
      <c r="X93" s="1">
        <f t="shared" ca="1" si="22"/>
        <v>114.23942279332753</v>
      </c>
      <c r="Y93" s="1">
        <f t="shared" ca="1" si="22"/>
        <v>141.96458627114473</v>
      </c>
      <c r="Z93" s="1">
        <f t="shared" ca="1" si="22"/>
        <v>111.9028266937966</v>
      </c>
      <c r="AA93" s="1">
        <f t="shared" ca="1" si="22"/>
        <v>95.630728890404626</v>
      </c>
      <c r="AB93" s="1">
        <f t="shared" ca="1" si="22"/>
        <v>82.662608470350648</v>
      </c>
      <c r="AC93" s="1">
        <f t="shared" ca="1" si="22"/>
        <v>134.44117878046271</v>
      </c>
      <c r="AD93" s="1">
        <f t="shared" ca="1" si="22"/>
        <v>91.044512422981526</v>
      </c>
      <c r="AE93" s="1">
        <f t="shared" ca="1" si="22"/>
        <v>112.77982483730017</v>
      </c>
      <c r="AF93" s="1">
        <f t="shared" ca="1" si="22"/>
        <v>79.511724658478911</v>
      </c>
      <c r="AG93" s="1">
        <f t="shared" ca="1" si="22"/>
        <v>91.41819690828396</v>
      </c>
      <c r="AH93" s="1">
        <f t="shared" ca="1" si="22"/>
        <v>119.25202504746439</v>
      </c>
      <c r="AI93" s="1">
        <f t="shared" ca="1" si="22"/>
        <v>91.944761186081024</v>
      </c>
      <c r="AJ93" s="1">
        <f t="shared" ca="1" si="22"/>
        <v>105.84030177810261</v>
      </c>
      <c r="AK93" s="1">
        <f t="shared" ca="1" si="22"/>
        <v>97.950561358737929</v>
      </c>
      <c r="AL93" s="1">
        <f t="shared" ca="1" si="22"/>
        <v>85.343731488548315</v>
      </c>
      <c r="AM93" s="1">
        <f t="shared" ca="1" si="25"/>
        <v>88.44378040516429</v>
      </c>
      <c r="AN93" s="1">
        <f t="shared" ca="1" si="25"/>
        <v>83.158732361102565</v>
      </c>
      <c r="AO93" s="1">
        <f t="shared" ca="1" si="25"/>
        <v>105.77579865652939</v>
      </c>
      <c r="AP93" s="1">
        <f t="shared" ca="1" si="25"/>
        <v>94.656072050439136</v>
      </c>
      <c r="AQ93" s="1">
        <f t="shared" ca="1" si="25"/>
        <v>91.573990513653257</v>
      </c>
    </row>
    <row r="94" spans="1:43" x14ac:dyDescent="0.25">
      <c r="A94" s="1" t="str">
        <f t="shared" ca="1" si="17"/>
        <v>yes</v>
      </c>
      <c r="B94" s="1">
        <f t="shared" ca="1" si="18"/>
        <v>99.747480535502547</v>
      </c>
      <c r="C94" s="1">
        <f t="shared" ca="1" si="19"/>
        <v>108.65128466075936</v>
      </c>
      <c r="D94" s="1">
        <f t="shared" ca="1" si="20"/>
        <v>103.75128466075935</v>
      </c>
      <c r="E94" s="1">
        <f t="shared" ca="1" si="21"/>
        <v>12.256543240582046</v>
      </c>
      <c r="F94" s="1">
        <v>88</v>
      </c>
      <c r="H94" s="1">
        <f t="shared" ca="1" si="23"/>
        <v>102.92475843770377</v>
      </c>
      <c r="I94" s="1">
        <f t="shared" ca="1" si="23"/>
        <v>115.83638858586966</v>
      </c>
      <c r="J94" s="1">
        <f t="shared" ca="1" si="23"/>
        <v>129.45939195808751</v>
      </c>
      <c r="K94" s="1">
        <f t="shared" ca="1" si="23"/>
        <v>101.55759885071643</v>
      </c>
      <c r="L94" s="1">
        <f t="shared" ca="1" si="23"/>
        <v>92.717339198142668</v>
      </c>
      <c r="M94" s="1">
        <f t="shared" ca="1" si="23"/>
        <v>94.875503362432582</v>
      </c>
      <c r="N94" s="1">
        <f t="shared" ca="1" si="23"/>
        <v>93.273444536539628</v>
      </c>
      <c r="O94" s="1">
        <f t="shared" ca="1" si="23"/>
        <v>89.015019771906012</v>
      </c>
      <c r="P94" s="1">
        <f t="shared" ca="1" si="23"/>
        <v>88.954957564831005</v>
      </c>
      <c r="Q94" s="1">
        <f t="shared" ca="1" si="23"/>
        <v>71.151776152542737</v>
      </c>
      <c r="R94" s="1">
        <f t="shared" ca="1" si="23"/>
        <v>98.34634452787472</v>
      </c>
      <c r="S94" s="1">
        <f t="shared" ca="1" si="23"/>
        <v>101.21386182442399</v>
      </c>
      <c r="T94" s="1">
        <f t="shared" ca="1" si="23"/>
        <v>97.612903944500459</v>
      </c>
      <c r="U94" s="1">
        <f t="shared" ca="1" si="23"/>
        <v>99.06641975957983</v>
      </c>
      <c r="V94" s="1">
        <f t="shared" ca="1" si="23"/>
        <v>108.67823866566498</v>
      </c>
      <c r="W94" s="1">
        <f t="shared" ref="W94:AL106" ca="1" si="26">NORMINV(RAND(),100,15)</f>
        <v>105.98378403682506</v>
      </c>
      <c r="X94" s="1">
        <f t="shared" ca="1" si="26"/>
        <v>111.37648091269773</v>
      </c>
      <c r="Y94" s="1">
        <f t="shared" ca="1" si="26"/>
        <v>124.07025323971449</v>
      </c>
      <c r="Z94" s="1">
        <f t="shared" ca="1" si="26"/>
        <v>105.93467129450046</v>
      </c>
      <c r="AA94" s="1">
        <f t="shared" ca="1" si="26"/>
        <v>124.89392205721093</v>
      </c>
      <c r="AB94" s="1">
        <f t="shared" ca="1" si="26"/>
        <v>99.854101342622755</v>
      </c>
      <c r="AC94" s="1">
        <f t="shared" ca="1" si="26"/>
        <v>100.11574706715557</v>
      </c>
      <c r="AD94" s="1">
        <f t="shared" ca="1" si="26"/>
        <v>110.33761481627697</v>
      </c>
      <c r="AE94" s="1">
        <f t="shared" ca="1" si="26"/>
        <v>82.130334514140799</v>
      </c>
      <c r="AF94" s="1">
        <f t="shared" ca="1" si="26"/>
        <v>97.255732369210207</v>
      </c>
      <c r="AG94" s="1">
        <f t="shared" ca="1" si="26"/>
        <v>120.09524162555796</v>
      </c>
      <c r="AH94" s="1">
        <f t="shared" ca="1" si="26"/>
        <v>101.21182139107425</v>
      </c>
      <c r="AI94" s="1">
        <f t="shared" ca="1" si="26"/>
        <v>115.52520419427053</v>
      </c>
      <c r="AJ94" s="1">
        <f t="shared" ca="1" si="26"/>
        <v>119.31943966398518</v>
      </c>
      <c r="AK94" s="1">
        <f t="shared" ca="1" si="26"/>
        <v>114.34797659479601</v>
      </c>
      <c r="AL94" s="1">
        <f t="shared" ca="1" si="26"/>
        <v>110.16734745940276</v>
      </c>
      <c r="AM94" s="1">
        <f t="shared" ca="1" si="25"/>
        <v>94.270985039617401</v>
      </c>
      <c r="AN94" s="1">
        <f t="shared" ca="1" si="25"/>
        <v>95.673552659799981</v>
      </c>
      <c r="AO94" s="1">
        <f t="shared" ca="1" si="25"/>
        <v>102.3226409767192</v>
      </c>
      <c r="AP94" s="1">
        <f t="shared" ca="1" si="25"/>
        <v>105.44833220970763</v>
      </c>
      <c r="AQ94" s="1">
        <f t="shared" ca="1" si="25"/>
        <v>110.02711718123473</v>
      </c>
    </row>
    <row r="95" spans="1:43" x14ac:dyDescent="0.25">
      <c r="A95" s="1" t="str">
        <f t="shared" ca="1" si="17"/>
        <v>yes</v>
      </c>
      <c r="B95" s="1">
        <f t="shared" ca="1" si="18"/>
        <v>92.554513035883417</v>
      </c>
      <c r="C95" s="1">
        <f t="shared" ca="1" si="19"/>
        <v>101.92726839230524</v>
      </c>
      <c r="D95" s="1">
        <f t="shared" ca="1" si="20"/>
        <v>97.027268392305231</v>
      </c>
      <c r="E95" s="1">
        <f t="shared" ca="1" si="21"/>
        <v>13.692108233944312</v>
      </c>
      <c r="F95" s="1">
        <v>89</v>
      </c>
      <c r="H95" s="1">
        <f t="shared" ref="H95:W106" ca="1" si="27">NORMINV(RAND(),100,15)</f>
        <v>110.34096633347713</v>
      </c>
      <c r="I95" s="1">
        <f t="shared" ca="1" si="27"/>
        <v>103.31235618834174</v>
      </c>
      <c r="J95" s="1">
        <f t="shared" ca="1" si="27"/>
        <v>87.150704958491602</v>
      </c>
      <c r="K95" s="1">
        <f t="shared" ca="1" si="27"/>
        <v>72.560422296980448</v>
      </c>
      <c r="L95" s="1">
        <f t="shared" ca="1" si="27"/>
        <v>90.394959432185203</v>
      </c>
      <c r="M95" s="1">
        <f t="shared" ca="1" si="27"/>
        <v>85.547695173020742</v>
      </c>
      <c r="N95" s="1">
        <f t="shared" ca="1" si="27"/>
        <v>89.551790648327341</v>
      </c>
      <c r="O95" s="1">
        <f t="shared" ca="1" si="27"/>
        <v>125.58562053625499</v>
      </c>
      <c r="P95" s="1">
        <f t="shared" ca="1" si="27"/>
        <v>91.600989339671514</v>
      </c>
      <c r="Q95" s="1">
        <f t="shared" ca="1" si="27"/>
        <v>105.00342768272402</v>
      </c>
      <c r="R95" s="1">
        <f t="shared" ca="1" si="27"/>
        <v>85.787747232685945</v>
      </c>
      <c r="S95" s="1">
        <f t="shared" ca="1" si="27"/>
        <v>94.579026189954845</v>
      </c>
      <c r="T95" s="1">
        <f t="shared" ca="1" si="27"/>
        <v>102.63356339154629</v>
      </c>
      <c r="U95" s="1">
        <f t="shared" ca="1" si="27"/>
        <v>119.01129211497657</v>
      </c>
      <c r="V95" s="1">
        <f t="shared" ca="1" si="27"/>
        <v>99.024119890367103</v>
      </c>
      <c r="W95" s="1">
        <f t="shared" ca="1" si="27"/>
        <v>99.268525597956881</v>
      </c>
      <c r="X95" s="1">
        <f t="shared" ca="1" si="26"/>
        <v>97.227761664030481</v>
      </c>
      <c r="Y95" s="1">
        <f t="shared" ca="1" si="26"/>
        <v>77.414997715311756</v>
      </c>
      <c r="Z95" s="1">
        <f t="shared" ca="1" si="26"/>
        <v>103.60012612555666</v>
      </c>
      <c r="AA95" s="1">
        <f t="shared" ca="1" si="26"/>
        <v>106.56187270107284</v>
      </c>
      <c r="AB95" s="1">
        <f t="shared" ca="1" si="26"/>
        <v>142.34168870453234</v>
      </c>
      <c r="AC95" s="1">
        <f t="shared" ca="1" si="26"/>
        <v>89.07186381244037</v>
      </c>
      <c r="AD95" s="1">
        <f t="shared" ca="1" si="26"/>
        <v>92.985163696146984</v>
      </c>
      <c r="AE95" s="1">
        <f t="shared" ca="1" si="26"/>
        <v>89.041951956916307</v>
      </c>
      <c r="AF95" s="1">
        <f t="shared" ca="1" si="26"/>
        <v>91.064878503353668</v>
      </c>
      <c r="AG95" s="1">
        <f t="shared" ca="1" si="26"/>
        <v>95.333321109017191</v>
      </c>
      <c r="AH95" s="1">
        <f t="shared" ca="1" si="26"/>
        <v>99.730422267800094</v>
      </c>
      <c r="AI95" s="1">
        <f t="shared" ca="1" si="26"/>
        <v>87.179621318614721</v>
      </c>
      <c r="AJ95" s="1">
        <f t="shared" ca="1" si="26"/>
        <v>91.1027145119441</v>
      </c>
      <c r="AK95" s="1">
        <f t="shared" ca="1" si="26"/>
        <v>109.87700404544702</v>
      </c>
      <c r="AL95" s="1">
        <f t="shared" ca="1" si="26"/>
        <v>96.499137436444528</v>
      </c>
      <c r="AM95" s="1">
        <f t="shared" ca="1" si="25"/>
        <v>80.781115155672381</v>
      </c>
      <c r="AN95" s="1">
        <f t="shared" ca="1" si="25"/>
        <v>101.57360613818939</v>
      </c>
      <c r="AO95" s="1">
        <f t="shared" ca="1" si="25"/>
        <v>91.518667451653002</v>
      </c>
      <c r="AP95" s="1">
        <f t="shared" ca="1" si="25"/>
        <v>109.59864418056091</v>
      </c>
      <c r="AQ95" s="1">
        <f t="shared" ca="1" si="25"/>
        <v>79.123896621321478</v>
      </c>
    </row>
    <row r="96" spans="1:43" x14ac:dyDescent="0.25">
      <c r="A96" s="1" t="str">
        <f t="shared" ca="1" si="17"/>
        <v>yes</v>
      </c>
      <c r="B96" s="1">
        <f t="shared" ca="1" si="18"/>
        <v>90.799085403655127</v>
      </c>
      <c r="C96" s="1">
        <f t="shared" ca="1" si="19"/>
        <v>101.61649046099946</v>
      </c>
      <c r="D96" s="1">
        <f t="shared" ca="1" si="20"/>
        <v>96.716490460999452</v>
      </c>
      <c r="E96" s="1">
        <f t="shared" ca="1" si="21"/>
        <v>18.114505277584669</v>
      </c>
      <c r="F96" s="1">
        <v>90</v>
      </c>
      <c r="H96" s="1">
        <f t="shared" ca="1" si="27"/>
        <v>100.03720179801105</v>
      </c>
      <c r="I96" s="1">
        <f t="shared" ca="1" si="27"/>
        <v>136.87667506781199</v>
      </c>
      <c r="J96" s="1">
        <f t="shared" ca="1" si="27"/>
        <v>86.830769578276033</v>
      </c>
      <c r="K96" s="1">
        <f t="shared" ca="1" si="27"/>
        <v>120.79396176250461</v>
      </c>
      <c r="L96" s="1">
        <f t="shared" ca="1" si="27"/>
        <v>69.127829370858009</v>
      </c>
      <c r="M96" s="1">
        <f t="shared" ca="1" si="27"/>
        <v>79.588274850506295</v>
      </c>
      <c r="N96" s="1">
        <f t="shared" ca="1" si="27"/>
        <v>110.59883320703361</v>
      </c>
      <c r="O96" s="1">
        <f t="shared" ca="1" si="27"/>
        <v>112.79989227669921</v>
      </c>
      <c r="P96" s="1">
        <f t="shared" ca="1" si="27"/>
        <v>97.869804479044561</v>
      </c>
      <c r="Q96" s="1">
        <f t="shared" ca="1" si="27"/>
        <v>102.8365886873068</v>
      </c>
      <c r="R96" s="1">
        <f t="shared" ca="1" si="27"/>
        <v>85.610911383559909</v>
      </c>
      <c r="S96" s="1">
        <f t="shared" ca="1" si="27"/>
        <v>76.458444119708602</v>
      </c>
      <c r="T96" s="1">
        <f t="shared" ca="1" si="27"/>
        <v>71.611656103298841</v>
      </c>
      <c r="U96" s="1">
        <f t="shared" ca="1" si="27"/>
        <v>91.308210279170595</v>
      </c>
      <c r="V96" s="1">
        <f t="shared" ca="1" si="27"/>
        <v>101.06326219757801</v>
      </c>
      <c r="W96" s="1">
        <f t="shared" ca="1" si="27"/>
        <v>121.79206321143715</v>
      </c>
      <c r="X96" s="1">
        <f t="shared" ca="1" si="26"/>
        <v>104.27263891945803</v>
      </c>
      <c r="Y96" s="1">
        <f t="shared" ca="1" si="26"/>
        <v>90.124683608326336</v>
      </c>
      <c r="Z96" s="1">
        <f t="shared" ca="1" si="26"/>
        <v>72.788005208250681</v>
      </c>
      <c r="AA96" s="1">
        <f t="shared" ca="1" si="26"/>
        <v>87.631851599126534</v>
      </c>
      <c r="AB96" s="1">
        <f t="shared" ca="1" si="26"/>
        <v>75.396252751771726</v>
      </c>
      <c r="AC96" s="1">
        <f t="shared" ca="1" si="26"/>
        <v>111.6128041512291</v>
      </c>
      <c r="AD96" s="1">
        <f t="shared" ca="1" si="26"/>
        <v>104.96708323091546</v>
      </c>
      <c r="AE96" s="1">
        <f t="shared" ca="1" si="26"/>
        <v>113.99124126873809</v>
      </c>
      <c r="AF96" s="1">
        <f t="shared" ca="1" si="26"/>
        <v>87.365472624201473</v>
      </c>
      <c r="AG96" s="1">
        <f t="shared" ca="1" si="26"/>
        <v>99.258740522206367</v>
      </c>
      <c r="AH96" s="1">
        <f t="shared" ca="1" si="26"/>
        <v>85.671620729056272</v>
      </c>
      <c r="AI96" s="1">
        <f t="shared" ca="1" si="26"/>
        <v>113.45154066047694</v>
      </c>
      <c r="AJ96" s="1">
        <f t="shared" ca="1" si="26"/>
        <v>97.846454050867564</v>
      </c>
      <c r="AK96" s="1">
        <f t="shared" ca="1" si="26"/>
        <v>53.877792105311165</v>
      </c>
      <c r="AL96" s="1">
        <f t="shared" ca="1" si="26"/>
        <v>99.51113389796555</v>
      </c>
      <c r="AM96" s="1">
        <f t="shared" ca="1" si="25"/>
        <v>99.090345698519414</v>
      </c>
      <c r="AN96" s="1">
        <f t="shared" ca="1" si="25"/>
        <v>125.04385841496538</v>
      </c>
      <c r="AO96" s="1">
        <f t="shared" ca="1" si="25"/>
        <v>107.69089359856854</v>
      </c>
      <c r="AP96" s="1">
        <f t="shared" ca="1" si="25"/>
        <v>112.33733412927563</v>
      </c>
      <c r="AQ96" s="1">
        <f t="shared" ca="1" si="25"/>
        <v>74.659531053944733</v>
      </c>
    </row>
    <row r="97" spans="1:43" x14ac:dyDescent="0.25">
      <c r="A97" s="1" t="str">
        <f t="shared" ca="1" si="17"/>
        <v>yes</v>
      </c>
      <c r="B97" s="1">
        <f t="shared" ca="1" si="18"/>
        <v>96.033489074670456</v>
      </c>
      <c r="C97" s="1">
        <f t="shared" ca="1" si="19"/>
        <v>105.65824982052689</v>
      </c>
      <c r="D97" s="1">
        <f t="shared" ca="1" si="20"/>
        <v>100.75824982052688</v>
      </c>
      <c r="E97" s="1">
        <f t="shared" ca="1" si="21"/>
        <v>14.463553303642129</v>
      </c>
      <c r="F97" s="1">
        <v>91</v>
      </c>
      <c r="H97" s="1">
        <f t="shared" ca="1" si="27"/>
        <v>122.92489970080648</v>
      </c>
      <c r="I97" s="1">
        <f t="shared" ca="1" si="27"/>
        <v>101.86178205090974</v>
      </c>
      <c r="J97" s="1">
        <f t="shared" ca="1" si="27"/>
        <v>106.22948579972062</v>
      </c>
      <c r="K97" s="1">
        <f t="shared" ca="1" si="27"/>
        <v>96.022569410369599</v>
      </c>
      <c r="L97" s="1">
        <f t="shared" ca="1" si="27"/>
        <v>109.85613674545894</v>
      </c>
      <c r="M97" s="1">
        <f t="shared" ca="1" si="27"/>
        <v>90.003082720341752</v>
      </c>
      <c r="N97" s="1">
        <f t="shared" ca="1" si="27"/>
        <v>77.124807621985781</v>
      </c>
      <c r="O97" s="1">
        <f t="shared" ca="1" si="27"/>
        <v>76.982139711786772</v>
      </c>
      <c r="P97" s="1">
        <f t="shared" ca="1" si="27"/>
        <v>111.35537978754813</v>
      </c>
      <c r="Q97" s="1">
        <f t="shared" ca="1" si="27"/>
        <v>88.291527951903589</v>
      </c>
      <c r="R97" s="1">
        <f t="shared" ca="1" si="27"/>
        <v>95.111069818408424</v>
      </c>
      <c r="S97" s="1">
        <f t="shared" ca="1" si="27"/>
        <v>114.64922003238573</v>
      </c>
      <c r="T97" s="1">
        <f t="shared" ca="1" si="27"/>
        <v>105.53455309052391</v>
      </c>
      <c r="U97" s="1">
        <f t="shared" ca="1" si="27"/>
        <v>109.15999526884963</v>
      </c>
      <c r="V97" s="1">
        <f t="shared" ca="1" si="27"/>
        <v>113.14252788044946</v>
      </c>
      <c r="W97" s="1">
        <f t="shared" ca="1" si="27"/>
        <v>98.071400629043779</v>
      </c>
      <c r="X97" s="1">
        <f t="shared" ca="1" si="26"/>
        <v>90.987869169139003</v>
      </c>
      <c r="Y97" s="1">
        <f t="shared" ca="1" si="26"/>
        <v>109.26339042379965</v>
      </c>
      <c r="Z97" s="1">
        <f t="shared" ca="1" si="26"/>
        <v>106.42687224462176</v>
      </c>
      <c r="AA97" s="1">
        <f t="shared" ca="1" si="26"/>
        <v>120.666457713423</v>
      </c>
      <c r="AB97" s="1">
        <f t="shared" ca="1" si="26"/>
        <v>108.45922508487237</v>
      </c>
      <c r="AC97" s="1">
        <f t="shared" ca="1" si="26"/>
        <v>130.35988862807841</v>
      </c>
      <c r="AD97" s="1">
        <f t="shared" ca="1" si="26"/>
        <v>104.47077581568544</v>
      </c>
      <c r="AE97" s="1">
        <f t="shared" ca="1" si="26"/>
        <v>134.06630159718395</v>
      </c>
      <c r="AF97" s="1">
        <f t="shared" ca="1" si="26"/>
        <v>87.939848701800727</v>
      </c>
      <c r="AG97" s="1">
        <f t="shared" ca="1" si="26"/>
        <v>82.054179764707925</v>
      </c>
      <c r="AH97" s="1">
        <f t="shared" ca="1" si="26"/>
        <v>107.33048901556137</v>
      </c>
      <c r="AI97" s="1">
        <f t="shared" ca="1" si="26"/>
        <v>90.176820390160415</v>
      </c>
      <c r="AJ97" s="1">
        <f t="shared" ca="1" si="26"/>
        <v>82.305349164376551</v>
      </c>
      <c r="AK97" s="1">
        <f t="shared" ca="1" si="26"/>
        <v>98.945042104158858</v>
      </c>
      <c r="AL97" s="1">
        <f t="shared" ca="1" si="26"/>
        <v>104.18894770385702</v>
      </c>
      <c r="AM97" s="1">
        <f t="shared" ca="1" si="25"/>
        <v>100.25156922530995</v>
      </c>
      <c r="AN97" s="1">
        <f t="shared" ca="1" si="25"/>
        <v>103.50497013174413</v>
      </c>
      <c r="AO97" s="1">
        <f t="shared" ca="1" si="25"/>
        <v>87.543022479642914</v>
      </c>
      <c r="AP97" s="1">
        <f t="shared" ca="1" si="25"/>
        <v>86.774129753277137</v>
      </c>
      <c r="AQ97" s="1">
        <f t="shared" ca="1" si="25"/>
        <v>75.261266207074087</v>
      </c>
    </row>
    <row r="98" spans="1:43" x14ac:dyDescent="0.25">
      <c r="A98" s="1" t="str">
        <f t="shared" ca="1" si="17"/>
        <v>yes</v>
      </c>
      <c r="B98" s="1">
        <f t="shared" ca="1" si="18"/>
        <v>97.504041194396493</v>
      </c>
      <c r="C98" s="1">
        <f t="shared" ca="1" si="19"/>
        <v>107.42997979150263</v>
      </c>
      <c r="D98" s="1">
        <f t="shared" ca="1" si="20"/>
        <v>102.52997979150263</v>
      </c>
      <c r="E98" s="1">
        <f t="shared" ca="1" si="21"/>
        <v>15.38552631767185</v>
      </c>
      <c r="F98" s="1">
        <v>92</v>
      </c>
      <c r="H98" s="1">
        <f t="shared" ca="1" si="27"/>
        <v>117.54356687773934</v>
      </c>
      <c r="I98" s="1">
        <f t="shared" ca="1" si="27"/>
        <v>119.47199520248714</v>
      </c>
      <c r="J98" s="1">
        <f t="shared" ca="1" si="27"/>
        <v>66.847100756694232</v>
      </c>
      <c r="K98" s="1">
        <f t="shared" ca="1" si="27"/>
        <v>105.72057714440454</v>
      </c>
      <c r="L98" s="1">
        <f t="shared" ca="1" si="27"/>
        <v>121.41337072690818</v>
      </c>
      <c r="M98" s="1">
        <f t="shared" ca="1" si="27"/>
        <v>93.079920181011971</v>
      </c>
      <c r="N98" s="1">
        <f t="shared" ca="1" si="27"/>
        <v>112.51602426993071</v>
      </c>
      <c r="O98" s="1">
        <f t="shared" ca="1" si="27"/>
        <v>104.22404025206225</v>
      </c>
      <c r="P98" s="1">
        <f t="shared" ca="1" si="27"/>
        <v>116.03329257721587</v>
      </c>
      <c r="Q98" s="1">
        <f t="shared" ca="1" si="27"/>
        <v>91.676199054938436</v>
      </c>
      <c r="R98" s="1">
        <f t="shared" ca="1" si="27"/>
        <v>83.205750042537602</v>
      </c>
      <c r="S98" s="1">
        <f t="shared" ca="1" si="27"/>
        <v>98.616733397757088</v>
      </c>
      <c r="T98" s="1">
        <f t="shared" ca="1" si="27"/>
        <v>101.18948253824169</v>
      </c>
      <c r="U98" s="1">
        <f t="shared" ca="1" si="27"/>
        <v>101.46310820745705</v>
      </c>
      <c r="V98" s="1">
        <f t="shared" ca="1" si="27"/>
        <v>86.861009106344966</v>
      </c>
      <c r="W98" s="1">
        <f t="shared" ca="1" si="27"/>
        <v>91.439819165645929</v>
      </c>
      <c r="X98" s="1">
        <f t="shared" ca="1" si="26"/>
        <v>107.478067814505</v>
      </c>
      <c r="Y98" s="1">
        <f t="shared" ca="1" si="26"/>
        <v>85.595976975078841</v>
      </c>
      <c r="Z98" s="1">
        <f t="shared" ca="1" si="26"/>
        <v>117.20129195145162</v>
      </c>
      <c r="AA98" s="1">
        <f t="shared" ca="1" si="26"/>
        <v>78.393818729920213</v>
      </c>
      <c r="AB98" s="1">
        <f t="shared" ca="1" si="26"/>
        <v>69.536448432085535</v>
      </c>
      <c r="AC98" s="1">
        <f t="shared" ca="1" si="26"/>
        <v>117.11771333762685</v>
      </c>
      <c r="AD98" s="1">
        <f t="shared" ca="1" si="26"/>
        <v>128.69935757763227</v>
      </c>
      <c r="AE98" s="1">
        <f t="shared" ca="1" si="26"/>
        <v>117.09974008672751</v>
      </c>
      <c r="AF98" s="1">
        <f t="shared" ca="1" si="26"/>
        <v>99.182299038278785</v>
      </c>
      <c r="AG98" s="1">
        <f t="shared" ca="1" si="26"/>
        <v>112.2916213087401</v>
      </c>
      <c r="AH98" s="1">
        <f t="shared" ca="1" si="26"/>
        <v>114.41388945299285</v>
      </c>
      <c r="AI98" s="1">
        <f t="shared" ca="1" si="26"/>
        <v>86.026639951824478</v>
      </c>
      <c r="AJ98" s="1">
        <f t="shared" ca="1" si="26"/>
        <v>95.49175755895655</v>
      </c>
      <c r="AK98" s="1">
        <f t="shared" ca="1" si="26"/>
        <v>100.92498259874783</v>
      </c>
      <c r="AL98" s="1">
        <f t="shared" ca="1" si="26"/>
        <v>101.31959137870471</v>
      </c>
      <c r="AM98" s="1">
        <f t="shared" ca="1" si="25"/>
        <v>129.95011358722672</v>
      </c>
      <c r="AN98" s="1">
        <f t="shared" ca="1" si="25"/>
        <v>115.13986956871821</v>
      </c>
      <c r="AO98" s="1">
        <f t="shared" ca="1" si="25"/>
        <v>95.373640284150667</v>
      </c>
      <c r="AP98" s="1">
        <f t="shared" ca="1" si="25"/>
        <v>100.33491595559458</v>
      </c>
      <c r="AQ98" s="1">
        <f t="shared" ca="1" si="25"/>
        <v>108.20554740375422</v>
      </c>
    </row>
    <row r="99" spans="1:43" x14ac:dyDescent="0.25">
      <c r="A99" s="1" t="str">
        <f t="shared" ca="1" si="17"/>
        <v>yes</v>
      </c>
      <c r="B99" s="1">
        <f t="shared" ca="1" si="18"/>
        <v>97.562887276001987</v>
      </c>
      <c r="C99" s="1">
        <f t="shared" ca="1" si="19"/>
        <v>107.42653023231473</v>
      </c>
      <c r="D99" s="1">
        <f t="shared" ca="1" si="20"/>
        <v>102.52653023231473</v>
      </c>
      <c r="E99" s="1">
        <f t="shared" ca="1" si="21"/>
        <v>15.194825376467564</v>
      </c>
      <c r="F99" s="1">
        <v>93</v>
      </c>
      <c r="H99" s="1">
        <f t="shared" ca="1" si="27"/>
        <v>114.21041781153129</v>
      </c>
      <c r="I99" s="1">
        <f t="shared" ca="1" si="27"/>
        <v>118.20368604462936</v>
      </c>
      <c r="J99" s="1">
        <f t="shared" ca="1" si="27"/>
        <v>90.423781252526666</v>
      </c>
      <c r="K99" s="1">
        <f t="shared" ca="1" si="27"/>
        <v>104.25437072040879</v>
      </c>
      <c r="L99" s="1">
        <f t="shared" ca="1" si="27"/>
        <v>130.73559500409135</v>
      </c>
      <c r="M99" s="1">
        <f t="shared" ca="1" si="27"/>
        <v>87.611217255131152</v>
      </c>
      <c r="N99" s="1">
        <f t="shared" ca="1" si="27"/>
        <v>119.24959578156256</v>
      </c>
      <c r="O99" s="1">
        <f t="shared" ca="1" si="27"/>
        <v>102.92985753160413</v>
      </c>
      <c r="P99" s="1">
        <f t="shared" ca="1" si="27"/>
        <v>120.31242334601809</v>
      </c>
      <c r="Q99" s="1">
        <f t="shared" ca="1" si="27"/>
        <v>112.19760006302627</v>
      </c>
      <c r="R99" s="1">
        <f t="shared" ca="1" si="27"/>
        <v>111.00851412270052</v>
      </c>
      <c r="S99" s="1">
        <f t="shared" ca="1" si="27"/>
        <v>86.280116135647717</v>
      </c>
      <c r="T99" s="1">
        <f t="shared" ca="1" si="27"/>
        <v>109.50267565289398</v>
      </c>
      <c r="U99" s="1">
        <f t="shared" ca="1" si="27"/>
        <v>82.967346973529303</v>
      </c>
      <c r="V99" s="1">
        <f t="shared" ca="1" si="27"/>
        <v>89.056782187200866</v>
      </c>
      <c r="W99" s="1">
        <f t="shared" ca="1" si="27"/>
        <v>125.77592624861779</v>
      </c>
      <c r="X99" s="1">
        <f t="shared" ca="1" si="26"/>
        <v>125.6189869269972</v>
      </c>
      <c r="Y99" s="1">
        <f t="shared" ca="1" si="26"/>
        <v>87.907188726713542</v>
      </c>
      <c r="Z99" s="1">
        <f t="shared" ca="1" si="26"/>
        <v>86.008784689691481</v>
      </c>
      <c r="AA99" s="1">
        <f t="shared" ca="1" si="26"/>
        <v>112.80210897213628</v>
      </c>
      <c r="AB99" s="1">
        <f t="shared" ca="1" si="26"/>
        <v>101.07671711187058</v>
      </c>
      <c r="AC99" s="1">
        <f t="shared" ca="1" si="26"/>
        <v>127.02798400507687</v>
      </c>
      <c r="AD99" s="1">
        <f t="shared" ca="1" si="26"/>
        <v>78.216777359604123</v>
      </c>
      <c r="AE99" s="1">
        <f t="shared" ca="1" si="26"/>
        <v>101.22053430996927</v>
      </c>
      <c r="AF99" s="1">
        <f t="shared" ca="1" si="26"/>
        <v>100.99931205985021</v>
      </c>
      <c r="AG99" s="1">
        <f t="shared" ca="1" si="26"/>
        <v>105.93974609954259</v>
      </c>
      <c r="AH99" s="1">
        <f t="shared" ca="1" si="26"/>
        <v>103.62217396439667</v>
      </c>
      <c r="AI99" s="1">
        <f t="shared" ca="1" si="26"/>
        <v>101.43080888032398</v>
      </c>
      <c r="AJ99" s="1">
        <f t="shared" ca="1" si="26"/>
        <v>103.65179369668363</v>
      </c>
      <c r="AK99" s="1">
        <f t="shared" ca="1" si="26"/>
        <v>87.107684922560622</v>
      </c>
      <c r="AL99" s="1">
        <f t="shared" ca="1" si="26"/>
        <v>80.55491429166932</v>
      </c>
      <c r="AM99" s="1">
        <f t="shared" ca="1" si="25"/>
        <v>97.925807030148476</v>
      </c>
      <c r="AN99" s="1">
        <f t="shared" ca="1" si="25"/>
        <v>104.16850027193993</v>
      </c>
      <c r="AO99" s="1">
        <f t="shared" ca="1" si="25"/>
        <v>118.39914693127366</v>
      </c>
      <c r="AP99" s="1">
        <f t="shared" ca="1" si="25"/>
        <v>88.851469345826331</v>
      </c>
      <c r="AQ99" s="1">
        <f t="shared" ca="1" si="25"/>
        <v>73.704742635935133</v>
      </c>
    </row>
    <row r="100" spans="1:43" x14ac:dyDescent="0.25">
      <c r="A100" s="1" t="str">
        <f t="shared" ca="1" si="17"/>
        <v>yes</v>
      </c>
      <c r="B100" s="1">
        <f t="shared" ca="1" si="18"/>
        <v>93.89937572131609</v>
      </c>
      <c r="C100" s="1">
        <f t="shared" ca="1" si="19"/>
        <v>103.12538287501883</v>
      </c>
      <c r="D100" s="1">
        <f t="shared" ca="1" si="20"/>
        <v>98.225382875018823</v>
      </c>
      <c r="E100" s="1">
        <f t="shared" ca="1" si="21"/>
        <v>13.242879041947141</v>
      </c>
      <c r="F100" s="1">
        <v>94</v>
      </c>
      <c r="H100" s="1">
        <f t="shared" ca="1" si="27"/>
        <v>95.00410044688843</v>
      </c>
      <c r="I100" s="1">
        <f t="shared" ca="1" si="27"/>
        <v>90.310922130404705</v>
      </c>
      <c r="J100" s="1">
        <f t="shared" ca="1" si="27"/>
        <v>103.99239099227573</v>
      </c>
      <c r="K100" s="1">
        <f t="shared" ca="1" si="27"/>
        <v>98.133014068410915</v>
      </c>
      <c r="L100" s="1">
        <f t="shared" ca="1" si="27"/>
        <v>106.54872408725689</v>
      </c>
      <c r="M100" s="1">
        <f t="shared" ca="1" si="27"/>
        <v>91.905577075446331</v>
      </c>
      <c r="N100" s="1">
        <f t="shared" ca="1" si="27"/>
        <v>92.92758913522313</v>
      </c>
      <c r="O100" s="1">
        <f t="shared" ca="1" si="27"/>
        <v>120.91906603605661</v>
      </c>
      <c r="P100" s="1">
        <f t="shared" ca="1" si="27"/>
        <v>96.466804047985192</v>
      </c>
      <c r="Q100" s="1">
        <f t="shared" ca="1" si="27"/>
        <v>90.315352629243279</v>
      </c>
      <c r="R100" s="1">
        <f t="shared" ca="1" si="27"/>
        <v>82.347797311594775</v>
      </c>
      <c r="S100" s="1">
        <f t="shared" ca="1" si="27"/>
        <v>65.678527737367673</v>
      </c>
      <c r="T100" s="1">
        <f t="shared" ca="1" si="27"/>
        <v>101.36824547287394</v>
      </c>
      <c r="U100" s="1">
        <f t="shared" ca="1" si="27"/>
        <v>94.409756366035992</v>
      </c>
      <c r="V100" s="1">
        <f t="shared" ca="1" si="27"/>
        <v>94.630656357127648</v>
      </c>
      <c r="W100" s="1">
        <f t="shared" ca="1" si="27"/>
        <v>101.37571546191511</v>
      </c>
      <c r="X100" s="1">
        <f t="shared" ca="1" si="26"/>
        <v>105.02470182890498</v>
      </c>
      <c r="Y100" s="1">
        <f t="shared" ca="1" si="26"/>
        <v>106.98091640810036</v>
      </c>
      <c r="Z100" s="1">
        <f t="shared" ca="1" si="26"/>
        <v>79.434964533004504</v>
      </c>
      <c r="AA100" s="1">
        <f t="shared" ca="1" si="26"/>
        <v>105.49604600262795</v>
      </c>
      <c r="AB100" s="1">
        <f t="shared" ca="1" si="26"/>
        <v>104.19058310150683</v>
      </c>
      <c r="AC100" s="1">
        <f t="shared" ca="1" si="26"/>
        <v>115.27496632661409</v>
      </c>
      <c r="AD100" s="1">
        <f t="shared" ca="1" si="26"/>
        <v>84.017552373487547</v>
      </c>
      <c r="AE100" s="1">
        <f t="shared" ca="1" si="26"/>
        <v>126.88427950142574</v>
      </c>
      <c r="AF100" s="1">
        <f t="shared" ca="1" si="26"/>
        <v>113.78343284658897</v>
      </c>
      <c r="AG100" s="1">
        <f t="shared" ca="1" si="26"/>
        <v>97.712464637375518</v>
      </c>
      <c r="AH100" s="1">
        <f t="shared" ca="1" si="26"/>
        <v>112.01644276245041</v>
      </c>
      <c r="AI100" s="1">
        <f t="shared" ca="1" si="26"/>
        <v>80.92772618902849</v>
      </c>
      <c r="AJ100" s="1">
        <f t="shared" ca="1" si="26"/>
        <v>91.319574714897328</v>
      </c>
      <c r="AK100" s="1">
        <f t="shared" ca="1" si="26"/>
        <v>86.662606935412427</v>
      </c>
      <c r="AL100" s="1">
        <f t="shared" ca="1" si="26"/>
        <v>110.91805042080387</v>
      </c>
      <c r="AM100" s="1">
        <f t="shared" ca="1" si="25"/>
        <v>115.00922228874256</v>
      </c>
      <c r="AN100" s="1">
        <f t="shared" ca="1" si="25"/>
        <v>89.700243386886299</v>
      </c>
      <c r="AO100" s="1">
        <f t="shared" ca="1" si="25"/>
        <v>75.308194122617124</v>
      </c>
      <c r="AP100" s="1">
        <f t="shared" ca="1" si="25"/>
        <v>99.929074509182243</v>
      </c>
      <c r="AQ100" s="1">
        <f t="shared" ca="1" si="25"/>
        <v>109.18850125491562</v>
      </c>
    </row>
    <row r="101" spans="1:43" x14ac:dyDescent="0.25">
      <c r="A101" s="1" t="str">
        <f t="shared" ca="1" si="17"/>
        <v>yes</v>
      </c>
      <c r="B101" s="1">
        <f t="shared" ca="1" si="18"/>
        <v>99.636814630050765</v>
      </c>
      <c r="C101" s="1">
        <f t="shared" ca="1" si="19"/>
        <v>109.97772231174312</v>
      </c>
      <c r="D101" s="1">
        <f t="shared" ca="1" si="20"/>
        <v>105.07772231174312</v>
      </c>
      <c r="E101" s="1">
        <f t="shared" ca="1" si="21"/>
        <v>16.655839841915355</v>
      </c>
      <c r="F101" s="1">
        <v>95</v>
      </c>
      <c r="H101" s="1">
        <f t="shared" ca="1" si="27"/>
        <v>122.03947293526706</v>
      </c>
      <c r="I101" s="1">
        <f t="shared" ca="1" si="27"/>
        <v>89.785686016428713</v>
      </c>
      <c r="J101" s="1">
        <f t="shared" ca="1" si="27"/>
        <v>125.36702747706627</v>
      </c>
      <c r="K101" s="1">
        <f t="shared" ca="1" si="27"/>
        <v>114.79674426953429</v>
      </c>
      <c r="L101" s="1">
        <f t="shared" ca="1" si="27"/>
        <v>85.518131126928537</v>
      </c>
      <c r="M101" s="1">
        <f t="shared" ca="1" si="27"/>
        <v>80.690862800352733</v>
      </c>
      <c r="N101" s="1">
        <f t="shared" ca="1" si="27"/>
        <v>98.197069364955709</v>
      </c>
      <c r="O101" s="1">
        <f t="shared" ca="1" si="27"/>
        <v>80.909117427975247</v>
      </c>
      <c r="P101" s="1">
        <f t="shared" ca="1" si="27"/>
        <v>75.46863394634012</v>
      </c>
      <c r="Q101" s="1">
        <f t="shared" ca="1" si="27"/>
        <v>119.24369033573879</v>
      </c>
      <c r="R101" s="1">
        <f t="shared" ca="1" si="27"/>
        <v>92.517600038556722</v>
      </c>
      <c r="S101" s="1">
        <f t="shared" ca="1" si="27"/>
        <v>97.772822161496876</v>
      </c>
      <c r="T101" s="1">
        <f t="shared" ca="1" si="27"/>
        <v>107.03337402517015</v>
      </c>
      <c r="U101" s="1">
        <f t="shared" ca="1" si="27"/>
        <v>106.8391097870655</v>
      </c>
      <c r="V101" s="1">
        <f t="shared" ca="1" si="27"/>
        <v>124.83334546215693</v>
      </c>
      <c r="W101" s="1">
        <f t="shared" ca="1" si="27"/>
        <v>121.86183234712917</v>
      </c>
      <c r="X101" s="1">
        <f t="shared" ca="1" si="26"/>
        <v>80.951940424683443</v>
      </c>
      <c r="Y101" s="1">
        <f t="shared" ca="1" si="26"/>
        <v>96.569121199169672</v>
      </c>
      <c r="Z101" s="1">
        <f t="shared" ca="1" si="26"/>
        <v>83.208493415101003</v>
      </c>
      <c r="AA101" s="1">
        <f t="shared" ca="1" si="26"/>
        <v>78.026079180847617</v>
      </c>
      <c r="AB101" s="1">
        <f t="shared" ca="1" si="26"/>
        <v>132.08589385640988</v>
      </c>
      <c r="AC101" s="1">
        <f t="shared" ca="1" si="26"/>
        <v>129.75858527864085</v>
      </c>
      <c r="AD101" s="1">
        <f t="shared" ca="1" si="26"/>
        <v>109.67646655584022</v>
      </c>
      <c r="AE101" s="1">
        <f t="shared" ca="1" si="26"/>
        <v>120.50156549258413</v>
      </c>
      <c r="AF101" s="1">
        <f t="shared" ca="1" si="26"/>
        <v>117.17379328727797</v>
      </c>
      <c r="AG101" s="1">
        <f t="shared" ca="1" si="26"/>
        <v>98.992906842589846</v>
      </c>
      <c r="AH101" s="1">
        <f t="shared" ca="1" si="26"/>
        <v>94.855185868773745</v>
      </c>
      <c r="AI101" s="1">
        <f t="shared" ca="1" si="26"/>
        <v>112.88124407957896</v>
      </c>
      <c r="AJ101" s="1">
        <f t="shared" ca="1" si="26"/>
        <v>124.96831526963331</v>
      </c>
      <c r="AK101" s="1">
        <f t="shared" ca="1" si="26"/>
        <v>117.59830802633446</v>
      </c>
      <c r="AL101" s="1">
        <f t="shared" ca="1" si="26"/>
        <v>82.883879720595587</v>
      </c>
      <c r="AM101" s="1">
        <f t="shared" ca="1" si="25"/>
        <v>110.14705710154475</v>
      </c>
      <c r="AN101" s="1">
        <f t="shared" ca="1" si="25"/>
        <v>111.96617866555542</v>
      </c>
      <c r="AO101" s="1">
        <f t="shared" ca="1" si="25"/>
        <v>114.97604693006825</v>
      </c>
      <c r="AP101" s="1">
        <f t="shared" ca="1" si="25"/>
        <v>111.55901063064115</v>
      </c>
      <c r="AQ101" s="1">
        <f t="shared" ca="1" si="25"/>
        <v>111.14341187471801</v>
      </c>
    </row>
    <row r="102" spans="1:43" x14ac:dyDescent="0.25">
      <c r="A102" s="1" t="str">
        <f t="shared" ca="1" si="17"/>
        <v>yes</v>
      </c>
      <c r="B102" s="1">
        <f t="shared" ca="1" si="18"/>
        <v>93.650893150831308</v>
      </c>
      <c r="C102" s="1">
        <f t="shared" ca="1" si="19"/>
        <v>103.58575326742111</v>
      </c>
      <c r="D102" s="1">
        <f t="shared" ca="1" si="20"/>
        <v>98.685753267421106</v>
      </c>
      <c r="E102" s="1">
        <f t="shared" ca="1" si="21"/>
        <v>15.4128370916014</v>
      </c>
      <c r="F102" s="1">
        <v>96</v>
      </c>
      <c r="H102" s="1">
        <f t="shared" ca="1" si="27"/>
        <v>89.520609480607234</v>
      </c>
      <c r="I102" s="1">
        <f t="shared" ca="1" si="27"/>
        <v>108.4472451605189</v>
      </c>
      <c r="J102" s="1">
        <f t="shared" ca="1" si="27"/>
        <v>92.929974254338802</v>
      </c>
      <c r="K102" s="1">
        <f t="shared" ca="1" si="27"/>
        <v>87.592214671828202</v>
      </c>
      <c r="L102" s="1">
        <f t="shared" ca="1" si="27"/>
        <v>86.026060369778293</v>
      </c>
      <c r="M102" s="1">
        <f t="shared" ca="1" si="27"/>
        <v>98.407730426962274</v>
      </c>
      <c r="N102" s="1">
        <f t="shared" ca="1" si="27"/>
        <v>109.94688641735769</v>
      </c>
      <c r="O102" s="1">
        <f t="shared" ca="1" si="27"/>
        <v>92.996609882884883</v>
      </c>
      <c r="P102" s="1">
        <f t="shared" ca="1" si="27"/>
        <v>117.71447817086616</v>
      </c>
      <c r="Q102" s="1">
        <f t="shared" ca="1" si="27"/>
        <v>66.850690509146972</v>
      </c>
      <c r="R102" s="1">
        <f t="shared" ca="1" si="27"/>
        <v>86.567947435126811</v>
      </c>
      <c r="S102" s="1">
        <f t="shared" ca="1" si="27"/>
        <v>79.169353956727093</v>
      </c>
      <c r="T102" s="1">
        <f t="shared" ca="1" si="27"/>
        <v>106.19184427220195</v>
      </c>
      <c r="U102" s="1">
        <f t="shared" ca="1" si="27"/>
        <v>104.66031313802999</v>
      </c>
      <c r="V102" s="1">
        <f t="shared" ca="1" si="27"/>
        <v>97.769075376766168</v>
      </c>
      <c r="W102" s="1">
        <f t="shared" ca="1" si="27"/>
        <v>98.248240414749205</v>
      </c>
      <c r="X102" s="1">
        <f t="shared" ca="1" si="26"/>
        <v>125.66248174647919</v>
      </c>
      <c r="Y102" s="1">
        <f t="shared" ca="1" si="26"/>
        <v>109.74098506732517</v>
      </c>
      <c r="Z102" s="1">
        <f t="shared" ca="1" si="26"/>
        <v>117.60995068755933</v>
      </c>
      <c r="AA102" s="1">
        <f t="shared" ca="1" si="26"/>
        <v>133.57098166906667</v>
      </c>
      <c r="AB102" s="1">
        <f t="shared" ca="1" si="26"/>
        <v>106.9987357274356</v>
      </c>
      <c r="AC102" s="1">
        <f t="shared" ca="1" si="26"/>
        <v>104.65629261931521</v>
      </c>
      <c r="AD102" s="1">
        <f t="shared" ca="1" si="26"/>
        <v>95.851891417803515</v>
      </c>
      <c r="AE102" s="1">
        <f t="shared" ca="1" si="26"/>
        <v>91.437707125047808</v>
      </c>
      <c r="AF102" s="1">
        <f t="shared" ca="1" si="26"/>
        <v>95.587024724106882</v>
      </c>
      <c r="AG102" s="1">
        <f t="shared" ca="1" si="26"/>
        <v>87.887620360863934</v>
      </c>
      <c r="AH102" s="1">
        <f t="shared" ca="1" si="26"/>
        <v>92.395826496662721</v>
      </c>
      <c r="AI102" s="1">
        <f t="shared" ca="1" si="26"/>
        <v>85.359880067840905</v>
      </c>
      <c r="AJ102" s="1">
        <f t="shared" ca="1" si="26"/>
        <v>65.432338387116445</v>
      </c>
      <c r="AK102" s="1">
        <f t="shared" ca="1" si="26"/>
        <v>101.37866065414532</v>
      </c>
      <c r="AL102" s="1">
        <f t="shared" ca="1" si="26"/>
        <v>119.11113818759753</v>
      </c>
      <c r="AM102" s="1">
        <f t="shared" ca="1" si="25"/>
        <v>84.36583134740556</v>
      </c>
      <c r="AN102" s="1">
        <f t="shared" ca="1" si="25"/>
        <v>88.73240293221707</v>
      </c>
      <c r="AO102" s="1">
        <f t="shared" ca="1" si="25"/>
        <v>99.101958740885536</v>
      </c>
      <c r="AP102" s="1">
        <f t="shared" ca="1" si="25"/>
        <v>96.265176418140129</v>
      </c>
      <c r="AQ102" s="1">
        <f t="shared" ca="1" si="25"/>
        <v>128.50095931225451</v>
      </c>
    </row>
    <row r="103" spans="1:43" x14ac:dyDescent="0.25">
      <c r="A103" s="1" t="str">
        <f t="shared" ca="1" si="17"/>
        <v>yes</v>
      </c>
      <c r="B103" s="1">
        <f t="shared" ca="1" si="18"/>
        <v>92.79798981293095</v>
      </c>
      <c r="C103" s="1">
        <f t="shared" ca="1" si="19"/>
        <v>102.44898899224492</v>
      </c>
      <c r="D103" s="1">
        <f t="shared" ca="1" si="20"/>
        <v>97.548988992244915</v>
      </c>
      <c r="E103" s="1">
        <f t="shared" ca="1" si="21"/>
        <v>14.543875038716235</v>
      </c>
      <c r="F103" s="1">
        <v>97</v>
      </c>
      <c r="H103" s="1">
        <f t="shared" ca="1" si="27"/>
        <v>110.06070507713551</v>
      </c>
      <c r="I103" s="1">
        <f t="shared" ca="1" si="27"/>
        <v>110.33874660222681</v>
      </c>
      <c r="J103" s="1">
        <f t="shared" ca="1" si="27"/>
        <v>100.03435931018802</v>
      </c>
      <c r="K103" s="1">
        <f t="shared" ca="1" si="27"/>
        <v>106.21983916978344</v>
      </c>
      <c r="L103" s="1">
        <f t="shared" ca="1" si="27"/>
        <v>120.76574729710308</v>
      </c>
      <c r="M103" s="1">
        <f t="shared" ca="1" si="27"/>
        <v>123.98590825363095</v>
      </c>
      <c r="N103" s="1">
        <f t="shared" ca="1" si="27"/>
        <v>95.222805884366792</v>
      </c>
      <c r="O103" s="1">
        <f t="shared" ca="1" si="27"/>
        <v>106.48127768335249</v>
      </c>
      <c r="P103" s="1">
        <f t="shared" ca="1" si="27"/>
        <v>85.870970757578561</v>
      </c>
      <c r="Q103" s="1">
        <f t="shared" ca="1" si="27"/>
        <v>108.39381574513006</v>
      </c>
      <c r="R103" s="1">
        <f t="shared" ca="1" si="27"/>
        <v>102.32084832167301</v>
      </c>
      <c r="S103" s="1">
        <f t="shared" ca="1" si="27"/>
        <v>98.409645241524359</v>
      </c>
      <c r="T103" s="1">
        <f t="shared" ca="1" si="27"/>
        <v>98.210218750837996</v>
      </c>
      <c r="U103" s="1">
        <f t="shared" ca="1" si="27"/>
        <v>81.322331843337722</v>
      </c>
      <c r="V103" s="1">
        <f t="shared" ca="1" si="27"/>
        <v>86.722113720127879</v>
      </c>
      <c r="W103" s="1">
        <f t="shared" ca="1" si="27"/>
        <v>84.18833050491105</v>
      </c>
      <c r="X103" s="1">
        <f t="shared" ca="1" si="26"/>
        <v>61.760393083042068</v>
      </c>
      <c r="Y103" s="1">
        <f t="shared" ca="1" si="26"/>
        <v>105.89552980341897</v>
      </c>
      <c r="Z103" s="1">
        <f t="shared" ca="1" si="26"/>
        <v>99.214973795571979</v>
      </c>
      <c r="AA103" s="1">
        <f t="shared" ca="1" si="26"/>
        <v>94.135071666125228</v>
      </c>
      <c r="AB103" s="1">
        <f t="shared" ca="1" si="26"/>
        <v>100.04149411718529</v>
      </c>
      <c r="AC103" s="1">
        <f t="shared" ca="1" si="26"/>
        <v>91.360867685280951</v>
      </c>
      <c r="AD103" s="1">
        <f t="shared" ca="1" si="26"/>
        <v>95.036567551307527</v>
      </c>
      <c r="AE103" s="1">
        <f t="shared" ca="1" si="26"/>
        <v>91.465052067291978</v>
      </c>
      <c r="AF103" s="1">
        <f t="shared" ca="1" si="26"/>
        <v>68.522144055096291</v>
      </c>
      <c r="AG103" s="1">
        <f t="shared" ca="1" si="26"/>
        <v>101.52799163985091</v>
      </c>
      <c r="AH103" s="1">
        <f t="shared" ca="1" si="26"/>
        <v>83.917772507910428</v>
      </c>
      <c r="AI103" s="1">
        <f t="shared" ca="1" si="26"/>
        <v>119.69550862358612</v>
      </c>
      <c r="AJ103" s="1">
        <f t="shared" ca="1" si="26"/>
        <v>72.649513191986074</v>
      </c>
      <c r="AK103" s="1">
        <f t="shared" ca="1" si="26"/>
        <v>116.71648415842164</v>
      </c>
      <c r="AL103" s="1">
        <f t="shared" ca="1" si="26"/>
        <v>94.641152997373254</v>
      </c>
      <c r="AM103" s="1">
        <f t="shared" ca="1" si="25"/>
        <v>81.054272343001571</v>
      </c>
      <c r="AN103" s="1">
        <f t="shared" ca="1" si="25"/>
        <v>100.82152006559343</v>
      </c>
      <c r="AO103" s="1">
        <f t="shared" ca="1" si="25"/>
        <v>115.16208114899047</v>
      </c>
      <c r="AP103" s="1">
        <f t="shared" ca="1" si="25"/>
        <v>111.09910377314363</v>
      </c>
      <c r="AQ103" s="1">
        <f t="shared" ca="1" si="25"/>
        <v>88.498445283730646</v>
      </c>
    </row>
    <row r="104" spans="1:43" x14ac:dyDescent="0.25">
      <c r="A104" s="1" t="str">
        <f t="shared" ca="1" si="17"/>
        <v>yes</v>
      </c>
      <c r="B104" s="1">
        <f t="shared" ca="1" si="18"/>
        <v>94.779567121971681</v>
      </c>
      <c r="C104" s="1">
        <f t="shared" ca="1" si="19"/>
        <v>104.28260401742769</v>
      </c>
      <c r="D104" s="1">
        <f t="shared" ca="1" si="20"/>
        <v>99.382604017427681</v>
      </c>
      <c r="E104" s="1">
        <f t="shared" ca="1" si="21"/>
        <v>14.090929271804066</v>
      </c>
      <c r="F104" s="1">
        <v>98</v>
      </c>
      <c r="H104" s="1">
        <f t="shared" ca="1" si="27"/>
        <v>106.72707277267301</v>
      </c>
      <c r="I104" s="1">
        <f t="shared" ca="1" si="27"/>
        <v>107.25966382838419</v>
      </c>
      <c r="J104" s="1">
        <f t="shared" ca="1" si="27"/>
        <v>97.595334122671119</v>
      </c>
      <c r="K104" s="1">
        <f t="shared" ca="1" si="27"/>
        <v>79.730610267335578</v>
      </c>
      <c r="L104" s="1">
        <f t="shared" ca="1" si="27"/>
        <v>116.64216796361285</v>
      </c>
      <c r="M104" s="1">
        <f t="shared" ca="1" si="27"/>
        <v>112.57929767513554</v>
      </c>
      <c r="N104" s="1">
        <f t="shared" ca="1" si="27"/>
        <v>102.96745795719787</v>
      </c>
      <c r="O104" s="1">
        <f t="shared" ca="1" si="27"/>
        <v>85.778986372834225</v>
      </c>
      <c r="P104" s="1">
        <f t="shared" ca="1" si="27"/>
        <v>115.47450623488051</v>
      </c>
      <c r="Q104" s="1">
        <f t="shared" ca="1" si="27"/>
        <v>92.095956351102416</v>
      </c>
      <c r="R104" s="1">
        <f t="shared" ca="1" si="27"/>
        <v>135.94427096829665</v>
      </c>
      <c r="S104" s="1">
        <f t="shared" ca="1" si="27"/>
        <v>107.96020357214286</v>
      </c>
      <c r="T104" s="1">
        <f t="shared" ca="1" si="27"/>
        <v>66.470594216797906</v>
      </c>
      <c r="U104" s="1">
        <f t="shared" ca="1" si="27"/>
        <v>116.30228664386512</v>
      </c>
      <c r="V104" s="1">
        <f t="shared" ca="1" si="27"/>
        <v>103.27224758968296</v>
      </c>
      <c r="W104" s="1">
        <f t="shared" ca="1" si="27"/>
        <v>110.96977998650854</v>
      </c>
      <c r="X104" s="1">
        <f t="shared" ca="1" si="26"/>
        <v>85.687406815559925</v>
      </c>
      <c r="Y104" s="1">
        <f t="shared" ca="1" si="26"/>
        <v>115.44820914489409</v>
      </c>
      <c r="Z104" s="1">
        <f t="shared" ca="1" si="26"/>
        <v>107.21347847672095</v>
      </c>
      <c r="AA104" s="1">
        <f t="shared" ca="1" si="26"/>
        <v>91.338316741647901</v>
      </c>
      <c r="AB104" s="1">
        <f t="shared" ca="1" si="26"/>
        <v>106.7793860775613</v>
      </c>
      <c r="AC104" s="1">
        <f t="shared" ca="1" si="26"/>
        <v>94.612883596399513</v>
      </c>
      <c r="AD104" s="1">
        <f t="shared" ca="1" si="26"/>
        <v>89.158307650370276</v>
      </c>
      <c r="AE104" s="1">
        <f t="shared" ca="1" si="26"/>
        <v>116.64397699616171</v>
      </c>
      <c r="AF104" s="1">
        <f t="shared" ca="1" si="26"/>
        <v>110.60265315149962</v>
      </c>
      <c r="AG104" s="1">
        <f t="shared" ca="1" si="26"/>
        <v>84.916785266371548</v>
      </c>
      <c r="AH104" s="1">
        <f t="shared" ca="1" si="26"/>
        <v>96.472701423226169</v>
      </c>
      <c r="AI104" s="1">
        <f t="shared" ca="1" si="26"/>
        <v>82.876855460163085</v>
      </c>
      <c r="AJ104" s="1">
        <f t="shared" ca="1" si="26"/>
        <v>82.915571985472525</v>
      </c>
      <c r="AK104" s="1">
        <f t="shared" ca="1" si="26"/>
        <v>95.94485324061931</v>
      </c>
      <c r="AL104" s="1">
        <f t="shared" ca="1" si="26"/>
        <v>88.256154596496316</v>
      </c>
      <c r="AM104" s="1">
        <f t="shared" ca="1" si="25"/>
        <v>95.453695045492566</v>
      </c>
      <c r="AN104" s="1">
        <f t="shared" ca="1" si="25"/>
        <v>78.78712703192933</v>
      </c>
      <c r="AO104" s="1">
        <f t="shared" ca="1" si="25"/>
        <v>100.0963176150717</v>
      </c>
      <c r="AP104" s="1">
        <f t="shared" ca="1" si="25"/>
        <v>95.54629714239465</v>
      </c>
      <c r="AQ104" s="1">
        <f t="shared" ca="1" si="25"/>
        <v>101.25233064622289</v>
      </c>
    </row>
    <row r="105" spans="1:43" x14ac:dyDescent="0.25">
      <c r="A105" s="1" t="str">
        <f t="shared" ca="1" si="17"/>
        <v>yes</v>
      </c>
      <c r="B105" s="1">
        <f t="shared" ca="1" si="18"/>
        <v>95.207337443569884</v>
      </c>
      <c r="C105" s="1">
        <f t="shared" ca="1" si="19"/>
        <v>104.76512508507339</v>
      </c>
      <c r="D105" s="1">
        <f t="shared" ca="1" si="20"/>
        <v>99.865125085073387</v>
      </c>
      <c r="E105" s="1">
        <f t="shared" ca="1" si="21"/>
        <v>14.258533596439275</v>
      </c>
      <c r="F105" s="1">
        <v>99</v>
      </c>
      <c r="H105" s="1">
        <f t="shared" ca="1" si="27"/>
        <v>109.13601027828048</v>
      </c>
      <c r="I105" s="1">
        <f t="shared" ca="1" si="27"/>
        <v>95.542412357213323</v>
      </c>
      <c r="J105" s="1">
        <f t="shared" ca="1" si="27"/>
        <v>96.939908107734894</v>
      </c>
      <c r="K105" s="1">
        <f t="shared" ca="1" si="27"/>
        <v>95.112799891920446</v>
      </c>
      <c r="L105" s="1">
        <f t="shared" ca="1" si="27"/>
        <v>115.60589809215365</v>
      </c>
      <c r="M105" s="1">
        <f t="shared" ca="1" si="27"/>
        <v>133.91005002144621</v>
      </c>
      <c r="N105" s="1">
        <f t="shared" ca="1" si="27"/>
        <v>89.780728794499595</v>
      </c>
      <c r="O105" s="1">
        <f t="shared" ca="1" si="27"/>
        <v>103.21378936970834</v>
      </c>
      <c r="P105" s="1">
        <f t="shared" ca="1" si="27"/>
        <v>87.734830576509893</v>
      </c>
      <c r="Q105" s="1">
        <f t="shared" ca="1" si="27"/>
        <v>76.620881672781906</v>
      </c>
      <c r="R105" s="1">
        <f t="shared" ca="1" si="27"/>
        <v>97.85474248725501</v>
      </c>
      <c r="S105" s="1">
        <f t="shared" ca="1" si="27"/>
        <v>108.37040401219865</v>
      </c>
      <c r="T105" s="1">
        <f t="shared" ca="1" si="27"/>
        <v>117.16242332486742</v>
      </c>
      <c r="U105" s="1">
        <f t="shared" ca="1" si="27"/>
        <v>79.606167559640426</v>
      </c>
      <c r="V105" s="1">
        <f t="shared" ca="1" si="27"/>
        <v>88.640437078948764</v>
      </c>
      <c r="W105" s="1">
        <f t="shared" ca="1" si="27"/>
        <v>115.56831099339468</v>
      </c>
      <c r="X105" s="1">
        <f t="shared" ca="1" si="26"/>
        <v>98.650608132997164</v>
      </c>
      <c r="Y105" s="1">
        <f t="shared" ca="1" si="26"/>
        <v>116.88329257201292</v>
      </c>
      <c r="Z105" s="1">
        <f t="shared" ca="1" si="26"/>
        <v>98.193808258700344</v>
      </c>
      <c r="AA105" s="1">
        <f t="shared" ca="1" si="26"/>
        <v>67.774623865293563</v>
      </c>
      <c r="AB105" s="1">
        <f t="shared" ca="1" si="26"/>
        <v>94.586277657734982</v>
      </c>
      <c r="AC105" s="1">
        <f t="shared" ca="1" si="26"/>
        <v>92.265112756637663</v>
      </c>
      <c r="AD105" s="1">
        <f t="shared" ca="1" si="26"/>
        <v>98.626411969008132</v>
      </c>
      <c r="AE105" s="1">
        <f t="shared" ca="1" si="26"/>
        <v>81.548954530577134</v>
      </c>
      <c r="AF105" s="1">
        <f t="shared" ca="1" si="26"/>
        <v>102.27146495747401</v>
      </c>
      <c r="AG105" s="1">
        <f t="shared" ca="1" si="26"/>
        <v>108.71587407728079</v>
      </c>
      <c r="AH105" s="1">
        <f t="shared" ca="1" si="26"/>
        <v>118.93782015958635</v>
      </c>
      <c r="AI105" s="1">
        <f t="shared" ca="1" si="26"/>
        <v>105.82229430271575</v>
      </c>
      <c r="AJ105" s="1">
        <f t="shared" ca="1" si="26"/>
        <v>94.796525451742639</v>
      </c>
      <c r="AK105" s="1">
        <f t="shared" ca="1" si="26"/>
        <v>127.39997261059368</v>
      </c>
      <c r="AL105" s="1">
        <f t="shared" ca="1" si="26"/>
        <v>105.39203850187633</v>
      </c>
      <c r="AM105" s="1">
        <f t="shared" ca="1" si="25"/>
        <v>84.822630283095975</v>
      </c>
      <c r="AN105" s="1">
        <f t="shared" ca="1" si="25"/>
        <v>100.02327757010592</v>
      </c>
      <c r="AO105" s="1">
        <f t="shared" ca="1" si="25"/>
        <v>86.291825627377904</v>
      </c>
      <c r="AP105" s="1">
        <f t="shared" ca="1" si="25"/>
        <v>91.776824097664942</v>
      </c>
      <c r="AQ105" s="1">
        <f t="shared" ca="1" si="25"/>
        <v>109.5650710616121</v>
      </c>
    </row>
    <row r="106" spans="1:43" x14ac:dyDescent="0.25">
      <c r="A106" s="1" t="str">
        <f t="shared" ca="1" si="17"/>
        <v>yes</v>
      </c>
      <c r="B106" s="1">
        <f t="shared" ca="1" si="18"/>
        <v>94.13084531044349</v>
      </c>
      <c r="C106" s="1">
        <f t="shared" ca="1" si="19"/>
        <v>104.11725760689797</v>
      </c>
      <c r="D106" s="1">
        <f t="shared" ca="1" si="20"/>
        <v>99.217257606897959</v>
      </c>
      <c r="E106" s="1">
        <f t="shared" ca="1" si="21"/>
        <v>15.570649887105533</v>
      </c>
      <c r="F106" s="1">
        <v>100</v>
      </c>
      <c r="H106" s="1">
        <f t="shared" ca="1" si="27"/>
        <v>130.98070893078017</v>
      </c>
      <c r="I106" s="1">
        <f t="shared" ca="1" si="27"/>
        <v>81.436854196547245</v>
      </c>
      <c r="J106" s="1">
        <f t="shared" ca="1" si="27"/>
        <v>97.656009041400623</v>
      </c>
      <c r="K106" s="1">
        <f t="shared" ca="1" si="27"/>
        <v>98.484129159852969</v>
      </c>
      <c r="L106" s="1">
        <f t="shared" ca="1" si="27"/>
        <v>104.35248633388939</v>
      </c>
      <c r="M106" s="1">
        <f t="shared" ca="1" si="27"/>
        <v>88.087286846454873</v>
      </c>
      <c r="N106" s="1">
        <f t="shared" ca="1" si="27"/>
        <v>86.701820004524592</v>
      </c>
      <c r="O106" s="1">
        <f t="shared" ca="1" si="27"/>
        <v>114.27355456558085</v>
      </c>
      <c r="P106" s="1">
        <f t="shared" ca="1" si="27"/>
        <v>87.066133934848907</v>
      </c>
      <c r="Q106" s="1">
        <f t="shared" ca="1" si="27"/>
        <v>85.497438353949306</v>
      </c>
      <c r="R106" s="1">
        <f t="shared" ca="1" si="27"/>
        <v>78.547156991736529</v>
      </c>
      <c r="S106" s="1">
        <f t="shared" ca="1" si="27"/>
        <v>97.971429265060863</v>
      </c>
      <c r="T106" s="1">
        <f t="shared" ca="1" si="27"/>
        <v>134.43205906558111</v>
      </c>
      <c r="U106" s="1">
        <f t="shared" ca="1" si="27"/>
        <v>114.26398538385395</v>
      </c>
      <c r="V106" s="1">
        <f t="shared" ca="1" si="27"/>
        <v>114.91444445274823</v>
      </c>
      <c r="W106" s="1">
        <f t="shared" ca="1" si="27"/>
        <v>96.464847389732981</v>
      </c>
      <c r="X106" s="1">
        <f t="shared" ca="1" si="26"/>
        <v>107.94652119848331</v>
      </c>
      <c r="Y106" s="1">
        <f t="shared" ca="1" si="26"/>
        <v>109.97424644198205</v>
      </c>
      <c r="Z106" s="1">
        <f t="shared" ca="1" si="26"/>
        <v>107.59508056055292</v>
      </c>
      <c r="AA106" s="1">
        <f t="shared" ca="1" si="26"/>
        <v>98.85639747918195</v>
      </c>
      <c r="AB106" s="1">
        <f t="shared" ca="1" si="26"/>
        <v>98.059267505754022</v>
      </c>
      <c r="AC106" s="1">
        <f t="shared" ca="1" si="26"/>
        <v>75.181063329637325</v>
      </c>
      <c r="AD106" s="1">
        <f t="shared" ca="1" si="26"/>
        <v>94.403775166322532</v>
      </c>
      <c r="AE106" s="1">
        <f t="shared" ca="1" si="26"/>
        <v>69.205185260115684</v>
      </c>
      <c r="AF106" s="1">
        <f t="shared" ca="1" si="26"/>
        <v>104.36711377331599</v>
      </c>
      <c r="AG106" s="1">
        <f t="shared" ca="1" si="26"/>
        <v>89.343900191388727</v>
      </c>
      <c r="AH106" s="1">
        <f t="shared" ca="1" si="26"/>
        <v>75.61491698118914</v>
      </c>
      <c r="AI106" s="1">
        <f t="shared" ca="1" si="26"/>
        <v>89.817177804490072</v>
      </c>
      <c r="AJ106" s="1">
        <f t="shared" ca="1" si="26"/>
        <v>93.0689502908035</v>
      </c>
      <c r="AK106" s="1">
        <f t="shared" ca="1" si="26"/>
        <v>94.75822397284044</v>
      </c>
      <c r="AL106" s="1">
        <f t="shared" ca="1" si="26"/>
        <v>108.98736493480176</v>
      </c>
      <c r="AM106" s="1">
        <f t="shared" ca="1" si="25"/>
        <v>103.96073211272542</v>
      </c>
      <c r="AN106" s="1">
        <f t="shared" ca="1" si="25"/>
        <v>134.94008934643949</v>
      </c>
      <c r="AO106" s="1">
        <f t="shared" ca="1" si="25"/>
        <v>110.41683020613456</v>
      </c>
      <c r="AP106" s="1">
        <f t="shared" ca="1" si="25"/>
        <v>100.09665578594584</v>
      </c>
      <c r="AQ106" s="1">
        <f t="shared" ca="1" si="25"/>
        <v>94.097437589678734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H14"/>
  <sheetViews>
    <sheetView zoomScale="110" zoomScaleNormal="110" workbookViewId="0"/>
  </sheetViews>
  <sheetFormatPr defaultRowHeight="15" x14ac:dyDescent="0.25"/>
  <cols>
    <col min="2" max="2" width="45.140625" customWidth="1"/>
    <col min="3" max="3" width="31.5703125" customWidth="1"/>
    <col min="4" max="4" width="39.28515625" customWidth="1"/>
  </cols>
  <sheetData>
    <row r="1" spans="2:8" ht="23.25" x14ac:dyDescent="0.35">
      <c r="B1" s="19" t="s">
        <v>413</v>
      </c>
      <c r="D1" s="42" t="s">
        <v>477</v>
      </c>
      <c r="E1" s="33"/>
      <c r="F1" s="33"/>
      <c r="G1" s="33"/>
    </row>
    <row r="2" spans="2:8" ht="18.75" x14ac:dyDescent="0.3">
      <c r="B2" s="19" t="s">
        <v>414</v>
      </c>
      <c r="D2" s="5"/>
      <c r="E2" s="5"/>
      <c r="F2" s="5"/>
      <c r="G2" s="5"/>
      <c r="H2" s="5"/>
    </row>
    <row r="3" spans="2:8" ht="23.25" x14ac:dyDescent="0.35">
      <c r="B3" s="19" t="s">
        <v>415</v>
      </c>
      <c r="C3" s="34"/>
      <c r="D3" s="19" t="s">
        <v>333</v>
      </c>
      <c r="E3" s="19">
        <v>1500</v>
      </c>
      <c r="F3" s="19"/>
      <c r="G3" s="19"/>
      <c r="H3" s="19"/>
    </row>
    <row r="4" spans="2:8" ht="23.25" x14ac:dyDescent="0.35">
      <c r="C4" s="34"/>
      <c r="D4" s="19" t="s">
        <v>334</v>
      </c>
      <c r="E4" s="19">
        <f>800/1500</f>
        <v>0.53333333333333333</v>
      </c>
      <c r="F4" s="19" t="str">
        <f ca="1">_xlfn.FORMULATEXT(phat)</f>
        <v>=800/1500</v>
      </c>
      <c r="G4" s="19"/>
      <c r="H4" s="19"/>
    </row>
    <row r="5" spans="2:8" ht="23.25" x14ac:dyDescent="0.35">
      <c r="C5" s="34"/>
      <c r="D5" s="19" t="s">
        <v>335</v>
      </c>
      <c r="E5" s="19">
        <f>SQRT((phat)*(1-phat)/n)</f>
        <v>1.2881223774390611E-2</v>
      </c>
      <c r="F5" s="19" t="str">
        <f ca="1">_xlfn.FORMULATEXT(Std_Error_phat)</f>
        <v>=SQRT((phat)*(1-phat)/n)</v>
      </c>
      <c r="G5" s="19"/>
      <c r="H5" s="19"/>
    </row>
    <row r="6" spans="2:8" ht="23.25" x14ac:dyDescent="0.35">
      <c r="C6" s="34"/>
      <c r="D6" s="19" t="s">
        <v>291</v>
      </c>
      <c r="E6" s="19">
        <f>phat-1.96*Std_Error_phat</f>
        <v>0.50808613473552777</v>
      </c>
      <c r="F6" s="19" t="str">
        <f ca="1">_xlfn.FORMULATEXT(E6)</f>
        <v>=phat-1.96*Std_Error_phat</v>
      </c>
      <c r="G6" s="19"/>
      <c r="H6" s="19"/>
    </row>
    <row r="7" spans="2:8" ht="23.25" x14ac:dyDescent="0.35">
      <c r="C7" s="34"/>
      <c r="D7" s="19" t="s">
        <v>290</v>
      </c>
      <c r="E7" s="19">
        <f>phat+1.96*Std_Error_phat</f>
        <v>0.55858053193113888</v>
      </c>
      <c r="F7" s="19" t="str">
        <f ca="1">_xlfn.FORMULATEXT(E7)</f>
        <v>=phat+1.96*Std_Error_phat</v>
      </c>
      <c r="G7" s="19"/>
      <c r="H7" s="19"/>
    </row>
    <row r="8" spans="2:8" ht="23.25" x14ac:dyDescent="0.35">
      <c r="C8" s="34"/>
      <c r="D8" s="19" t="s">
        <v>336</v>
      </c>
      <c r="E8" s="19">
        <f>1.96*Std_Error_phat</f>
        <v>2.5247198597805599E-2</v>
      </c>
      <c r="F8" s="19" t="str">
        <f ca="1">_xlfn.FORMULATEXT(E8)</f>
        <v>=1.96*Std_Error_phat</v>
      </c>
      <c r="G8" s="5"/>
      <c r="H8" s="5"/>
    </row>
    <row r="9" spans="2:8" ht="18.75" x14ac:dyDescent="0.3">
      <c r="D9" s="5"/>
      <c r="E9" s="5"/>
      <c r="F9" s="5"/>
      <c r="G9" s="5"/>
      <c r="H9" s="5"/>
    </row>
    <row r="10" spans="2:8" ht="21" x14ac:dyDescent="0.35">
      <c r="B10" s="23" t="s">
        <v>411</v>
      </c>
      <c r="C10" s="23"/>
      <c r="D10" s="23"/>
    </row>
    <row r="11" spans="2:8" ht="21" x14ac:dyDescent="0.35">
      <c r="B11" s="23"/>
      <c r="C11" s="23"/>
      <c r="D11" s="23"/>
    </row>
    <row r="12" spans="2:8" ht="21" x14ac:dyDescent="0.35">
      <c r="B12" s="51" t="s">
        <v>291</v>
      </c>
      <c r="C12" s="51"/>
      <c r="D12" s="51" t="s">
        <v>290</v>
      </c>
    </row>
    <row r="13" spans="2:8" ht="47.25" customHeight="1" x14ac:dyDescent="0.35">
      <c r="B13" s="51" t="s">
        <v>412</v>
      </c>
      <c r="C13" s="51"/>
      <c r="D13" s="51" t="s">
        <v>442</v>
      </c>
    </row>
    <row r="14" spans="2:8" ht="21" x14ac:dyDescent="0.35">
      <c r="B14" s="22"/>
      <c r="C14" s="22"/>
      <c r="D14" s="22"/>
    </row>
  </sheetData>
  <printOptions headings="1" gridLines="1"/>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16"/>
  <sheetViews>
    <sheetView zoomScale="120" zoomScaleNormal="120" workbookViewId="0">
      <selection activeCell="B17" sqref="B17"/>
    </sheetView>
  </sheetViews>
  <sheetFormatPr defaultColWidth="8.7109375" defaultRowHeight="15" x14ac:dyDescent="0.25"/>
  <cols>
    <col min="1" max="1" width="8.7109375" style="1"/>
    <col min="2" max="2" width="25.85546875" style="1" customWidth="1"/>
    <col min="3" max="3" width="11" style="1" customWidth="1"/>
    <col min="4" max="4" width="8.7109375" style="1"/>
    <col min="5" max="5" width="21.42578125" style="1" customWidth="1"/>
    <col min="6" max="6" width="19.85546875" style="1" customWidth="1"/>
    <col min="7" max="16384" width="8.7109375" style="1"/>
  </cols>
  <sheetData>
    <row r="1" spans="1:9" x14ac:dyDescent="0.25">
      <c r="A1" s="1" t="s">
        <v>508</v>
      </c>
    </row>
    <row r="3" spans="1:9" x14ac:dyDescent="0.25">
      <c r="B3" s="1" t="s">
        <v>333</v>
      </c>
      <c r="C3" s="1">
        <v>500</v>
      </c>
    </row>
    <row r="4" spans="1:9" x14ac:dyDescent="0.25">
      <c r="B4" s="1" t="s">
        <v>509</v>
      </c>
      <c r="C4" s="1">
        <v>0.05</v>
      </c>
      <c r="G4" s="1" t="s">
        <v>515</v>
      </c>
    </row>
    <row r="5" spans="1:9" x14ac:dyDescent="0.25">
      <c r="G5" s="1" t="s">
        <v>511</v>
      </c>
    </row>
    <row r="6" spans="1:9" x14ac:dyDescent="0.25">
      <c r="G6" s="1" t="s">
        <v>512</v>
      </c>
    </row>
    <row r="7" spans="1:9" x14ac:dyDescent="0.25">
      <c r="B7" s="1" t="s">
        <v>510</v>
      </c>
      <c r="C7" s="1" t="s">
        <v>329</v>
      </c>
      <c r="D7" s="1" t="s">
        <v>330</v>
      </c>
      <c r="G7" s="1" t="s">
        <v>513</v>
      </c>
    </row>
    <row r="8" spans="1:9" x14ac:dyDescent="0.25">
      <c r="B8" s="1">
        <v>0</v>
      </c>
      <c r="C8" s="53">
        <v>0</v>
      </c>
      <c r="D8" s="53">
        <f>1-alpha^(1/n)</f>
        <v>5.9735515163495956E-3</v>
      </c>
      <c r="E8" s="1">
        <v>0</v>
      </c>
      <c r="F8" s="1" t="str">
        <f ca="1">_xlfn.FORMULATEXT(D8)</f>
        <v>=1-alpha^(1/n)</v>
      </c>
      <c r="G8" s="1" t="s">
        <v>516</v>
      </c>
      <c r="I8" s="1" t="s">
        <v>521</v>
      </c>
    </row>
    <row r="9" spans="1:9" x14ac:dyDescent="0.25">
      <c r="B9" s="1">
        <v>1</v>
      </c>
      <c r="C9" s="1">
        <f>1-(1-0.5*alpha)^(1/n)</f>
        <v>5.0634334007426673E-5</v>
      </c>
      <c r="D9" s="1">
        <f>1-(0.5*alpha)^(1/n)</f>
        <v>7.3506100519077355E-3</v>
      </c>
      <c r="E9" s="1" t="str">
        <f t="shared" ref="E9:F11" ca="1" si="0">_xlfn.FORMULATEXT(C9)</f>
        <v>=1-(1-0.5*alpha)^(1/n)</v>
      </c>
      <c r="F9" s="1" t="str">
        <f t="shared" ca="1" si="0"/>
        <v>=1-(0.5*alpha)^(1/n)</v>
      </c>
      <c r="G9" s="1" t="s">
        <v>514</v>
      </c>
    </row>
    <row r="10" spans="1:9" x14ac:dyDescent="0.25">
      <c r="B10" s="1">
        <f>n-1</f>
        <v>499</v>
      </c>
      <c r="C10" s="1">
        <f>(0.5*alpha)^(1/n)</f>
        <v>0.99264938994809226</v>
      </c>
      <c r="D10" s="1">
        <f>(1-0.5*alpha)^(1/n)</f>
        <v>0.99994936566599257</v>
      </c>
      <c r="E10" s="1" t="str">
        <f t="shared" ca="1" si="0"/>
        <v>=(0.5*alpha)^(1/n)</v>
      </c>
      <c r="F10" s="1" t="str">
        <f t="shared" ca="1" si="0"/>
        <v>=(1-0.5*alpha)^(1/n)</v>
      </c>
    </row>
    <row r="11" spans="1:9" x14ac:dyDescent="0.25">
      <c r="B11" s="1">
        <f>n</f>
        <v>500</v>
      </c>
      <c r="C11" s="53">
        <f>(alpha)^(1/n)</f>
        <v>0.9940264484836504</v>
      </c>
      <c r="D11" s="53">
        <v>1</v>
      </c>
      <c r="E11" s="1" t="str">
        <f t="shared" ca="1" si="0"/>
        <v>=(alpha)^(1/n)</v>
      </c>
      <c r="F11" s="1">
        <v>1</v>
      </c>
      <c r="G11" s="1" t="s">
        <v>517</v>
      </c>
    </row>
    <row r="12" spans="1:9" x14ac:dyDescent="0.25">
      <c r="G12" s="1" t="s">
        <v>518</v>
      </c>
    </row>
    <row r="14" spans="1:9" x14ac:dyDescent="0.25">
      <c r="G14" s="1" t="s">
        <v>519</v>
      </c>
    </row>
    <row r="15" spans="1:9" ht="21" x14ac:dyDescent="0.35">
      <c r="B15" s="51" t="s">
        <v>291</v>
      </c>
      <c r="C15" s="51"/>
      <c r="D15" s="51" t="s">
        <v>290</v>
      </c>
      <c r="E15" s="20"/>
      <c r="F15" s="20"/>
      <c r="G15" s="1" t="s">
        <v>520</v>
      </c>
    </row>
    <row r="16" spans="1:9" ht="23.25" x14ac:dyDescent="0.35">
      <c r="B16" s="51" t="s">
        <v>412</v>
      </c>
      <c r="C16" s="51"/>
      <c r="D16" s="51" t="s">
        <v>442</v>
      </c>
      <c r="E16" s="20"/>
      <c r="F16" s="20"/>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E13"/>
  <sheetViews>
    <sheetView topLeftCell="A8" zoomScale="110" zoomScaleNormal="110" workbookViewId="0">
      <selection activeCell="A8" sqref="A8"/>
    </sheetView>
  </sheetViews>
  <sheetFormatPr defaultColWidth="9.140625" defaultRowHeight="102" customHeight="1" x14ac:dyDescent="0.3"/>
  <cols>
    <col min="1" max="1" width="70.5703125" style="19" customWidth="1"/>
    <col min="2" max="2" width="14.5703125" style="19" customWidth="1"/>
    <col min="3" max="3" width="20.5703125" style="19" customWidth="1"/>
    <col min="4" max="4" width="10.5703125" style="19" bestFit="1" customWidth="1"/>
    <col min="5" max="5" width="23.140625" style="19" customWidth="1"/>
    <col min="6" max="16384" width="9.140625" style="19"/>
  </cols>
  <sheetData>
    <row r="1" spans="1:5" ht="147.75" customHeight="1" x14ac:dyDescent="0.3">
      <c r="A1" s="44" t="s">
        <v>485</v>
      </c>
    </row>
    <row r="2" spans="1:5" ht="27.75" customHeight="1" x14ac:dyDescent="0.3">
      <c r="A2" s="17" t="s">
        <v>483</v>
      </c>
      <c r="C2" s="19" t="s">
        <v>337</v>
      </c>
    </row>
    <row r="3" spans="1:5" ht="33.75" customHeight="1" x14ac:dyDescent="0.3">
      <c r="A3" s="17" t="s">
        <v>417</v>
      </c>
    </row>
    <row r="4" spans="1:5" ht="102" customHeight="1" x14ac:dyDescent="0.3">
      <c r="C4" s="19" t="s">
        <v>338</v>
      </c>
      <c r="D4" s="45">
        <v>100</v>
      </c>
    </row>
    <row r="5" spans="1:5" ht="102" customHeight="1" x14ac:dyDescent="0.3">
      <c r="A5" s="17"/>
      <c r="C5" s="19" t="s">
        <v>339</v>
      </c>
      <c r="D5" s="45">
        <v>20</v>
      </c>
    </row>
    <row r="6" spans="1:5" ht="102" customHeight="1" x14ac:dyDescent="0.3">
      <c r="A6" s="18" t="s">
        <v>418</v>
      </c>
      <c r="C6" s="19" t="s">
        <v>340</v>
      </c>
      <c r="D6" s="19">
        <f>(1.96*SIGMA/ERROR)^2</f>
        <v>96.04000000000002</v>
      </c>
      <c r="E6" s="19" t="str">
        <f ca="1">_xlfn.FORMULATEXT(SAMPLE_SIZE)</f>
        <v>=(1.96*SIGMA/ERROR)^2</v>
      </c>
    </row>
    <row r="7" spans="1:5" ht="102" customHeight="1" x14ac:dyDescent="0.3">
      <c r="A7" s="43" t="s">
        <v>416</v>
      </c>
    </row>
    <row r="8" spans="1:5" ht="102" customHeight="1" x14ac:dyDescent="0.3">
      <c r="C8" s="19" t="s">
        <v>341</v>
      </c>
    </row>
    <row r="9" spans="1:5" ht="27" customHeight="1" x14ac:dyDescent="0.3">
      <c r="A9" s="19" t="s">
        <v>504</v>
      </c>
      <c r="B9" s="19">
        <f>1.96^2/(4*(0.03^2))</f>
        <v>1067.1111111111111</v>
      </c>
      <c r="C9" s="19" t="s">
        <v>342</v>
      </c>
      <c r="D9" s="43">
        <v>2.5000000000000001E-2</v>
      </c>
    </row>
    <row r="10" spans="1:5" ht="27.75" customHeight="1" x14ac:dyDescent="0.3">
      <c r="C10" s="19" t="s">
        <v>343</v>
      </c>
      <c r="D10" s="19">
        <f>1.96^2/(4*(D9)^2)</f>
        <v>1536.6399999999996</v>
      </c>
      <c r="E10" s="19" t="str">
        <f ca="1">_xlfn.FORMULATEXT(D10)</f>
        <v>=1.96^2/(4*(D9)^2)</v>
      </c>
    </row>
    <row r="11" spans="1:5" ht="57.75" customHeight="1" x14ac:dyDescent="0.3">
      <c r="A11" s="44" t="s">
        <v>419</v>
      </c>
      <c r="B11" s="47" t="s">
        <v>484</v>
      </c>
      <c r="C11" s="19" t="s">
        <v>434</v>
      </c>
    </row>
    <row r="12" spans="1:5" ht="102" customHeight="1" x14ac:dyDescent="0.3">
      <c r="A12" s="43" t="s">
        <v>420</v>
      </c>
      <c r="B12" s="18"/>
    </row>
    <row r="13" spans="1:5" ht="102" customHeight="1" x14ac:dyDescent="0.3">
      <c r="A13" s="46" t="s">
        <v>389</v>
      </c>
    </row>
  </sheetData>
  <printOptions headings="1" gridLines="1"/>
  <pageMargins left="0.7" right="0.7" top="0.75" bottom="0.75" header="0.3" footer="0.3"/>
  <pageSetup orientation="portrait" horizontalDpi="200" verticalDpi="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H15"/>
  <sheetViews>
    <sheetView zoomScale="130" zoomScaleNormal="130" workbookViewId="0">
      <selection activeCell="A14" sqref="A14"/>
    </sheetView>
  </sheetViews>
  <sheetFormatPr defaultColWidth="9.140625" defaultRowHeight="15" x14ac:dyDescent="0.25"/>
  <cols>
    <col min="1" max="1" width="44.85546875" style="1" customWidth="1"/>
    <col min="2" max="4" width="9.140625" style="1"/>
    <col min="5" max="5" width="20.5703125" style="1" customWidth="1"/>
    <col min="6" max="6" width="13.28515625" style="1" customWidth="1"/>
    <col min="7" max="7" width="9.140625" style="1"/>
    <col min="8" max="8" width="36.85546875" style="1" customWidth="1"/>
    <col min="9" max="16384" width="9.140625" style="1"/>
  </cols>
  <sheetData>
    <row r="1" spans="1:8" ht="61.5" customHeight="1" x14ac:dyDescent="0.25">
      <c r="A1" s="20" t="s">
        <v>486</v>
      </c>
      <c r="B1" s="20"/>
    </row>
    <row r="2" spans="1:8" x14ac:dyDescent="0.25">
      <c r="A2" s="20" t="s">
        <v>435</v>
      </c>
      <c r="B2" s="20"/>
      <c r="F2" s="1" t="s">
        <v>287</v>
      </c>
      <c r="G2" s="1">
        <v>100</v>
      </c>
    </row>
    <row r="3" spans="1:8" x14ac:dyDescent="0.25">
      <c r="A3" s="20" t="s">
        <v>421</v>
      </c>
      <c r="B3" s="20"/>
      <c r="F3" s="1" t="s">
        <v>344</v>
      </c>
      <c r="G3" s="1">
        <v>500</v>
      </c>
    </row>
    <row r="4" spans="1:8" x14ac:dyDescent="0.25">
      <c r="A4" s="20" t="s">
        <v>422</v>
      </c>
      <c r="B4" s="20"/>
      <c r="F4" s="1" t="s">
        <v>345</v>
      </c>
      <c r="G4" s="1">
        <v>5</v>
      </c>
    </row>
    <row r="5" spans="1:8" x14ac:dyDescent="0.25">
      <c r="F5" s="1" t="s">
        <v>346</v>
      </c>
      <c r="G5" s="1">
        <v>40</v>
      </c>
    </row>
    <row r="7" spans="1:8" x14ac:dyDescent="0.25">
      <c r="A7" s="20" t="s">
        <v>505</v>
      </c>
    </row>
    <row r="8" spans="1:8" x14ac:dyDescent="0.25">
      <c r="A8" s="20" t="s">
        <v>487</v>
      </c>
      <c r="E8" s="1">
        <f>SQRT((popsize-samplesize)/(popsize-1))</f>
        <v>0.89532296207169049</v>
      </c>
      <c r="F8" s="1" t="s">
        <v>491</v>
      </c>
      <c r="G8" s="1">
        <f>SQRT((popsize-samplesize)/(popsize-1))</f>
        <v>0.89532296207169049</v>
      </c>
      <c r="H8" s="1" t="str">
        <f ca="1">_xlfn.FORMULATEXT(FC)</f>
        <v>=SQRT((popsize-samplesize)/(popsize-1))</v>
      </c>
    </row>
    <row r="9" spans="1:8" x14ac:dyDescent="0.25">
      <c r="A9" s="20" t="s">
        <v>488</v>
      </c>
    </row>
    <row r="10" spans="1:8" x14ac:dyDescent="0.25">
      <c r="A10" s="20" t="s">
        <v>489</v>
      </c>
      <c r="E10" s="1">
        <f>xbar-E8*1.96*sigma/SQRT(samplesize)</f>
        <v>39.122583497169742</v>
      </c>
      <c r="F10" s="1" t="s">
        <v>347</v>
      </c>
      <c r="G10" s="2">
        <f>xbar-1.96*FC*sigma/SQRT(samplesize)</f>
        <v>39.122583497169742</v>
      </c>
      <c r="H10" s="1" t="str">
        <f ca="1">_xlfn.FORMULATEXT(lowerlimit)</f>
        <v>=xbar-1.96*FC*sigma/SQRT(samplesize)</v>
      </c>
    </row>
    <row r="11" spans="1:8" x14ac:dyDescent="0.25">
      <c r="A11" s="20" t="s">
        <v>490</v>
      </c>
      <c r="E11" s="1">
        <f>xbar+E8*1.96*sigma/SQRT(samplesize)</f>
        <v>40.877416502830258</v>
      </c>
      <c r="F11" s="1" t="s">
        <v>348</v>
      </c>
      <c r="G11" s="2">
        <f>xbar+1.96*FC*sigma/SQRT(samplesize)</f>
        <v>40.877416502830258</v>
      </c>
      <c r="H11" s="1" t="str">
        <f ca="1">_xlfn.FORMULATEXT(upperlimit)</f>
        <v>=xbar+1.96*FC*sigma/SQRT(samplesize)</v>
      </c>
    </row>
    <row r="13" spans="1:8" x14ac:dyDescent="0.25">
      <c r="F13" s="1" t="s">
        <v>349</v>
      </c>
    </row>
    <row r="14" spans="1:8" x14ac:dyDescent="0.25">
      <c r="F14" s="1" t="s">
        <v>350</v>
      </c>
      <c r="G14" s="1">
        <f>xbar-1.96*sigma/SQRT(samplesize)</f>
        <v>39.020000000000003</v>
      </c>
      <c r="H14" s="1" t="str">
        <f ca="1">_xlfn.FORMULATEXT(G14)</f>
        <v>=xbar-1.96*sigma/SQRT(samplesize)</v>
      </c>
    </row>
    <row r="15" spans="1:8" x14ac:dyDescent="0.25">
      <c r="F15" s="1" t="s">
        <v>351</v>
      </c>
      <c r="G15" s="1">
        <f>xbar+1.96*sigma/SQRT(samplesize)</f>
        <v>40.98</v>
      </c>
      <c r="H15" s="1" t="str">
        <f ca="1">_xlfn.FORMULATEXT(G15)</f>
        <v>=xbar+1.96*sigma/SQRT(samplesize)</v>
      </c>
    </row>
  </sheetData>
  <printOptions headings="1" gridLines="1"/>
  <pageMargins left="0.7" right="0.7" top="0.75" bottom="0.75" header="0.3" footer="0.3"/>
  <pageSetup scale="81" orientation="portrait" horizontalDpi="200" verticalDpi="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B1:L11"/>
  <sheetViews>
    <sheetView zoomScale="130" zoomScaleNormal="130" workbookViewId="0">
      <selection activeCell="E11" sqref="E11"/>
    </sheetView>
  </sheetViews>
  <sheetFormatPr defaultRowHeight="15" x14ac:dyDescent="0.25"/>
  <cols>
    <col min="2" max="2" width="25.28515625" customWidth="1"/>
    <col min="6" max="6" width="19.28515625" customWidth="1"/>
    <col min="9" max="9" width="32.42578125" customWidth="1"/>
  </cols>
  <sheetData>
    <row r="1" spans="2:12" x14ac:dyDescent="0.25">
      <c r="B1" s="1" t="s">
        <v>494</v>
      </c>
      <c r="F1" s="1" t="s">
        <v>342</v>
      </c>
      <c r="G1" s="1">
        <v>1</v>
      </c>
      <c r="H1" s="1"/>
      <c r="I1" s="1"/>
      <c r="J1" s="1"/>
      <c r="K1" s="1"/>
      <c r="L1" s="1"/>
    </row>
    <row r="2" spans="2:12" x14ac:dyDescent="0.25">
      <c r="B2" s="1" t="s">
        <v>506</v>
      </c>
      <c r="F2" s="1" t="s">
        <v>352</v>
      </c>
      <c r="G2" s="1">
        <v>500</v>
      </c>
      <c r="H2" s="1"/>
      <c r="I2" s="1"/>
      <c r="J2" s="1"/>
      <c r="K2" s="1"/>
      <c r="L2" s="1"/>
    </row>
    <row r="3" spans="2:12" x14ac:dyDescent="0.25">
      <c r="B3" s="1" t="s">
        <v>495</v>
      </c>
      <c r="F3" s="1" t="s">
        <v>345</v>
      </c>
      <c r="G3" s="1">
        <v>5</v>
      </c>
      <c r="H3" s="1"/>
      <c r="I3" s="1"/>
      <c r="J3" s="1"/>
      <c r="K3" s="1"/>
      <c r="L3" s="1"/>
    </row>
    <row r="4" spans="2:12" x14ac:dyDescent="0.25">
      <c r="B4" s="1" t="s">
        <v>507</v>
      </c>
      <c r="F4" s="1" t="s">
        <v>353</v>
      </c>
      <c r="G4" s="1">
        <f>(1.96*sigma/Error)^2</f>
        <v>96.04000000000002</v>
      </c>
      <c r="H4" s="1" t="str">
        <f ca="1">_xlfn.FORMULATEXT(samplesizenoFC)</f>
        <v>=(1.96*sigma/Error)^2</v>
      </c>
      <c r="I4" s="1"/>
      <c r="J4" s="1"/>
      <c r="K4" s="1"/>
      <c r="L4" s="1"/>
    </row>
    <row r="5" spans="2:12" ht="30" x14ac:dyDescent="0.25">
      <c r="B5" s="24" t="s">
        <v>436</v>
      </c>
      <c r="C5" s="20"/>
      <c r="D5" s="20"/>
      <c r="F5" s="1" t="s">
        <v>354</v>
      </c>
      <c r="G5" s="1">
        <f>samplesizenoFC*N/(samplesizenoFC+N-1)</f>
        <v>80.700457112126927</v>
      </c>
      <c r="H5" s="1" t="str">
        <f ca="1">_xlfn.FORMULATEXT(samplesizeFC)</f>
        <v>=samplesizenoFC*N/(samplesizenoFC+N-1)</v>
      </c>
      <c r="I5" s="1"/>
      <c r="J5" s="1"/>
      <c r="K5" s="1"/>
      <c r="L5" s="1"/>
    </row>
    <row r="6" spans="2:12" x14ac:dyDescent="0.25">
      <c r="B6" s="20" t="s">
        <v>423</v>
      </c>
      <c r="C6" s="20"/>
      <c r="D6" s="20"/>
      <c r="G6" s="1">
        <f>samplesizenoFC*N/(samplesizenoFC+N-1)</f>
        <v>80.700457112126927</v>
      </c>
    </row>
    <row r="7" spans="2:12" x14ac:dyDescent="0.25">
      <c r="B7" s="20" t="s">
        <v>424</v>
      </c>
      <c r="C7" s="20"/>
      <c r="D7" s="20"/>
    </row>
    <row r="8" spans="2:12" x14ac:dyDescent="0.25">
      <c r="B8" s="20" t="s">
        <v>425</v>
      </c>
      <c r="C8" s="20"/>
      <c r="D8" s="20"/>
      <c r="F8" s="48" t="s">
        <v>492</v>
      </c>
    </row>
    <row r="9" spans="2:12" ht="21" x14ac:dyDescent="0.25">
      <c r="B9" s="20" t="s">
        <v>426</v>
      </c>
      <c r="C9" s="20"/>
      <c r="D9" s="20"/>
      <c r="F9" s="49" t="s">
        <v>483</v>
      </c>
    </row>
    <row r="10" spans="2:12" x14ac:dyDescent="0.25">
      <c r="B10" s="20" t="s">
        <v>427</v>
      </c>
      <c r="C10" s="20"/>
      <c r="D10" s="20"/>
      <c r="F10" s="48" t="s">
        <v>493</v>
      </c>
    </row>
    <row r="11" spans="2:12" ht="21" x14ac:dyDescent="0.25">
      <c r="B11" s="20" t="s">
        <v>428</v>
      </c>
      <c r="C11" s="20"/>
      <c r="D11" s="20"/>
      <c r="F11" s="49" t="s">
        <v>484</v>
      </c>
    </row>
  </sheetData>
  <printOptions headings="1" gridLines="1"/>
  <pageMargins left="0.7" right="0.7" top="0.75" bottom="0.75" header="0.3" footer="0.3"/>
  <pageSetup scale="74"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G12"/>
  <sheetViews>
    <sheetView topLeftCell="A7" zoomScale="120" zoomScaleNormal="120" workbookViewId="0">
      <selection activeCell="C1" sqref="C1"/>
    </sheetView>
  </sheetViews>
  <sheetFormatPr defaultColWidth="9.140625" defaultRowHeight="15" x14ac:dyDescent="0.25"/>
  <cols>
    <col min="1" max="2" width="9.140625" style="1"/>
    <col min="3" max="3" width="81.85546875" style="1" customWidth="1"/>
    <col min="4" max="16384" width="9.140625" style="1"/>
  </cols>
  <sheetData>
    <row r="1" spans="3:7" ht="14.25" customHeight="1" x14ac:dyDescent="0.25">
      <c r="C1" s="1" t="s">
        <v>438</v>
      </c>
    </row>
    <row r="2" spans="3:7" hidden="1" x14ac:dyDescent="0.25"/>
    <row r="3" spans="3:7" ht="50.25" customHeight="1" x14ac:dyDescent="0.25">
      <c r="C3" s="25" t="s">
        <v>443</v>
      </c>
      <c r="D3" s="3"/>
      <c r="E3" s="3"/>
      <c r="F3" s="3"/>
      <c r="G3" s="3"/>
    </row>
    <row r="4" spans="3:7" ht="39" customHeight="1" x14ac:dyDescent="0.25">
      <c r="C4" s="26" t="s">
        <v>368</v>
      </c>
      <c r="D4" s="3"/>
      <c r="E4" s="3"/>
      <c r="F4" s="3"/>
      <c r="G4" s="3"/>
    </row>
    <row r="5" spans="3:7" ht="36" customHeight="1" x14ac:dyDescent="0.25">
      <c r="C5" s="26" t="s">
        <v>369</v>
      </c>
      <c r="D5" s="3"/>
      <c r="E5" s="3"/>
      <c r="F5" s="3"/>
      <c r="G5" s="3"/>
    </row>
    <row r="6" spans="3:7" ht="40.5" customHeight="1" x14ac:dyDescent="0.25">
      <c r="C6" s="26" t="s">
        <v>370</v>
      </c>
      <c r="D6" s="3"/>
      <c r="E6" s="3"/>
      <c r="F6" s="3"/>
      <c r="G6" s="3"/>
    </row>
    <row r="7" spans="3:7" ht="36.75" customHeight="1" x14ac:dyDescent="0.25">
      <c r="C7" s="30" t="s">
        <v>371</v>
      </c>
      <c r="D7" s="3"/>
      <c r="E7" s="3"/>
      <c r="F7" s="3"/>
      <c r="G7" s="3"/>
    </row>
    <row r="8" spans="3:7" ht="49.5" customHeight="1" x14ac:dyDescent="0.25">
      <c r="C8" s="31" t="s">
        <v>372</v>
      </c>
      <c r="D8" s="3"/>
      <c r="E8" s="3"/>
      <c r="F8" s="3"/>
      <c r="G8" s="3"/>
    </row>
    <row r="9" spans="3:7" ht="62.25" customHeight="1" x14ac:dyDescent="0.25">
      <c r="C9" s="31" t="s">
        <v>373</v>
      </c>
      <c r="D9" s="3"/>
      <c r="E9" s="3"/>
      <c r="F9" s="3"/>
      <c r="G9" s="3"/>
    </row>
    <row r="10" spans="3:7" ht="51" customHeight="1" x14ac:dyDescent="0.25">
      <c r="C10" s="31" t="s">
        <v>374</v>
      </c>
      <c r="D10" s="3"/>
      <c r="E10" s="3"/>
      <c r="F10" s="3"/>
      <c r="G10" s="3"/>
    </row>
    <row r="11" spans="3:7" x14ac:dyDescent="0.25">
      <c r="C11" s="32" t="s">
        <v>429</v>
      </c>
    </row>
    <row r="12" spans="3:7" x14ac:dyDescent="0.25">
      <c r="C12" s="32" t="s">
        <v>430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C4"/>
  <sheetViews>
    <sheetView zoomScale="120" zoomScaleNormal="120" workbookViewId="0">
      <selection activeCell="C3" sqref="C3"/>
    </sheetView>
  </sheetViews>
  <sheetFormatPr defaultColWidth="9.140625" defaultRowHeight="15" x14ac:dyDescent="0.25"/>
  <cols>
    <col min="1" max="2" width="9.140625" style="1"/>
    <col min="3" max="3" width="86.7109375" style="1" customWidth="1"/>
    <col min="4" max="16384" width="9.140625" style="1"/>
  </cols>
  <sheetData>
    <row r="3" spans="3:3" ht="81" customHeight="1" x14ac:dyDescent="0.25">
      <c r="C3" s="25" t="s">
        <v>496</v>
      </c>
    </row>
    <row r="4" spans="3:3" ht="181.5" customHeight="1" x14ac:dyDescent="0.25">
      <c r="C4" s="25" t="s">
        <v>376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D2:G291"/>
  <sheetViews>
    <sheetView tabSelected="1" workbookViewId="0">
      <selection activeCell="G14" sqref="G14"/>
    </sheetView>
  </sheetViews>
  <sheetFormatPr defaultRowHeight="15" x14ac:dyDescent="0.25"/>
  <cols>
    <col min="5" max="5" width="16.85546875" customWidth="1"/>
  </cols>
  <sheetData>
    <row r="2" spans="4:7" x14ac:dyDescent="0.25">
      <c r="D2" s="1"/>
      <c r="E2" s="1"/>
      <c r="F2" s="1"/>
      <c r="G2" s="1"/>
    </row>
    <row r="3" spans="4:7" x14ac:dyDescent="0.25">
      <c r="D3" s="1" t="s">
        <v>377</v>
      </c>
      <c r="E3" s="1"/>
      <c r="F3" s="1"/>
      <c r="G3" s="1"/>
    </row>
    <row r="4" spans="4:7" x14ac:dyDescent="0.25">
      <c r="D4" s="1" t="s">
        <v>378</v>
      </c>
      <c r="E4" s="1"/>
      <c r="F4" s="1"/>
      <c r="G4" s="1"/>
    </row>
    <row r="6" spans="4:7" x14ac:dyDescent="0.25">
      <c r="D6" s="1" t="s">
        <v>275</v>
      </c>
      <c r="E6" s="1" t="s">
        <v>0</v>
      </c>
    </row>
    <row r="7" spans="4:7" x14ac:dyDescent="0.25">
      <c r="D7">
        <v>0.99680380376015687</v>
      </c>
      <c r="E7" s="20" t="s">
        <v>33</v>
      </c>
    </row>
    <row r="8" spans="4:7" x14ac:dyDescent="0.25">
      <c r="D8">
        <v>0.99176396325805571</v>
      </c>
      <c r="E8" s="20" t="s">
        <v>258</v>
      </c>
    </row>
    <row r="9" spans="4:7" x14ac:dyDescent="0.25">
      <c r="D9">
        <v>0.98222510556575171</v>
      </c>
      <c r="E9" s="20" t="s">
        <v>196</v>
      </c>
    </row>
    <row r="10" spans="4:7" x14ac:dyDescent="0.25">
      <c r="D10">
        <v>0.98140115543860729</v>
      </c>
      <c r="E10" s="20" t="s">
        <v>81</v>
      </c>
    </row>
    <row r="11" spans="4:7" x14ac:dyDescent="0.25">
      <c r="D11">
        <v>0.98113393208900701</v>
      </c>
      <c r="E11" s="20" t="s">
        <v>109</v>
      </c>
    </row>
    <row r="12" spans="4:7" x14ac:dyDescent="0.25">
      <c r="D12">
        <v>0.98046064841369629</v>
      </c>
      <c r="E12" s="20" t="s">
        <v>3</v>
      </c>
    </row>
    <row r="13" spans="4:7" x14ac:dyDescent="0.25">
      <c r="D13">
        <v>0.9780920115606615</v>
      </c>
      <c r="E13" s="20" t="s">
        <v>55</v>
      </c>
    </row>
    <row r="14" spans="4:7" x14ac:dyDescent="0.25">
      <c r="D14">
        <v>0.97305048911632963</v>
      </c>
      <c r="E14" s="20" t="s">
        <v>64</v>
      </c>
    </row>
    <row r="15" spans="4:7" x14ac:dyDescent="0.25">
      <c r="D15">
        <v>0.9565913658762798</v>
      </c>
      <c r="E15" s="20" t="s">
        <v>135</v>
      </c>
    </row>
    <row r="16" spans="4:7" x14ac:dyDescent="0.25">
      <c r="D16">
        <v>0.9420040005245699</v>
      </c>
      <c r="E16" s="20" t="s">
        <v>44</v>
      </c>
    </row>
    <row r="17" spans="4:5" x14ac:dyDescent="0.25">
      <c r="D17">
        <v>0.9372903062352772</v>
      </c>
      <c r="E17" s="1" t="s">
        <v>106</v>
      </c>
    </row>
    <row r="18" spans="4:5" x14ac:dyDescent="0.25">
      <c r="D18">
        <v>0.93559110150092051</v>
      </c>
      <c r="E18" s="1" t="s">
        <v>242</v>
      </c>
    </row>
    <row r="19" spans="4:5" x14ac:dyDescent="0.25">
      <c r="D19">
        <v>0.93182901326292877</v>
      </c>
      <c r="E19" s="1" t="s">
        <v>63</v>
      </c>
    </row>
    <row r="20" spans="4:5" x14ac:dyDescent="0.25">
      <c r="D20">
        <v>0.92811944163378235</v>
      </c>
      <c r="E20" s="1" t="s">
        <v>126</v>
      </c>
    </row>
    <row r="21" spans="4:5" x14ac:dyDescent="0.25">
      <c r="D21">
        <v>0.92729509695458123</v>
      </c>
      <c r="E21" s="1" t="s">
        <v>156</v>
      </c>
    </row>
    <row r="22" spans="4:5" x14ac:dyDescent="0.25">
      <c r="D22">
        <v>0.92054922081168711</v>
      </c>
      <c r="E22" s="1" t="s">
        <v>210</v>
      </c>
    </row>
    <row r="23" spans="4:5" x14ac:dyDescent="0.25">
      <c r="D23">
        <v>0.91580536954471159</v>
      </c>
      <c r="E23" s="1" t="s">
        <v>121</v>
      </c>
    </row>
    <row r="24" spans="4:5" x14ac:dyDescent="0.25">
      <c r="D24">
        <v>0.91442286807120998</v>
      </c>
      <c r="E24" s="1" t="s">
        <v>211</v>
      </c>
    </row>
    <row r="25" spans="4:5" x14ac:dyDescent="0.25">
      <c r="D25">
        <v>0.91402546492165226</v>
      </c>
      <c r="E25" s="1" t="s">
        <v>143</v>
      </c>
    </row>
    <row r="26" spans="4:5" x14ac:dyDescent="0.25">
      <c r="D26">
        <v>0.91179196222602588</v>
      </c>
      <c r="E26" s="1" t="s">
        <v>41</v>
      </c>
    </row>
    <row r="27" spans="4:5" x14ac:dyDescent="0.25">
      <c r="D27">
        <v>0.91115496084469605</v>
      </c>
      <c r="E27" s="1" t="s">
        <v>209</v>
      </c>
    </row>
    <row r="28" spans="4:5" x14ac:dyDescent="0.25">
      <c r="D28">
        <v>0.89994917643183781</v>
      </c>
      <c r="E28" s="1" t="s">
        <v>141</v>
      </c>
    </row>
    <row r="29" spans="4:5" x14ac:dyDescent="0.25">
      <c r="D29">
        <v>0.89865577853160561</v>
      </c>
      <c r="E29" s="1" t="s">
        <v>252</v>
      </c>
    </row>
    <row r="30" spans="4:5" x14ac:dyDescent="0.25">
      <c r="D30">
        <v>0.88797131105330118</v>
      </c>
      <c r="E30" s="1" t="s">
        <v>79</v>
      </c>
    </row>
    <row r="31" spans="4:5" x14ac:dyDescent="0.25">
      <c r="D31">
        <v>0.88425918014571681</v>
      </c>
      <c r="E31" s="1" t="s">
        <v>206</v>
      </c>
    </row>
    <row r="32" spans="4:5" x14ac:dyDescent="0.25">
      <c r="D32">
        <v>0.88284720819699081</v>
      </c>
      <c r="E32" s="1" t="s">
        <v>61</v>
      </c>
    </row>
    <row r="33" spans="4:5" x14ac:dyDescent="0.25">
      <c r="D33">
        <v>0.87490192269143507</v>
      </c>
      <c r="E33" s="1" t="s">
        <v>138</v>
      </c>
    </row>
    <row r="34" spans="4:5" x14ac:dyDescent="0.25">
      <c r="D34">
        <v>0.87330384646737591</v>
      </c>
      <c r="E34" s="1" t="s">
        <v>164</v>
      </c>
    </row>
    <row r="35" spans="4:5" x14ac:dyDescent="0.25">
      <c r="D35">
        <v>0.87056404184651348</v>
      </c>
      <c r="E35" s="1" t="s">
        <v>31</v>
      </c>
    </row>
    <row r="36" spans="4:5" x14ac:dyDescent="0.25">
      <c r="D36">
        <v>0.86805289471560299</v>
      </c>
      <c r="E36" s="1" t="s">
        <v>208</v>
      </c>
    </row>
    <row r="37" spans="4:5" x14ac:dyDescent="0.25">
      <c r="D37">
        <v>0.86486608540120213</v>
      </c>
      <c r="E37" s="1" t="s">
        <v>191</v>
      </c>
    </row>
    <row r="38" spans="4:5" x14ac:dyDescent="0.25">
      <c r="D38">
        <v>0.86475091779577384</v>
      </c>
      <c r="E38" s="1" t="s">
        <v>137</v>
      </c>
    </row>
    <row r="39" spans="4:5" x14ac:dyDescent="0.25">
      <c r="D39">
        <v>0.86417177364681153</v>
      </c>
      <c r="E39" s="1" t="s">
        <v>71</v>
      </c>
    </row>
    <row r="40" spans="4:5" x14ac:dyDescent="0.25">
      <c r="D40">
        <v>0.85937692947144906</v>
      </c>
      <c r="E40" s="1" t="s">
        <v>47</v>
      </c>
    </row>
    <row r="41" spans="4:5" x14ac:dyDescent="0.25">
      <c r="D41">
        <v>0.85541989863159751</v>
      </c>
      <c r="E41" s="1" t="s">
        <v>27</v>
      </c>
    </row>
    <row r="42" spans="4:5" x14ac:dyDescent="0.25">
      <c r="D42">
        <v>0.85088622019229909</v>
      </c>
      <c r="E42" s="1" t="s">
        <v>146</v>
      </c>
    </row>
    <row r="43" spans="4:5" x14ac:dyDescent="0.25">
      <c r="D43">
        <v>0.8504424033710053</v>
      </c>
      <c r="E43" s="1" t="s">
        <v>264</v>
      </c>
    </row>
    <row r="44" spans="4:5" x14ac:dyDescent="0.25">
      <c r="D44">
        <v>0.84359412245704346</v>
      </c>
      <c r="E44" s="1" t="s">
        <v>204</v>
      </c>
    </row>
    <row r="45" spans="4:5" x14ac:dyDescent="0.25">
      <c r="D45">
        <v>0.84342264773839237</v>
      </c>
      <c r="E45" s="1" t="s">
        <v>192</v>
      </c>
    </row>
    <row r="46" spans="4:5" x14ac:dyDescent="0.25">
      <c r="D46">
        <v>0.83860035940721811</v>
      </c>
      <c r="E46" s="1" t="s">
        <v>238</v>
      </c>
    </row>
    <row r="47" spans="4:5" x14ac:dyDescent="0.25">
      <c r="D47">
        <v>0.82857433001648273</v>
      </c>
      <c r="E47" s="1" t="s">
        <v>202</v>
      </c>
    </row>
    <row r="48" spans="4:5" x14ac:dyDescent="0.25">
      <c r="D48">
        <v>0.82661993466586481</v>
      </c>
      <c r="E48" s="1" t="s">
        <v>171</v>
      </c>
    </row>
    <row r="49" spans="4:5" x14ac:dyDescent="0.25">
      <c r="D49">
        <v>0.82399994263970799</v>
      </c>
      <c r="E49" s="1" t="s">
        <v>152</v>
      </c>
    </row>
    <row r="50" spans="4:5" x14ac:dyDescent="0.25">
      <c r="D50">
        <v>0.82177517611553774</v>
      </c>
      <c r="E50" s="1" t="s">
        <v>96</v>
      </c>
    </row>
    <row r="51" spans="4:5" x14ac:dyDescent="0.25">
      <c r="D51">
        <v>0.81768190590310563</v>
      </c>
      <c r="E51" s="1" t="s">
        <v>197</v>
      </c>
    </row>
    <row r="52" spans="4:5" x14ac:dyDescent="0.25">
      <c r="D52">
        <v>0.8115204738183488</v>
      </c>
      <c r="E52" s="1" t="s">
        <v>87</v>
      </c>
    </row>
    <row r="53" spans="4:5" x14ac:dyDescent="0.25">
      <c r="D53">
        <v>0.81085332334035332</v>
      </c>
      <c r="E53" s="1" t="s">
        <v>157</v>
      </c>
    </row>
    <row r="54" spans="4:5" x14ac:dyDescent="0.25">
      <c r="D54">
        <v>0.81036143143374173</v>
      </c>
      <c r="E54" s="1" t="s">
        <v>247</v>
      </c>
    </row>
    <row r="55" spans="4:5" x14ac:dyDescent="0.25">
      <c r="D55">
        <v>0.80508714288743211</v>
      </c>
      <c r="E55" s="1" t="s">
        <v>155</v>
      </c>
    </row>
    <row r="56" spans="4:5" x14ac:dyDescent="0.25">
      <c r="D56">
        <v>0.80221716745789118</v>
      </c>
      <c r="E56" s="1" t="s">
        <v>257</v>
      </c>
    </row>
    <row r="57" spans="4:5" x14ac:dyDescent="0.25">
      <c r="D57">
        <v>0.79206445682194293</v>
      </c>
      <c r="E57" s="1" t="s">
        <v>222</v>
      </c>
    </row>
    <row r="58" spans="4:5" x14ac:dyDescent="0.25">
      <c r="D58">
        <v>0.79087868863042843</v>
      </c>
      <c r="E58" s="1" t="s">
        <v>159</v>
      </c>
    </row>
    <row r="59" spans="4:5" x14ac:dyDescent="0.25">
      <c r="D59">
        <v>0.79026804076915413</v>
      </c>
      <c r="E59" s="1" t="s">
        <v>180</v>
      </c>
    </row>
    <row r="60" spans="4:5" x14ac:dyDescent="0.25">
      <c r="D60">
        <v>0.7896869328647389</v>
      </c>
      <c r="E60" s="1" t="s">
        <v>20</v>
      </c>
    </row>
    <row r="61" spans="4:5" x14ac:dyDescent="0.25">
      <c r="D61">
        <v>0.78676670271824567</v>
      </c>
      <c r="E61" s="1" t="s">
        <v>183</v>
      </c>
    </row>
    <row r="62" spans="4:5" x14ac:dyDescent="0.25">
      <c r="D62">
        <v>0.78613611217452728</v>
      </c>
      <c r="E62" s="1" t="s">
        <v>86</v>
      </c>
    </row>
    <row r="63" spans="4:5" x14ac:dyDescent="0.25">
      <c r="D63">
        <v>0.7858758085195704</v>
      </c>
      <c r="E63" s="1" t="s">
        <v>53</v>
      </c>
    </row>
    <row r="64" spans="4:5" x14ac:dyDescent="0.25">
      <c r="D64">
        <v>0.78376411303388682</v>
      </c>
      <c r="E64" s="1" t="s">
        <v>21</v>
      </c>
    </row>
    <row r="65" spans="4:5" x14ac:dyDescent="0.25">
      <c r="D65">
        <v>0.78075085119757304</v>
      </c>
      <c r="E65" s="1" t="s">
        <v>122</v>
      </c>
    </row>
    <row r="66" spans="4:5" x14ac:dyDescent="0.25">
      <c r="D66">
        <v>0.77757318922622831</v>
      </c>
      <c r="E66" s="1" t="s">
        <v>39</v>
      </c>
    </row>
    <row r="67" spans="4:5" x14ac:dyDescent="0.25">
      <c r="D67">
        <v>0.77353909546811928</v>
      </c>
      <c r="E67" s="1" t="s">
        <v>151</v>
      </c>
    </row>
    <row r="68" spans="4:5" x14ac:dyDescent="0.25">
      <c r="D68">
        <v>0.7730802091249902</v>
      </c>
      <c r="E68" s="1" t="s">
        <v>231</v>
      </c>
    </row>
    <row r="69" spans="4:5" x14ac:dyDescent="0.25">
      <c r="D69">
        <v>0.77088325748026931</v>
      </c>
      <c r="E69" s="1" t="s">
        <v>15</v>
      </c>
    </row>
    <row r="70" spans="4:5" x14ac:dyDescent="0.25">
      <c r="D70">
        <v>0.77063063487889594</v>
      </c>
      <c r="E70" s="1" t="s">
        <v>240</v>
      </c>
    </row>
    <row r="71" spans="4:5" x14ac:dyDescent="0.25">
      <c r="D71">
        <v>0.7701910325597624</v>
      </c>
      <c r="E71" s="1" t="s">
        <v>148</v>
      </c>
    </row>
    <row r="72" spans="4:5" x14ac:dyDescent="0.25">
      <c r="D72">
        <v>0.76984345339324889</v>
      </c>
      <c r="E72" s="1" t="s">
        <v>181</v>
      </c>
    </row>
    <row r="73" spans="4:5" x14ac:dyDescent="0.25">
      <c r="D73">
        <v>0.76964398622577135</v>
      </c>
      <c r="E73" s="1" t="s">
        <v>72</v>
      </c>
    </row>
    <row r="74" spans="4:5" x14ac:dyDescent="0.25">
      <c r="D74">
        <v>0.76547066190326607</v>
      </c>
      <c r="E74" s="1" t="s">
        <v>170</v>
      </c>
    </row>
    <row r="75" spans="4:5" x14ac:dyDescent="0.25">
      <c r="D75">
        <v>0.75824856788948369</v>
      </c>
      <c r="E75" s="1" t="s">
        <v>177</v>
      </c>
    </row>
    <row r="76" spans="4:5" x14ac:dyDescent="0.25">
      <c r="D76">
        <v>0.75365613730843062</v>
      </c>
      <c r="E76" s="1" t="s">
        <v>244</v>
      </c>
    </row>
    <row r="77" spans="4:5" x14ac:dyDescent="0.25">
      <c r="D77">
        <v>0.74895703288116655</v>
      </c>
      <c r="E77" s="1" t="s">
        <v>271</v>
      </c>
    </row>
    <row r="78" spans="4:5" x14ac:dyDescent="0.25">
      <c r="D78">
        <v>0.74771194798305463</v>
      </c>
      <c r="E78" s="1" t="s">
        <v>10</v>
      </c>
    </row>
    <row r="79" spans="4:5" x14ac:dyDescent="0.25">
      <c r="D79">
        <v>0.74480160762740388</v>
      </c>
      <c r="E79" s="1" t="s">
        <v>45</v>
      </c>
    </row>
    <row r="80" spans="4:5" x14ac:dyDescent="0.25">
      <c r="D80">
        <v>0.74293857203928648</v>
      </c>
      <c r="E80" s="1" t="s">
        <v>18</v>
      </c>
    </row>
    <row r="81" spans="4:5" x14ac:dyDescent="0.25">
      <c r="D81">
        <v>0.74244230289505087</v>
      </c>
      <c r="E81" s="1" t="s">
        <v>77</v>
      </c>
    </row>
    <row r="82" spans="4:5" x14ac:dyDescent="0.25">
      <c r="D82">
        <v>0.73843442912409973</v>
      </c>
      <c r="E82" s="1" t="s">
        <v>162</v>
      </c>
    </row>
    <row r="83" spans="4:5" x14ac:dyDescent="0.25">
      <c r="D83">
        <v>0.72873820142323209</v>
      </c>
      <c r="E83" s="1" t="s">
        <v>253</v>
      </c>
    </row>
    <row r="84" spans="4:5" x14ac:dyDescent="0.25">
      <c r="D84">
        <v>0.72846265624549889</v>
      </c>
      <c r="E84" s="1" t="s">
        <v>273</v>
      </c>
    </row>
    <row r="85" spans="4:5" x14ac:dyDescent="0.25">
      <c r="D85">
        <v>0.72806063354660777</v>
      </c>
      <c r="E85" s="1" t="s">
        <v>195</v>
      </c>
    </row>
    <row r="86" spans="4:5" x14ac:dyDescent="0.25">
      <c r="D86">
        <v>0.72413240998251904</v>
      </c>
      <c r="E86" s="1" t="s">
        <v>241</v>
      </c>
    </row>
    <row r="87" spans="4:5" x14ac:dyDescent="0.25">
      <c r="D87">
        <v>0.71681278322906472</v>
      </c>
      <c r="E87" s="1" t="s">
        <v>6</v>
      </c>
    </row>
    <row r="88" spans="4:5" x14ac:dyDescent="0.25">
      <c r="D88">
        <v>0.71622327201229619</v>
      </c>
      <c r="E88" s="1" t="s">
        <v>147</v>
      </c>
    </row>
    <row r="89" spans="4:5" x14ac:dyDescent="0.25">
      <c r="D89">
        <v>0.70302619410632117</v>
      </c>
      <c r="E89" s="1" t="s">
        <v>144</v>
      </c>
    </row>
    <row r="90" spans="4:5" x14ac:dyDescent="0.25">
      <c r="D90">
        <v>0.69729508827827436</v>
      </c>
      <c r="E90" s="1" t="s">
        <v>2</v>
      </c>
    </row>
    <row r="91" spans="4:5" x14ac:dyDescent="0.25">
      <c r="D91">
        <v>0.69485718158799437</v>
      </c>
      <c r="E91" s="1" t="s">
        <v>266</v>
      </c>
    </row>
    <row r="92" spans="4:5" x14ac:dyDescent="0.25">
      <c r="D92">
        <v>0.69275076426352156</v>
      </c>
      <c r="E92" s="1" t="s">
        <v>50</v>
      </c>
    </row>
    <row r="93" spans="4:5" x14ac:dyDescent="0.25">
      <c r="D93">
        <v>0.69163990011684862</v>
      </c>
      <c r="E93" s="1" t="s">
        <v>81</v>
      </c>
    </row>
    <row r="94" spans="4:5" x14ac:dyDescent="0.25">
      <c r="D94">
        <v>0.68073363459216285</v>
      </c>
      <c r="E94" s="1" t="s">
        <v>168</v>
      </c>
    </row>
    <row r="95" spans="4:5" x14ac:dyDescent="0.25">
      <c r="D95">
        <v>0.67711469572720084</v>
      </c>
      <c r="E95" s="1" t="s">
        <v>245</v>
      </c>
    </row>
    <row r="96" spans="4:5" x14ac:dyDescent="0.25">
      <c r="D96">
        <v>0.67457522832439121</v>
      </c>
      <c r="E96" s="1" t="s">
        <v>62</v>
      </c>
    </row>
    <row r="97" spans="4:5" x14ac:dyDescent="0.25">
      <c r="D97">
        <v>0.67005569335878468</v>
      </c>
      <c r="E97" s="1" t="s">
        <v>110</v>
      </c>
    </row>
    <row r="98" spans="4:5" x14ac:dyDescent="0.25">
      <c r="D98">
        <v>0.66935134231935989</v>
      </c>
      <c r="E98" s="1" t="s">
        <v>246</v>
      </c>
    </row>
    <row r="99" spans="4:5" x14ac:dyDescent="0.25">
      <c r="D99">
        <v>0.66491013517627973</v>
      </c>
      <c r="E99" s="1" t="s">
        <v>214</v>
      </c>
    </row>
    <row r="100" spans="4:5" x14ac:dyDescent="0.25">
      <c r="D100">
        <v>0.66034313842114001</v>
      </c>
      <c r="E100" s="1" t="s">
        <v>19</v>
      </c>
    </row>
    <row r="101" spans="4:5" x14ac:dyDescent="0.25">
      <c r="D101">
        <v>0.65688947742290216</v>
      </c>
      <c r="E101" s="1" t="s">
        <v>49</v>
      </c>
    </row>
    <row r="102" spans="4:5" x14ac:dyDescent="0.25">
      <c r="D102">
        <v>0.64319486697377359</v>
      </c>
      <c r="E102" s="1" t="s">
        <v>117</v>
      </c>
    </row>
    <row r="103" spans="4:5" x14ac:dyDescent="0.25">
      <c r="D103">
        <v>0.64246706625342975</v>
      </c>
      <c r="E103" s="1" t="s">
        <v>16</v>
      </c>
    </row>
    <row r="104" spans="4:5" x14ac:dyDescent="0.25">
      <c r="D104">
        <v>0.64052436473851748</v>
      </c>
      <c r="E104" s="1" t="s">
        <v>221</v>
      </c>
    </row>
    <row r="105" spans="4:5" x14ac:dyDescent="0.25">
      <c r="D105">
        <v>0.64012127714414713</v>
      </c>
      <c r="E105" s="1" t="s">
        <v>7</v>
      </c>
    </row>
    <row r="106" spans="4:5" x14ac:dyDescent="0.25">
      <c r="D106">
        <v>0.63383702737638259</v>
      </c>
      <c r="E106" s="1" t="s">
        <v>250</v>
      </c>
    </row>
    <row r="107" spans="4:5" x14ac:dyDescent="0.25">
      <c r="D107">
        <v>0.62889405262750042</v>
      </c>
      <c r="E107" s="1" t="s">
        <v>255</v>
      </c>
    </row>
    <row r="108" spans="4:5" x14ac:dyDescent="0.25">
      <c r="D108">
        <v>0.62340452009744329</v>
      </c>
      <c r="E108" s="1" t="s">
        <v>91</v>
      </c>
    </row>
    <row r="109" spans="4:5" x14ac:dyDescent="0.25">
      <c r="D109">
        <v>0.61583772946433846</v>
      </c>
      <c r="E109" s="1" t="s">
        <v>54</v>
      </c>
    </row>
    <row r="110" spans="4:5" x14ac:dyDescent="0.25">
      <c r="D110">
        <v>0.60806184681106246</v>
      </c>
      <c r="E110" s="1" t="s">
        <v>185</v>
      </c>
    </row>
    <row r="111" spans="4:5" x14ac:dyDescent="0.25">
      <c r="D111">
        <v>0.60703601261726259</v>
      </c>
      <c r="E111" s="1" t="s">
        <v>179</v>
      </c>
    </row>
    <row r="112" spans="4:5" x14ac:dyDescent="0.25">
      <c r="D112">
        <v>0.60665098706566545</v>
      </c>
      <c r="E112" s="1" t="s">
        <v>22</v>
      </c>
    </row>
    <row r="113" spans="4:5" x14ac:dyDescent="0.25">
      <c r="D113">
        <v>0.59978184270583201</v>
      </c>
      <c r="E113" s="1" t="s">
        <v>128</v>
      </c>
    </row>
    <row r="114" spans="4:5" x14ac:dyDescent="0.25">
      <c r="D114">
        <v>0.59484977719386045</v>
      </c>
      <c r="E114" s="1" t="s">
        <v>199</v>
      </c>
    </row>
    <row r="115" spans="4:5" x14ac:dyDescent="0.25">
      <c r="D115">
        <v>0.59411487457222822</v>
      </c>
      <c r="E115" s="1" t="s">
        <v>160</v>
      </c>
    </row>
    <row r="116" spans="4:5" x14ac:dyDescent="0.25">
      <c r="D116">
        <v>0.59020723225272798</v>
      </c>
      <c r="E116" s="1" t="s">
        <v>158</v>
      </c>
    </row>
    <row r="117" spans="4:5" x14ac:dyDescent="0.25">
      <c r="D117">
        <v>0.58850002814176017</v>
      </c>
      <c r="E117" s="1" t="s">
        <v>11</v>
      </c>
    </row>
    <row r="118" spans="4:5" x14ac:dyDescent="0.25">
      <c r="D118">
        <v>0.58673730081015529</v>
      </c>
      <c r="E118" s="1" t="s">
        <v>133</v>
      </c>
    </row>
    <row r="119" spans="4:5" x14ac:dyDescent="0.25">
      <c r="D119">
        <v>0.58419497467137071</v>
      </c>
      <c r="E119" s="1" t="s">
        <v>43</v>
      </c>
    </row>
    <row r="120" spans="4:5" x14ac:dyDescent="0.25">
      <c r="D120">
        <v>0.58404925197102142</v>
      </c>
      <c r="E120" s="1" t="s">
        <v>223</v>
      </c>
    </row>
    <row r="121" spans="4:5" x14ac:dyDescent="0.25">
      <c r="D121">
        <v>0.58151791055507163</v>
      </c>
      <c r="E121" s="1" t="s">
        <v>76</v>
      </c>
    </row>
    <row r="122" spans="4:5" x14ac:dyDescent="0.25">
      <c r="D122">
        <v>0.5809781276166387</v>
      </c>
      <c r="E122" s="1" t="s">
        <v>201</v>
      </c>
    </row>
    <row r="123" spans="4:5" x14ac:dyDescent="0.25">
      <c r="D123">
        <v>0.57410602926282739</v>
      </c>
      <c r="E123" s="1" t="s">
        <v>166</v>
      </c>
    </row>
    <row r="124" spans="4:5" x14ac:dyDescent="0.25">
      <c r="D124">
        <v>0.57318390420016385</v>
      </c>
      <c r="E124" s="1" t="s">
        <v>73</v>
      </c>
    </row>
    <row r="125" spans="4:5" x14ac:dyDescent="0.25">
      <c r="D125">
        <v>0.56363309873847589</v>
      </c>
      <c r="E125" s="1" t="s">
        <v>92</v>
      </c>
    </row>
    <row r="126" spans="4:5" x14ac:dyDescent="0.25">
      <c r="D126">
        <v>0.55646307760293623</v>
      </c>
      <c r="E126" s="1" t="s">
        <v>229</v>
      </c>
    </row>
    <row r="127" spans="4:5" x14ac:dyDescent="0.25">
      <c r="D127">
        <v>0.55024970531540029</v>
      </c>
      <c r="E127" s="1" t="s">
        <v>74</v>
      </c>
    </row>
    <row r="128" spans="4:5" x14ac:dyDescent="0.25">
      <c r="D128">
        <v>0.54929395932713754</v>
      </c>
      <c r="E128" s="1" t="s">
        <v>153</v>
      </c>
    </row>
    <row r="129" spans="4:5" x14ac:dyDescent="0.25">
      <c r="D129">
        <v>0.54916803253974456</v>
      </c>
      <c r="E129" s="1" t="s">
        <v>254</v>
      </c>
    </row>
    <row r="130" spans="4:5" x14ac:dyDescent="0.25">
      <c r="D130">
        <v>0.53744224408899588</v>
      </c>
      <c r="E130" s="1" t="s">
        <v>140</v>
      </c>
    </row>
    <row r="131" spans="4:5" x14ac:dyDescent="0.25">
      <c r="D131">
        <v>0.5345832402247529</v>
      </c>
      <c r="E131" s="1" t="s">
        <v>134</v>
      </c>
    </row>
    <row r="132" spans="4:5" x14ac:dyDescent="0.25">
      <c r="D132">
        <v>0.52739800462760822</v>
      </c>
      <c r="E132" s="1" t="s">
        <v>224</v>
      </c>
    </row>
    <row r="133" spans="4:5" x14ac:dyDescent="0.25">
      <c r="D133">
        <v>0.5224381353351939</v>
      </c>
      <c r="E133" s="1" t="s">
        <v>249</v>
      </c>
    </row>
    <row r="134" spans="4:5" x14ac:dyDescent="0.25">
      <c r="D134">
        <v>0.52153278670393566</v>
      </c>
      <c r="E134" s="1" t="s">
        <v>93</v>
      </c>
    </row>
    <row r="135" spans="4:5" x14ac:dyDescent="0.25">
      <c r="D135">
        <v>0.51698529890295075</v>
      </c>
      <c r="E135" s="1" t="s">
        <v>120</v>
      </c>
    </row>
    <row r="136" spans="4:5" x14ac:dyDescent="0.25">
      <c r="D136">
        <v>0.51340392494709675</v>
      </c>
      <c r="E136" s="1" t="s">
        <v>194</v>
      </c>
    </row>
    <row r="137" spans="4:5" x14ac:dyDescent="0.25">
      <c r="D137">
        <v>0.51245203283669261</v>
      </c>
      <c r="E137" s="1" t="s">
        <v>20</v>
      </c>
    </row>
    <row r="138" spans="4:5" x14ac:dyDescent="0.25">
      <c r="D138">
        <v>0.51046211481803905</v>
      </c>
      <c r="E138" s="1" t="s">
        <v>261</v>
      </c>
    </row>
    <row r="139" spans="4:5" x14ac:dyDescent="0.25">
      <c r="D139">
        <v>0.50635911114214793</v>
      </c>
      <c r="E139" s="1" t="s">
        <v>173</v>
      </c>
    </row>
    <row r="140" spans="4:5" x14ac:dyDescent="0.25">
      <c r="D140">
        <v>0.50575045443858746</v>
      </c>
      <c r="E140" s="1" t="s">
        <v>32</v>
      </c>
    </row>
    <row r="141" spans="4:5" x14ac:dyDescent="0.25">
      <c r="D141">
        <v>0.50395527811378571</v>
      </c>
      <c r="E141" s="1" t="s">
        <v>189</v>
      </c>
    </row>
    <row r="142" spans="4:5" x14ac:dyDescent="0.25">
      <c r="D142">
        <v>0.50119193041044641</v>
      </c>
      <c r="E142" s="1" t="s">
        <v>123</v>
      </c>
    </row>
    <row r="143" spans="4:5" x14ac:dyDescent="0.25">
      <c r="D143">
        <v>0.49964273898257205</v>
      </c>
      <c r="E143" s="1" t="s">
        <v>207</v>
      </c>
    </row>
    <row r="144" spans="4:5" x14ac:dyDescent="0.25">
      <c r="D144">
        <v>0.49553247851730586</v>
      </c>
      <c r="E144" s="1" t="s">
        <v>215</v>
      </c>
    </row>
    <row r="145" spans="4:5" x14ac:dyDescent="0.25">
      <c r="D145">
        <v>0.49227185255660233</v>
      </c>
      <c r="E145" s="1" t="s">
        <v>233</v>
      </c>
    </row>
    <row r="146" spans="4:5" x14ac:dyDescent="0.25">
      <c r="D146">
        <v>0.49198539145356401</v>
      </c>
      <c r="E146" s="1" t="s">
        <v>113</v>
      </c>
    </row>
    <row r="147" spans="4:5" x14ac:dyDescent="0.25">
      <c r="D147">
        <v>0.4919175864612173</v>
      </c>
      <c r="E147" s="1" t="s">
        <v>116</v>
      </c>
    </row>
    <row r="148" spans="4:5" x14ac:dyDescent="0.25">
      <c r="D148">
        <v>0.47193255455057392</v>
      </c>
      <c r="E148" s="1" t="s">
        <v>4</v>
      </c>
    </row>
    <row r="149" spans="4:5" x14ac:dyDescent="0.25">
      <c r="D149">
        <v>0.4687808142176545</v>
      </c>
      <c r="E149" s="1" t="s">
        <v>33</v>
      </c>
    </row>
    <row r="150" spans="4:5" x14ac:dyDescent="0.25">
      <c r="D150">
        <v>0.46304340431709545</v>
      </c>
      <c r="E150" s="1" t="s">
        <v>68</v>
      </c>
    </row>
    <row r="151" spans="4:5" x14ac:dyDescent="0.25">
      <c r="D151">
        <v>0.46150248763506951</v>
      </c>
      <c r="E151" s="1" t="s">
        <v>78</v>
      </c>
    </row>
    <row r="152" spans="4:5" x14ac:dyDescent="0.25">
      <c r="D152">
        <v>0.46001708702514177</v>
      </c>
      <c r="E152" s="1" t="s">
        <v>260</v>
      </c>
    </row>
    <row r="153" spans="4:5" x14ac:dyDescent="0.25">
      <c r="D153">
        <v>0.4584102678987757</v>
      </c>
      <c r="E153" s="1" t="s">
        <v>90</v>
      </c>
    </row>
    <row r="154" spans="4:5" x14ac:dyDescent="0.25">
      <c r="D154">
        <v>0.45284306587068579</v>
      </c>
      <c r="E154" s="1" t="s">
        <v>125</v>
      </c>
    </row>
    <row r="155" spans="4:5" x14ac:dyDescent="0.25">
      <c r="D155">
        <v>0.44592091010675683</v>
      </c>
      <c r="E155" s="1" t="s">
        <v>84</v>
      </c>
    </row>
    <row r="156" spans="4:5" x14ac:dyDescent="0.25">
      <c r="D156">
        <v>0.4442428836985951</v>
      </c>
      <c r="E156" s="1" t="s">
        <v>227</v>
      </c>
    </row>
    <row r="157" spans="4:5" x14ac:dyDescent="0.25">
      <c r="D157">
        <v>0.44323881836643508</v>
      </c>
      <c r="E157" s="1" t="s">
        <v>265</v>
      </c>
    </row>
    <row r="158" spans="4:5" x14ac:dyDescent="0.25">
      <c r="D158">
        <v>0.44152856152563191</v>
      </c>
      <c r="E158" s="1" t="s">
        <v>131</v>
      </c>
    </row>
    <row r="159" spans="4:5" x14ac:dyDescent="0.25">
      <c r="D159">
        <v>0.4397488313995267</v>
      </c>
      <c r="E159" s="1" t="s">
        <v>226</v>
      </c>
    </row>
    <row r="160" spans="4:5" x14ac:dyDescent="0.25">
      <c r="D160">
        <v>0.43579937423675486</v>
      </c>
      <c r="E160" s="1" t="s">
        <v>259</v>
      </c>
    </row>
    <row r="161" spans="4:5" x14ac:dyDescent="0.25">
      <c r="D161">
        <v>0.429847111100084</v>
      </c>
      <c r="E161" s="1" t="s">
        <v>145</v>
      </c>
    </row>
    <row r="162" spans="4:5" x14ac:dyDescent="0.25">
      <c r="D162">
        <v>0.42419939312909438</v>
      </c>
      <c r="E162" s="1" t="s">
        <v>34</v>
      </c>
    </row>
    <row r="163" spans="4:5" x14ac:dyDescent="0.25">
      <c r="D163">
        <v>0.42411384064315061</v>
      </c>
      <c r="E163" s="1" t="s">
        <v>267</v>
      </c>
    </row>
    <row r="164" spans="4:5" x14ac:dyDescent="0.25">
      <c r="D164">
        <v>0.42285183449798425</v>
      </c>
      <c r="E164" s="1" t="s">
        <v>127</v>
      </c>
    </row>
    <row r="165" spans="4:5" x14ac:dyDescent="0.25">
      <c r="D165">
        <v>0.42219375327082198</v>
      </c>
      <c r="E165" s="1" t="s">
        <v>186</v>
      </c>
    </row>
    <row r="166" spans="4:5" x14ac:dyDescent="0.25">
      <c r="D166">
        <v>0.41947279641959567</v>
      </c>
      <c r="E166" s="1" t="s">
        <v>205</v>
      </c>
    </row>
    <row r="167" spans="4:5" x14ac:dyDescent="0.25">
      <c r="D167">
        <v>0.41812188480641221</v>
      </c>
      <c r="E167" s="1" t="s">
        <v>80</v>
      </c>
    </row>
    <row r="168" spans="4:5" x14ac:dyDescent="0.25">
      <c r="D168">
        <v>0.4112685743171639</v>
      </c>
      <c r="E168" s="1" t="s">
        <v>56</v>
      </c>
    </row>
    <row r="169" spans="4:5" x14ac:dyDescent="0.25">
      <c r="D169">
        <v>0.40710391322626782</v>
      </c>
      <c r="E169" s="1" t="s">
        <v>75</v>
      </c>
    </row>
    <row r="170" spans="4:5" x14ac:dyDescent="0.25">
      <c r="D170">
        <v>0.40596290975992777</v>
      </c>
      <c r="E170" s="1" t="s">
        <v>269</v>
      </c>
    </row>
    <row r="171" spans="4:5" x14ac:dyDescent="0.25">
      <c r="D171">
        <v>0.40160941614137158</v>
      </c>
      <c r="E171" s="1" t="s">
        <v>268</v>
      </c>
    </row>
    <row r="172" spans="4:5" x14ac:dyDescent="0.25">
      <c r="D172">
        <v>0.40101259331003047</v>
      </c>
      <c r="E172" s="1" t="s">
        <v>103</v>
      </c>
    </row>
    <row r="173" spans="4:5" x14ac:dyDescent="0.25">
      <c r="D173">
        <v>0.39477872356231236</v>
      </c>
      <c r="E173" s="1" t="s">
        <v>198</v>
      </c>
    </row>
    <row r="174" spans="4:5" x14ac:dyDescent="0.25">
      <c r="D174">
        <v>0.39428020789121965</v>
      </c>
      <c r="E174" s="1" t="s">
        <v>59</v>
      </c>
    </row>
    <row r="175" spans="4:5" x14ac:dyDescent="0.25">
      <c r="D175">
        <v>0.39372264481876496</v>
      </c>
      <c r="E175" s="1" t="s">
        <v>23</v>
      </c>
    </row>
    <row r="176" spans="4:5" x14ac:dyDescent="0.25">
      <c r="D176">
        <v>0.39304773079170952</v>
      </c>
      <c r="E176" s="1" t="s">
        <v>217</v>
      </c>
    </row>
    <row r="177" spans="4:5" x14ac:dyDescent="0.25">
      <c r="D177">
        <v>0.39121327136701489</v>
      </c>
      <c r="E177" s="1" t="s">
        <v>14</v>
      </c>
    </row>
    <row r="178" spans="4:5" x14ac:dyDescent="0.25">
      <c r="D178">
        <v>0.38660136390412037</v>
      </c>
      <c r="E178" s="1" t="s">
        <v>88</v>
      </c>
    </row>
    <row r="179" spans="4:5" x14ac:dyDescent="0.25">
      <c r="D179">
        <v>0.38638720898360734</v>
      </c>
      <c r="E179" s="1" t="s">
        <v>270</v>
      </c>
    </row>
    <row r="180" spans="4:5" x14ac:dyDescent="0.25">
      <c r="D180">
        <v>0.38095670379029434</v>
      </c>
      <c r="E180" s="1" t="s">
        <v>184</v>
      </c>
    </row>
    <row r="181" spans="4:5" x14ac:dyDescent="0.25">
      <c r="D181">
        <v>0.37976202946282622</v>
      </c>
      <c r="E181" s="1" t="s">
        <v>111</v>
      </c>
    </row>
    <row r="182" spans="4:5" x14ac:dyDescent="0.25">
      <c r="D182">
        <v>0.37732628352712561</v>
      </c>
      <c r="E182" s="1" t="s">
        <v>98</v>
      </c>
    </row>
    <row r="183" spans="4:5" x14ac:dyDescent="0.25">
      <c r="D183">
        <v>0.37696152977663444</v>
      </c>
      <c r="E183" s="1" t="s">
        <v>42</v>
      </c>
    </row>
    <row r="184" spans="4:5" x14ac:dyDescent="0.25">
      <c r="D184">
        <v>0.36783294983171111</v>
      </c>
      <c r="E184" s="1" t="s">
        <v>256</v>
      </c>
    </row>
    <row r="185" spans="4:5" x14ac:dyDescent="0.25">
      <c r="D185">
        <v>0.36324073117738687</v>
      </c>
      <c r="E185" s="1" t="s">
        <v>193</v>
      </c>
    </row>
    <row r="186" spans="4:5" x14ac:dyDescent="0.25">
      <c r="D186">
        <v>0.35337220193719809</v>
      </c>
      <c r="E186" s="1" t="s">
        <v>212</v>
      </c>
    </row>
    <row r="187" spans="4:5" x14ac:dyDescent="0.25">
      <c r="D187">
        <v>0.35323214428127347</v>
      </c>
      <c r="E187" s="1" t="s">
        <v>51</v>
      </c>
    </row>
    <row r="188" spans="4:5" x14ac:dyDescent="0.25">
      <c r="D188">
        <v>0.35171049046666758</v>
      </c>
      <c r="E188" s="1" t="s">
        <v>66</v>
      </c>
    </row>
    <row r="189" spans="4:5" x14ac:dyDescent="0.25">
      <c r="D189">
        <v>0.34832964367558783</v>
      </c>
      <c r="E189" s="1" t="s">
        <v>124</v>
      </c>
    </row>
    <row r="190" spans="4:5" x14ac:dyDescent="0.25">
      <c r="D190">
        <v>0.34191791453769782</v>
      </c>
      <c r="E190" s="1" t="s">
        <v>235</v>
      </c>
    </row>
    <row r="191" spans="4:5" x14ac:dyDescent="0.25">
      <c r="D191">
        <v>0.34034242306268947</v>
      </c>
      <c r="E191" s="1" t="s">
        <v>69</v>
      </c>
    </row>
    <row r="192" spans="4:5" x14ac:dyDescent="0.25">
      <c r="D192">
        <v>0.3397732288382691</v>
      </c>
      <c r="E192" s="1" t="s">
        <v>220</v>
      </c>
    </row>
    <row r="193" spans="4:5" x14ac:dyDescent="0.25">
      <c r="D193">
        <v>0.3362519576475268</v>
      </c>
      <c r="E193" s="1" t="s">
        <v>213</v>
      </c>
    </row>
    <row r="194" spans="4:5" x14ac:dyDescent="0.25">
      <c r="D194">
        <v>0.33204023664378957</v>
      </c>
      <c r="E194" s="1" t="s">
        <v>1</v>
      </c>
    </row>
    <row r="195" spans="4:5" x14ac:dyDescent="0.25">
      <c r="D195">
        <v>0.32778899415034546</v>
      </c>
      <c r="E195" s="1" t="s">
        <v>26</v>
      </c>
    </row>
    <row r="196" spans="4:5" x14ac:dyDescent="0.25">
      <c r="D196">
        <v>0.32767427687311135</v>
      </c>
      <c r="E196" s="1" t="s">
        <v>89</v>
      </c>
    </row>
    <row r="197" spans="4:5" x14ac:dyDescent="0.25">
      <c r="D197">
        <v>0.32755582780331538</v>
      </c>
      <c r="E197" s="1" t="s">
        <v>104</v>
      </c>
    </row>
    <row r="198" spans="4:5" x14ac:dyDescent="0.25">
      <c r="D198">
        <v>0.32279794423405317</v>
      </c>
      <c r="E198" s="1" t="s">
        <v>274</v>
      </c>
    </row>
    <row r="199" spans="4:5" x14ac:dyDescent="0.25">
      <c r="D199">
        <v>0.31783800739403212</v>
      </c>
      <c r="E199" s="1" t="s">
        <v>239</v>
      </c>
    </row>
    <row r="200" spans="4:5" x14ac:dyDescent="0.25">
      <c r="D200">
        <v>0.31460554969780419</v>
      </c>
      <c r="E200" s="1" t="s">
        <v>236</v>
      </c>
    </row>
    <row r="201" spans="4:5" x14ac:dyDescent="0.25">
      <c r="D201">
        <v>0.31139833022075336</v>
      </c>
      <c r="E201" s="1" t="s">
        <v>190</v>
      </c>
    </row>
    <row r="202" spans="4:5" x14ac:dyDescent="0.25">
      <c r="D202">
        <v>0.31112559781647942</v>
      </c>
      <c r="E202" s="1" t="s">
        <v>105</v>
      </c>
    </row>
    <row r="203" spans="4:5" x14ac:dyDescent="0.25">
      <c r="D203">
        <v>0.30540851009889192</v>
      </c>
      <c r="E203" s="1" t="s">
        <v>100</v>
      </c>
    </row>
    <row r="204" spans="4:5" x14ac:dyDescent="0.25">
      <c r="D204">
        <v>0.30500829670594432</v>
      </c>
      <c r="E204" s="1" t="s">
        <v>25</v>
      </c>
    </row>
    <row r="205" spans="4:5" x14ac:dyDescent="0.25">
      <c r="D205">
        <v>0.30422712267412888</v>
      </c>
      <c r="E205" s="1" t="s">
        <v>172</v>
      </c>
    </row>
    <row r="206" spans="4:5" x14ac:dyDescent="0.25">
      <c r="D206">
        <v>0.29905176181996174</v>
      </c>
      <c r="E206" s="1" t="s">
        <v>230</v>
      </c>
    </row>
    <row r="207" spans="4:5" x14ac:dyDescent="0.25">
      <c r="D207">
        <v>0.29514056413342249</v>
      </c>
      <c r="E207" s="1" t="s">
        <v>99</v>
      </c>
    </row>
    <row r="208" spans="4:5" x14ac:dyDescent="0.25">
      <c r="D208">
        <v>0.29473878937069176</v>
      </c>
      <c r="E208" s="1" t="s">
        <v>85</v>
      </c>
    </row>
    <row r="209" spans="4:5" x14ac:dyDescent="0.25">
      <c r="D209">
        <v>0.28932356514666513</v>
      </c>
      <c r="E209" s="1" t="s">
        <v>35</v>
      </c>
    </row>
    <row r="210" spans="4:5" x14ac:dyDescent="0.25">
      <c r="D210">
        <v>0.28912985199978347</v>
      </c>
      <c r="E210" s="1" t="s">
        <v>178</v>
      </c>
    </row>
    <row r="211" spans="4:5" x14ac:dyDescent="0.25">
      <c r="D211">
        <v>0.28630982228972246</v>
      </c>
      <c r="E211" s="1" t="s">
        <v>200</v>
      </c>
    </row>
    <row r="212" spans="4:5" x14ac:dyDescent="0.25">
      <c r="D212">
        <v>0.28543093850844425</v>
      </c>
      <c r="E212" s="1" t="s">
        <v>251</v>
      </c>
    </row>
    <row r="213" spans="4:5" x14ac:dyDescent="0.25">
      <c r="D213">
        <v>0.28225753643993645</v>
      </c>
      <c r="E213" s="1" t="s">
        <v>83</v>
      </c>
    </row>
    <row r="214" spans="4:5" x14ac:dyDescent="0.25">
      <c r="D214">
        <v>0.2801181007272493</v>
      </c>
      <c r="E214" s="1" t="s">
        <v>167</v>
      </c>
    </row>
    <row r="215" spans="4:5" x14ac:dyDescent="0.25">
      <c r="D215">
        <v>0.27787401893866925</v>
      </c>
      <c r="E215" s="1" t="s">
        <v>248</v>
      </c>
    </row>
    <row r="216" spans="4:5" x14ac:dyDescent="0.25">
      <c r="D216">
        <v>0.27487071072183211</v>
      </c>
      <c r="E216" s="1" t="s">
        <v>112</v>
      </c>
    </row>
    <row r="217" spans="4:5" x14ac:dyDescent="0.25">
      <c r="D217">
        <v>0.27455500389961196</v>
      </c>
      <c r="E217" s="1" t="s">
        <v>114</v>
      </c>
    </row>
    <row r="218" spans="4:5" x14ac:dyDescent="0.25">
      <c r="D218">
        <v>0.26880251949300527</v>
      </c>
      <c r="E218" s="1" t="s">
        <v>161</v>
      </c>
    </row>
    <row r="219" spans="4:5" x14ac:dyDescent="0.25">
      <c r="D219">
        <v>0.26484773365982872</v>
      </c>
      <c r="E219" s="1" t="s">
        <v>150</v>
      </c>
    </row>
    <row r="220" spans="4:5" x14ac:dyDescent="0.25">
      <c r="D220">
        <v>0.26380143474497286</v>
      </c>
      <c r="E220" s="1" t="s">
        <v>175</v>
      </c>
    </row>
    <row r="221" spans="4:5" x14ac:dyDescent="0.25">
      <c r="D221">
        <v>0.26185723282186324</v>
      </c>
      <c r="E221" s="1" t="s">
        <v>272</v>
      </c>
    </row>
    <row r="222" spans="4:5" x14ac:dyDescent="0.25">
      <c r="D222">
        <v>0.25742656309328982</v>
      </c>
      <c r="E222" s="1" t="s">
        <v>38</v>
      </c>
    </row>
    <row r="223" spans="4:5" x14ac:dyDescent="0.25">
      <c r="D223">
        <v>0.25177188426221064</v>
      </c>
      <c r="E223" s="1" t="s">
        <v>102</v>
      </c>
    </row>
    <row r="224" spans="4:5" x14ac:dyDescent="0.25">
      <c r="D224">
        <v>0.25132208424676961</v>
      </c>
      <c r="E224" s="1" t="s">
        <v>136</v>
      </c>
    </row>
    <row r="225" spans="4:5" x14ac:dyDescent="0.25">
      <c r="D225">
        <v>0.24890760944056267</v>
      </c>
      <c r="E225" s="1" t="s">
        <v>174</v>
      </c>
    </row>
    <row r="226" spans="4:5" x14ac:dyDescent="0.25">
      <c r="D226">
        <v>0.24037609024201567</v>
      </c>
      <c r="E226" s="1" t="s">
        <v>108</v>
      </c>
    </row>
    <row r="227" spans="4:5" x14ac:dyDescent="0.25">
      <c r="D227">
        <v>0.23344784123486251</v>
      </c>
      <c r="E227" s="1" t="s">
        <v>37</v>
      </c>
    </row>
    <row r="228" spans="4:5" x14ac:dyDescent="0.25">
      <c r="D228">
        <v>0.22754995939960565</v>
      </c>
      <c r="E228" s="1" t="s">
        <v>70</v>
      </c>
    </row>
    <row r="229" spans="4:5" x14ac:dyDescent="0.25">
      <c r="D229">
        <v>0.22570620485749515</v>
      </c>
      <c r="E229" s="1" t="s">
        <v>17</v>
      </c>
    </row>
    <row r="230" spans="4:5" x14ac:dyDescent="0.25">
      <c r="D230">
        <v>0.22492784286054834</v>
      </c>
      <c r="E230" s="1" t="s">
        <v>228</v>
      </c>
    </row>
    <row r="231" spans="4:5" x14ac:dyDescent="0.25">
      <c r="D231">
        <v>0.22034604345249265</v>
      </c>
      <c r="E231" s="1" t="s">
        <v>154</v>
      </c>
    </row>
    <row r="232" spans="4:5" x14ac:dyDescent="0.25">
      <c r="D232">
        <v>0.21749253590375162</v>
      </c>
      <c r="E232" s="1" t="s">
        <v>70</v>
      </c>
    </row>
    <row r="233" spans="4:5" x14ac:dyDescent="0.25">
      <c r="D233">
        <v>0.20587068559923893</v>
      </c>
      <c r="E233" s="1" t="s">
        <v>31</v>
      </c>
    </row>
    <row r="234" spans="4:5" x14ac:dyDescent="0.25">
      <c r="D234">
        <v>0.20419344516538784</v>
      </c>
      <c r="E234" s="1" t="s">
        <v>10</v>
      </c>
    </row>
    <row r="235" spans="4:5" x14ac:dyDescent="0.25">
      <c r="D235">
        <v>0.20295245873542789</v>
      </c>
      <c r="E235" s="1" t="s">
        <v>60</v>
      </c>
    </row>
    <row r="236" spans="4:5" x14ac:dyDescent="0.25">
      <c r="D236">
        <v>0.19743192796054132</v>
      </c>
      <c r="E236" s="1" t="s">
        <v>216</v>
      </c>
    </row>
    <row r="237" spans="4:5" x14ac:dyDescent="0.25">
      <c r="D237">
        <v>0.19326890510337202</v>
      </c>
      <c r="E237" s="1" t="s">
        <v>243</v>
      </c>
    </row>
    <row r="238" spans="4:5" x14ac:dyDescent="0.25">
      <c r="D238">
        <v>0.18007985202095822</v>
      </c>
      <c r="E238" s="1" t="s">
        <v>52</v>
      </c>
    </row>
    <row r="239" spans="4:5" x14ac:dyDescent="0.25">
      <c r="D239">
        <v>0.17984236281098009</v>
      </c>
      <c r="E239" s="1" t="s">
        <v>187</v>
      </c>
    </row>
    <row r="240" spans="4:5" x14ac:dyDescent="0.25">
      <c r="D240">
        <v>0.17709179414477372</v>
      </c>
      <c r="E240" s="1" t="s">
        <v>97</v>
      </c>
    </row>
    <row r="241" spans="4:5" x14ac:dyDescent="0.25">
      <c r="D241">
        <v>0.17600946588203059</v>
      </c>
      <c r="E241" s="1" t="s">
        <v>12</v>
      </c>
    </row>
    <row r="242" spans="4:5" x14ac:dyDescent="0.25">
      <c r="D242">
        <v>0.17378621687382212</v>
      </c>
      <c r="E242" s="1" t="s">
        <v>36</v>
      </c>
    </row>
    <row r="243" spans="4:5" x14ac:dyDescent="0.25">
      <c r="D243">
        <v>0.16320422320488992</v>
      </c>
      <c r="E243" s="1" t="s">
        <v>107</v>
      </c>
    </row>
    <row r="244" spans="4:5" x14ac:dyDescent="0.25">
      <c r="D244">
        <v>0.16305300211275042</v>
      </c>
      <c r="E244" s="1" t="s">
        <v>234</v>
      </c>
    </row>
    <row r="245" spans="4:5" x14ac:dyDescent="0.25">
      <c r="D245">
        <v>0.14383793286207414</v>
      </c>
      <c r="E245" s="1" t="s">
        <v>263</v>
      </c>
    </row>
    <row r="246" spans="4:5" x14ac:dyDescent="0.25">
      <c r="D246">
        <v>0.13896144173943203</v>
      </c>
      <c r="E246" s="1" t="s">
        <v>115</v>
      </c>
    </row>
    <row r="247" spans="4:5" x14ac:dyDescent="0.25">
      <c r="D247">
        <v>0.13317472519298812</v>
      </c>
      <c r="E247" s="1" t="s">
        <v>149</v>
      </c>
    </row>
    <row r="248" spans="4:5" x14ac:dyDescent="0.25">
      <c r="D248">
        <v>0.12300058415767223</v>
      </c>
      <c r="E248" s="1" t="s">
        <v>95</v>
      </c>
    </row>
    <row r="249" spans="4:5" x14ac:dyDescent="0.25">
      <c r="D249">
        <v>0.12297523226280804</v>
      </c>
      <c r="E249" s="1" t="s">
        <v>40</v>
      </c>
    </row>
    <row r="250" spans="4:5" x14ac:dyDescent="0.25">
      <c r="D250">
        <v>0.12096695577838801</v>
      </c>
      <c r="E250" s="1" t="s">
        <v>232</v>
      </c>
    </row>
    <row r="251" spans="4:5" x14ac:dyDescent="0.25">
      <c r="D251">
        <v>0.10493350447437955</v>
      </c>
      <c r="E251" s="1" t="s">
        <v>142</v>
      </c>
    </row>
    <row r="252" spans="4:5" x14ac:dyDescent="0.25">
      <c r="D252">
        <v>0.10379228849190625</v>
      </c>
      <c r="E252" s="1" t="s">
        <v>225</v>
      </c>
    </row>
    <row r="253" spans="4:5" x14ac:dyDescent="0.25">
      <c r="D253">
        <v>0.10061279089910558</v>
      </c>
      <c r="E253" s="1" t="s">
        <v>46</v>
      </c>
    </row>
    <row r="254" spans="4:5" x14ac:dyDescent="0.25">
      <c r="D254">
        <v>9.287142657635683E-2</v>
      </c>
      <c r="E254" s="1" t="s">
        <v>51</v>
      </c>
    </row>
    <row r="255" spans="4:5" x14ac:dyDescent="0.25">
      <c r="D255">
        <v>9.2477646302848715E-2</v>
      </c>
      <c r="E255" s="1" t="s">
        <v>57</v>
      </c>
    </row>
    <row r="256" spans="4:5" x14ac:dyDescent="0.25">
      <c r="D256">
        <v>8.8468217939018046E-2</v>
      </c>
      <c r="E256" s="1" t="s">
        <v>188</v>
      </c>
    </row>
    <row r="257" spans="4:5" x14ac:dyDescent="0.25">
      <c r="D257">
        <v>8.6390037876227455E-2</v>
      </c>
      <c r="E257" s="1" t="s">
        <v>169</v>
      </c>
    </row>
    <row r="258" spans="4:5" x14ac:dyDescent="0.25">
      <c r="D258">
        <v>8.2489239725862085E-2</v>
      </c>
      <c r="E258" s="1" t="s">
        <v>132</v>
      </c>
    </row>
    <row r="259" spans="4:5" x14ac:dyDescent="0.25">
      <c r="D259">
        <v>8.1692782745864778E-2</v>
      </c>
      <c r="E259" s="1" t="s">
        <v>9</v>
      </c>
    </row>
    <row r="260" spans="4:5" x14ac:dyDescent="0.25">
      <c r="D260">
        <v>7.4320987136384464E-2</v>
      </c>
      <c r="E260" s="1" t="s">
        <v>28</v>
      </c>
    </row>
    <row r="261" spans="4:5" x14ac:dyDescent="0.25">
      <c r="D261">
        <v>7.2671883575322394E-2</v>
      </c>
      <c r="E261" s="1" t="s">
        <v>163</v>
      </c>
    </row>
    <row r="262" spans="4:5" x14ac:dyDescent="0.25">
      <c r="D262">
        <v>6.9391127493691029E-2</v>
      </c>
      <c r="E262" s="1" t="s">
        <v>176</v>
      </c>
    </row>
    <row r="263" spans="4:5" x14ac:dyDescent="0.25">
      <c r="D263">
        <v>6.7495444484155676E-2</v>
      </c>
      <c r="E263" s="1" t="s">
        <v>219</v>
      </c>
    </row>
    <row r="264" spans="4:5" x14ac:dyDescent="0.25">
      <c r="D264">
        <v>6.6688977162425944E-2</v>
      </c>
      <c r="E264" s="1" t="s">
        <v>82</v>
      </c>
    </row>
    <row r="265" spans="4:5" x14ac:dyDescent="0.25">
      <c r="D265">
        <v>6.5184223040410161E-2</v>
      </c>
      <c r="E265" s="1" t="s">
        <v>46</v>
      </c>
    </row>
    <row r="266" spans="4:5" x14ac:dyDescent="0.25">
      <c r="D266">
        <v>5.7370777315131516E-2</v>
      </c>
      <c r="E266" s="1" t="s">
        <v>182</v>
      </c>
    </row>
    <row r="267" spans="4:5" x14ac:dyDescent="0.25">
      <c r="D267">
        <v>5.4539978963073832E-2</v>
      </c>
      <c r="E267" s="1" t="s">
        <v>13</v>
      </c>
    </row>
    <row r="268" spans="4:5" x14ac:dyDescent="0.25">
      <c r="D268">
        <v>5.403912442073644E-2</v>
      </c>
      <c r="E268" s="1" t="s">
        <v>139</v>
      </c>
    </row>
    <row r="269" spans="4:5" x14ac:dyDescent="0.25">
      <c r="D269">
        <v>4.7940886048048692E-2</v>
      </c>
      <c r="E269" s="1" t="s">
        <v>165</v>
      </c>
    </row>
    <row r="270" spans="4:5" x14ac:dyDescent="0.25">
      <c r="D270">
        <v>4.3354958190857884E-2</v>
      </c>
      <c r="E270" s="1" t="s">
        <v>94</v>
      </c>
    </row>
    <row r="271" spans="4:5" x14ac:dyDescent="0.25">
      <c r="D271">
        <v>4.328284900248125E-2</v>
      </c>
      <c r="E271" s="1" t="s">
        <v>237</v>
      </c>
    </row>
    <row r="272" spans="4:5" x14ac:dyDescent="0.25">
      <c r="D272">
        <v>4.0838111290674606E-2</v>
      </c>
      <c r="E272" s="1" t="s">
        <v>25</v>
      </c>
    </row>
    <row r="273" spans="4:5" x14ac:dyDescent="0.25">
      <c r="D273">
        <v>4.0153445925437126E-2</v>
      </c>
      <c r="E273" s="1" t="s">
        <v>119</v>
      </c>
    </row>
    <row r="274" spans="4:5" x14ac:dyDescent="0.25">
      <c r="D274">
        <v>3.5286582047797665E-2</v>
      </c>
      <c r="E274" s="1" t="s">
        <v>65</v>
      </c>
    </row>
    <row r="275" spans="4:5" x14ac:dyDescent="0.25">
      <c r="D275">
        <v>3.4723271410383449E-2</v>
      </c>
      <c r="E275" s="1" t="s">
        <v>145</v>
      </c>
    </row>
    <row r="276" spans="4:5" x14ac:dyDescent="0.25">
      <c r="D276">
        <v>3.4218959526004178E-2</v>
      </c>
      <c r="E276" s="1" t="s">
        <v>203</v>
      </c>
    </row>
    <row r="277" spans="4:5" x14ac:dyDescent="0.25">
      <c r="D277">
        <v>3.1932074202064231E-2</v>
      </c>
      <c r="E277" s="1" t="s">
        <v>262</v>
      </c>
    </row>
    <row r="278" spans="4:5" x14ac:dyDescent="0.25">
      <c r="D278">
        <v>3.1404708659363068E-2</v>
      </c>
      <c r="E278" s="1" t="s">
        <v>129</v>
      </c>
    </row>
    <row r="279" spans="4:5" x14ac:dyDescent="0.25">
      <c r="D279">
        <v>3.1218279404407911E-2</v>
      </c>
      <c r="E279" s="1" t="s">
        <v>118</v>
      </c>
    </row>
    <row r="280" spans="4:5" x14ac:dyDescent="0.25">
      <c r="D280">
        <v>2.8570620950669867E-2</v>
      </c>
      <c r="E280" s="1" t="s">
        <v>24</v>
      </c>
    </row>
    <row r="281" spans="4:5" x14ac:dyDescent="0.25">
      <c r="D281">
        <v>2.7687417080013432E-2</v>
      </c>
      <c r="E281" s="1" t="s">
        <v>101</v>
      </c>
    </row>
    <row r="282" spans="4:5" x14ac:dyDescent="0.25">
      <c r="D282">
        <v>2.4871523962907705E-2</v>
      </c>
      <c r="E282" s="1" t="s">
        <v>8</v>
      </c>
    </row>
    <row r="283" spans="4:5" x14ac:dyDescent="0.25">
      <c r="D283">
        <v>2.3967729971484553E-2</v>
      </c>
      <c r="E283" s="1" t="s">
        <v>48</v>
      </c>
    </row>
    <row r="284" spans="4:5" x14ac:dyDescent="0.25">
      <c r="D284">
        <v>2.0628293507190087E-2</v>
      </c>
      <c r="E284" s="1" t="s">
        <v>218</v>
      </c>
    </row>
    <row r="285" spans="4:5" x14ac:dyDescent="0.25">
      <c r="D285">
        <v>1.765240106597088E-2</v>
      </c>
      <c r="E285" s="1" t="s">
        <v>29</v>
      </c>
    </row>
    <row r="286" spans="4:5" x14ac:dyDescent="0.25">
      <c r="D286">
        <v>1.6184591409020843E-2</v>
      </c>
      <c r="E286" s="1" t="s">
        <v>5</v>
      </c>
    </row>
    <row r="287" spans="4:5" x14ac:dyDescent="0.25">
      <c r="D287">
        <v>1.5130636110341711E-2</v>
      </c>
      <c r="E287" s="1" t="s">
        <v>67</v>
      </c>
    </row>
    <row r="288" spans="4:5" x14ac:dyDescent="0.25">
      <c r="D288">
        <v>1.2371285062828918E-2</v>
      </c>
      <c r="E288" s="1" t="s">
        <v>21</v>
      </c>
    </row>
    <row r="289" spans="4:5" x14ac:dyDescent="0.25">
      <c r="D289">
        <v>7.3853354539081817E-3</v>
      </c>
      <c r="E289" s="1" t="s">
        <v>130</v>
      </c>
    </row>
    <row r="290" spans="4:5" x14ac:dyDescent="0.25">
      <c r="D290">
        <v>2.5758671934036359E-3</v>
      </c>
      <c r="E290" s="1" t="s">
        <v>58</v>
      </c>
    </row>
    <row r="291" spans="4:5" x14ac:dyDescent="0.25">
      <c r="D291">
        <v>2.1116360876298756E-3</v>
      </c>
      <c r="E291" s="1" t="s">
        <v>30</v>
      </c>
    </row>
  </sheetData>
  <sortState ref="D7:E291">
    <sortCondition descending="1" ref="D7:D291"/>
  </sortState>
  <printOptions headings="1" gridLines="1"/>
  <pageMargins left="0.7" right="0.7" top="0.75" bottom="0.75" header="0.3" footer="0.3"/>
  <pageSetup scale="16"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D3:E291"/>
  <sheetViews>
    <sheetView workbookViewId="0">
      <selection activeCell="M15" sqref="M15"/>
    </sheetView>
  </sheetViews>
  <sheetFormatPr defaultRowHeight="15" x14ac:dyDescent="0.25"/>
  <cols>
    <col min="5" max="5" width="16.85546875" customWidth="1"/>
  </cols>
  <sheetData>
    <row r="3" spans="4:5" x14ac:dyDescent="0.25">
      <c r="D3" t="s">
        <v>377</v>
      </c>
    </row>
    <row r="4" spans="4:5" x14ac:dyDescent="0.25">
      <c r="D4" t="s">
        <v>378</v>
      </c>
    </row>
    <row r="6" spans="4:5" x14ac:dyDescent="0.25">
      <c r="D6" t="s">
        <v>275</v>
      </c>
      <c r="E6" s="1" t="s">
        <v>0</v>
      </c>
    </row>
    <row r="7" spans="4:5" x14ac:dyDescent="0.25">
      <c r="D7">
        <v>0.99815202333836861</v>
      </c>
      <c r="E7" s="1" t="s">
        <v>67</v>
      </c>
    </row>
    <row r="8" spans="4:5" x14ac:dyDescent="0.25">
      <c r="D8">
        <v>0.99413410254151713</v>
      </c>
      <c r="E8" s="1" t="s">
        <v>221</v>
      </c>
    </row>
    <row r="9" spans="4:5" x14ac:dyDescent="0.25">
      <c r="D9">
        <v>0.98706166214641977</v>
      </c>
      <c r="E9" s="1" t="s">
        <v>44</v>
      </c>
    </row>
    <row r="10" spans="4:5" x14ac:dyDescent="0.25">
      <c r="D10">
        <v>0.98624214909112329</v>
      </c>
      <c r="E10" s="1" t="s">
        <v>158</v>
      </c>
    </row>
    <row r="11" spans="4:5" x14ac:dyDescent="0.25">
      <c r="D11">
        <v>0.98511600968541635</v>
      </c>
      <c r="E11" s="1" t="s">
        <v>245</v>
      </c>
    </row>
    <row r="12" spans="4:5" x14ac:dyDescent="0.25">
      <c r="D12">
        <v>0.9739762233271374</v>
      </c>
      <c r="E12" s="1" t="s">
        <v>250</v>
      </c>
    </row>
    <row r="13" spans="4:5" x14ac:dyDescent="0.25">
      <c r="D13">
        <v>0.97331864565069193</v>
      </c>
      <c r="E13" s="1" t="s">
        <v>26</v>
      </c>
    </row>
    <row r="14" spans="4:5" x14ac:dyDescent="0.25">
      <c r="D14">
        <v>0.97055211004734088</v>
      </c>
      <c r="E14" s="1" t="s">
        <v>150</v>
      </c>
    </row>
    <row r="15" spans="4:5" x14ac:dyDescent="0.25">
      <c r="D15">
        <v>0.96732727593205936</v>
      </c>
      <c r="E15" s="1" t="s">
        <v>134</v>
      </c>
    </row>
    <row r="16" spans="4:5" x14ac:dyDescent="0.25">
      <c r="D16">
        <v>0.96108661066850998</v>
      </c>
      <c r="E16" s="1" t="s">
        <v>192</v>
      </c>
    </row>
    <row r="17" spans="4:5" x14ac:dyDescent="0.25">
      <c r="D17">
        <v>0.960372509842356</v>
      </c>
      <c r="E17" s="1" t="s">
        <v>46</v>
      </c>
    </row>
    <row r="18" spans="4:5" x14ac:dyDescent="0.25">
      <c r="D18">
        <v>0.95670458792862634</v>
      </c>
      <c r="E18" s="1" t="s">
        <v>105</v>
      </c>
    </row>
    <row r="19" spans="4:5" x14ac:dyDescent="0.25">
      <c r="D19">
        <v>0.95597710242739675</v>
      </c>
      <c r="E19" s="1" t="s">
        <v>100</v>
      </c>
    </row>
    <row r="20" spans="4:5" x14ac:dyDescent="0.25">
      <c r="D20">
        <v>0.95305537841646371</v>
      </c>
      <c r="E20" s="1" t="s">
        <v>264</v>
      </c>
    </row>
    <row r="21" spans="4:5" x14ac:dyDescent="0.25">
      <c r="D21">
        <v>0.95052288591215606</v>
      </c>
      <c r="E21" s="1" t="s">
        <v>190</v>
      </c>
    </row>
    <row r="22" spans="4:5" x14ac:dyDescent="0.25">
      <c r="D22">
        <v>0.94894945524727492</v>
      </c>
      <c r="E22" s="1" t="s">
        <v>93</v>
      </c>
    </row>
    <row r="23" spans="4:5" x14ac:dyDescent="0.25">
      <c r="D23">
        <v>0.94065382125567121</v>
      </c>
      <c r="E23" s="1" t="s">
        <v>243</v>
      </c>
    </row>
    <row r="24" spans="4:5" x14ac:dyDescent="0.25">
      <c r="D24">
        <v>0.92387205861688093</v>
      </c>
      <c r="E24" s="1" t="s">
        <v>272</v>
      </c>
    </row>
    <row r="25" spans="4:5" x14ac:dyDescent="0.25">
      <c r="D25">
        <v>0.92310920886237224</v>
      </c>
      <c r="E25" s="1" t="s">
        <v>234</v>
      </c>
    </row>
    <row r="26" spans="4:5" x14ac:dyDescent="0.25">
      <c r="D26">
        <v>0.92014660540135995</v>
      </c>
      <c r="E26" s="1" t="s">
        <v>146</v>
      </c>
    </row>
    <row r="27" spans="4:5" x14ac:dyDescent="0.25">
      <c r="D27">
        <v>0.91782426695313368</v>
      </c>
      <c r="E27" s="1" t="s">
        <v>258</v>
      </c>
    </row>
    <row r="28" spans="4:5" x14ac:dyDescent="0.25">
      <c r="D28">
        <v>0.91779669088374294</v>
      </c>
      <c r="E28" s="1" t="s">
        <v>224</v>
      </c>
    </row>
    <row r="29" spans="4:5" x14ac:dyDescent="0.25">
      <c r="D29">
        <v>0.90686716617336383</v>
      </c>
      <c r="E29" s="1" t="s">
        <v>210</v>
      </c>
    </row>
    <row r="30" spans="4:5" x14ac:dyDescent="0.25">
      <c r="D30">
        <v>0.90625624060643684</v>
      </c>
      <c r="E30" s="1" t="s">
        <v>133</v>
      </c>
    </row>
    <row r="31" spans="4:5" x14ac:dyDescent="0.25">
      <c r="D31">
        <v>0.90116055348315693</v>
      </c>
      <c r="E31" s="1" t="s">
        <v>22</v>
      </c>
    </row>
    <row r="32" spans="4:5" x14ac:dyDescent="0.25">
      <c r="D32">
        <v>0.89944375055678771</v>
      </c>
      <c r="E32" s="1" t="s">
        <v>164</v>
      </c>
    </row>
    <row r="33" spans="4:5" x14ac:dyDescent="0.25">
      <c r="D33">
        <v>0.88859712047755635</v>
      </c>
      <c r="E33" s="1" t="s">
        <v>238</v>
      </c>
    </row>
    <row r="34" spans="4:5" x14ac:dyDescent="0.25">
      <c r="D34">
        <v>0.88561052914087735</v>
      </c>
      <c r="E34" s="1" t="s">
        <v>25</v>
      </c>
    </row>
    <row r="35" spans="4:5" x14ac:dyDescent="0.25">
      <c r="D35">
        <v>0.88461037671918508</v>
      </c>
      <c r="E35" s="1" t="s">
        <v>56</v>
      </c>
    </row>
    <row r="36" spans="4:5" x14ac:dyDescent="0.25">
      <c r="D36">
        <v>0.88449223230821905</v>
      </c>
      <c r="E36" s="1" t="s">
        <v>5</v>
      </c>
    </row>
    <row r="37" spans="4:5" x14ac:dyDescent="0.25">
      <c r="D37">
        <v>0.88431580091720574</v>
      </c>
      <c r="E37" s="1" t="s">
        <v>119</v>
      </c>
    </row>
    <row r="38" spans="4:5" x14ac:dyDescent="0.25">
      <c r="D38">
        <v>0.88386492054571275</v>
      </c>
      <c r="E38" s="1" t="s">
        <v>175</v>
      </c>
    </row>
    <row r="39" spans="4:5" x14ac:dyDescent="0.25">
      <c r="D39">
        <v>0.88203327524658615</v>
      </c>
      <c r="E39" s="1" t="s">
        <v>207</v>
      </c>
    </row>
    <row r="40" spans="4:5" x14ac:dyDescent="0.25">
      <c r="D40">
        <v>0.87612847292853013</v>
      </c>
      <c r="E40" s="1" t="s">
        <v>25</v>
      </c>
    </row>
    <row r="41" spans="4:5" x14ac:dyDescent="0.25">
      <c r="D41">
        <v>0.87556437727176606</v>
      </c>
      <c r="E41" s="1" t="s">
        <v>130</v>
      </c>
    </row>
    <row r="42" spans="4:5" x14ac:dyDescent="0.25">
      <c r="D42">
        <v>0.86736315544297238</v>
      </c>
      <c r="E42" s="1" t="s">
        <v>267</v>
      </c>
    </row>
    <row r="43" spans="4:5" x14ac:dyDescent="0.25">
      <c r="D43">
        <v>0.86285964316552255</v>
      </c>
      <c r="E43" s="1" t="s">
        <v>166</v>
      </c>
    </row>
    <row r="44" spans="4:5" x14ac:dyDescent="0.25">
      <c r="D44">
        <v>0.86184274923976467</v>
      </c>
      <c r="E44" s="1" t="s">
        <v>87</v>
      </c>
    </row>
    <row r="45" spans="4:5" x14ac:dyDescent="0.25">
      <c r="D45">
        <v>0.86126374214565793</v>
      </c>
      <c r="E45" s="1" t="s">
        <v>37</v>
      </c>
    </row>
    <row r="46" spans="4:5" x14ac:dyDescent="0.25">
      <c r="D46">
        <v>0.86116800544209837</v>
      </c>
      <c r="E46" s="1" t="s">
        <v>52</v>
      </c>
    </row>
    <row r="47" spans="4:5" x14ac:dyDescent="0.25">
      <c r="D47">
        <v>0.85607630893214559</v>
      </c>
      <c r="E47" s="1" t="s">
        <v>91</v>
      </c>
    </row>
    <row r="48" spans="4:5" x14ac:dyDescent="0.25">
      <c r="D48">
        <v>0.85486258823764871</v>
      </c>
      <c r="E48" s="1" t="s">
        <v>266</v>
      </c>
    </row>
    <row r="49" spans="4:5" x14ac:dyDescent="0.25">
      <c r="D49">
        <v>0.84286980940039125</v>
      </c>
      <c r="E49" s="1" t="s">
        <v>247</v>
      </c>
    </row>
    <row r="50" spans="4:5" x14ac:dyDescent="0.25">
      <c r="D50">
        <v>0.83479604540156127</v>
      </c>
      <c r="E50" s="1" t="s">
        <v>118</v>
      </c>
    </row>
    <row r="51" spans="4:5" x14ac:dyDescent="0.25">
      <c r="D51">
        <v>0.83434035976588572</v>
      </c>
      <c r="E51" s="1" t="s">
        <v>30</v>
      </c>
    </row>
    <row r="52" spans="4:5" x14ac:dyDescent="0.25">
      <c r="D52">
        <v>0.83193767104655014</v>
      </c>
      <c r="E52" s="1" t="s">
        <v>20</v>
      </c>
    </row>
    <row r="53" spans="4:5" x14ac:dyDescent="0.25">
      <c r="D53">
        <v>0.83142029349563196</v>
      </c>
      <c r="E53" s="1" t="s">
        <v>33</v>
      </c>
    </row>
    <row r="54" spans="4:5" x14ac:dyDescent="0.25">
      <c r="D54">
        <v>0.8298118954588608</v>
      </c>
      <c r="E54" s="1" t="s">
        <v>142</v>
      </c>
    </row>
    <row r="55" spans="4:5" x14ac:dyDescent="0.25">
      <c r="D55">
        <v>0.82765187032633325</v>
      </c>
      <c r="E55" s="1" t="s">
        <v>263</v>
      </c>
    </row>
    <row r="56" spans="4:5" x14ac:dyDescent="0.25">
      <c r="D56">
        <v>0.82732555504674821</v>
      </c>
      <c r="E56" s="1" t="s">
        <v>27</v>
      </c>
    </row>
    <row r="57" spans="4:5" x14ac:dyDescent="0.25">
      <c r="D57">
        <v>0.81958913671605782</v>
      </c>
      <c r="E57" s="1" t="s">
        <v>72</v>
      </c>
    </row>
    <row r="58" spans="4:5" x14ac:dyDescent="0.25">
      <c r="D58">
        <v>0.81785205886217116</v>
      </c>
      <c r="E58" s="1" t="s">
        <v>122</v>
      </c>
    </row>
    <row r="59" spans="4:5" x14ac:dyDescent="0.25">
      <c r="D59">
        <v>0.81622050007380242</v>
      </c>
      <c r="E59" s="1" t="s">
        <v>32</v>
      </c>
    </row>
    <row r="60" spans="4:5" x14ac:dyDescent="0.25">
      <c r="D60">
        <v>0.81316999979475424</v>
      </c>
      <c r="E60" s="1" t="s">
        <v>75</v>
      </c>
    </row>
    <row r="61" spans="4:5" x14ac:dyDescent="0.25">
      <c r="D61">
        <v>0.81298262774948604</v>
      </c>
      <c r="E61" s="1" t="s">
        <v>220</v>
      </c>
    </row>
    <row r="62" spans="4:5" x14ac:dyDescent="0.25">
      <c r="D62">
        <v>0.80744696995480891</v>
      </c>
      <c r="E62" s="1" t="s">
        <v>144</v>
      </c>
    </row>
    <row r="63" spans="4:5" x14ac:dyDescent="0.25">
      <c r="D63">
        <v>0.79346971506331077</v>
      </c>
      <c r="E63" s="1" t="s">
        <v>116</v>
      </c>
    </row>
    <row r="64" spans="4:5" x14ac:dyDescent="0.25">
      <c r="D64">
        <v>0.791695348665576</v>
      </c>
      <c r="E64" s="1" t="s">
        <v>235</v>
      </c>
    </row>
    <row r="65" spans="4:5" x14ac:dyDescent="0.25">
      <c r="D65">
        <v>0.78170295850706384</v>
      </c>
      <c r="E65" s="1" t="s">
        <v>246</v>
      </c>
    </row>
    <row r="66" spans="4:5" x14ac:dyDescent="0.25">
      <c r="D66">
        <v>0.77780018316430177</v>
      </c>
      <c r="E66" s="1" t="s">
        <v>216</v>
      </c>
    </row>
    <row r="67" spans="4:5" x14ac:dyDescent="0.25">
      <c r="D67">
        <v>0.77241792235971507</v>
      </c>
      <c r="E67" s="1" t="s">
        <v>81</v>
      </c>
    </row>
    <row r="68" spans="4:5" x14ac:dyDescent="0.25">
      <c r="D68">
        <v>0.76888055546243694</v>
      </c>
      <c r="E68" s="1" t="s">
        <v>127</v>
      </c>
    </row>
    <row r="69" spans="4:5" x14ac:dyDescent="0.25">
      <c r="D69">
        <v>0.76883631925362894</v>
      </c>
      <c r="E69" s="1" t="s">
        <v>63</v>
      </c>
    </row>
    <row r="70" spans="4:5" x14ac:dyDescent="0.25">
      <c r="D70">
        <v>0.7612402759825766</v>
      </c>
      <c r="E70" s="1" t="s">
        <v>96</v>
      </c>
    </row>
    <row r="71" spans="4:5" x14ac:dyDescent="0.25">
      <c r="D71">
        <v>0.75940530861846656</v>
      </c>
      <c r="E71" s="1" t="s">
        <v>145</v>
      </c>
    </row>
    <row r="72" spans="4:5" x14ac:dyDescent="0.25">
      <c r="D72">
        <v>0.75797841127971433</v>
      </c>
      <c r="E72" s="1" t="s">
        <v>55</v>
      </c>
    </row>
    <row r="73" spans="4:5" x14ac:dyDescent="0.25">
      <c r="D73">
        <v>0.7575254460234162</v>
      </c>
      <c r="E73" s="1" t="s">
        <v>109</v>
      </c>
    </row>
    <row r="74" spans="4:5" x14ac:dyDescent="0.25">
      <c r="D74">
        <v>0.74801472797796498</v>
      </c>
      <c r="E74" s="1" t="s">
        <v>226</v>
      </c>
    </row>
    <row r="75" spans="4:5" x14ac:dyDescent="0.25">
      <c r="D75">
        <v>0.74680958030282563</v>
      </c>
      <c r="E75" s="1" t="s">
        <v>49</v>
      </c>
    </row>
    <row r="76" spans="4:5" x14ac:dyDescent="0.25">
      <c r="D76">
        <v>0.74474089294493195</v>
      </c>
      <c r="E76" s="1" t="s">
        <v>19</v>
      </c>
    </row>
    <row r="77" spans="4:5" x14ac:dyDescent="0.25">
      <c r="D77">
        <v>0.74414391770116561</v>
      </c>
      <c r="E77" s="1" t="s">
        <v>71</v>
      </c>
    </row>
    <row r="78" spans="4:5" x14ac:dyDescent="0.25">
      <c r="D78">
        <v>0.73071450374063196</v>
      </c>
      <c r="E78" s="1" t="s">
        <v>176</v>
      </c>
    </row>
    <row r="79" spans="4:5" x14ac:dyDescent="0.25">
      <c r="D79">
        <v>0.72318402978869611</v>
      </c>
      <c r="E79" s="1" t="s">
        <v>13</v>
      </c>
    </row>
    <row r="80" spans="4:5" x14ac:dyDescent="0.25">
      <c r="D80">
        <v>0.72083673997499353</v>
      </c>
      <c r="E80" s="1" t="s">
        <v>155</v>
      </c>
    </row>
    <row r="81" spans="4:5" x14ac:dyDescent="0.25">
      <c r="D81">
        <v>0.71468211133836534</v>
      </c>
      <c r="E81" s="1" t="s">
        <v>132</v>
      </c>
    </row>
    <row r="82" spans="4:5" x14ac:dyDescent="0.25">
      <c r="D82">
        <v>0.7132139255149329</v>
      </c>
      <c r="E82" s="1" t="s">
        <v>85</v>
      </c>
    </row>
    <row r="83" spans="4:5" x14ac:dyDescent="0.25">
      <c r="D83">
        <v>0.71078277228938369</v>
      </c>
      <c r="E83" s="1" t="s">
        <v>174</v>
      </c>
    </row>
    <row r="84" spans="4:5" x14ac:dyDescent="0.25">
      <c r="D84">
        <v>0.70915850814458459</v>
      </c>
      <c r="E84" s="1" t="s">
        <v>94</v>
      </c>
    </row>
    <row r="85" spans="4:5" x14ac:dyDescent="0.25">
      <c r="D85">
        <v>0.70598531417725596</v>
      </c>
      <c r="E85" s="1" t="s">
        <v>186</v>
      </c>
    </row>
    <row r="86" spans="4:5" x14ac:dyDescent="0.25">
      <c r="D86">
        <v>0.70569682878313589</v>
      </c>
      <c r="E86" s="1" t="s">
        <v>34</v>
      </c>
    </row>
    <row r="87" spans="4:5" x14ac:dyDescent="0.25">
      <c r="D87">
        <v>0.70269770255795971</v>
      </c>
      <c r="E87" s="1" t="s">
        <v>108</v>
      </c>
    </row>
    <row r="88" spans="4:5" x14ac:dyDescent="0.25">
      <c r="D88">
        <v>0.70148804408908616</v>
      </c>
      <c r="E88" s="1" t="s">
        <v>181</v>
      </c>
    </row>
    <row r="89" spans="4:5" x14ac:dyDescent="0.25">
      <c r="D89">
        <v>0.69837625207268694</v>
      </c>
      <c r="E89" s="1" t="s">
        <v>64</v>
      </c>
    </row>
    <row r="90" spans="4:5" x14ac:dyDescent="0.25">
      <c r="D90">
        <v>0.69779058757712831</v>
      </c>
      <c r="E90" s="1" t="s">
        <v>259</v>
      </c>
    </row>
    <row r="91" spans="4:5" x14ac:dyDescent="0.25">
      <c r="D91">
        <v>0.6957977942055612</v>
      </c>
      <c r="E91" s="1" t="s">
        <v>138</v>
      </c>
    </row>
    <row r="92" spans="4:5" x14ac:dyDescent="0.25">
      <c r="D92">
        <v>0.69324292444057922</v>
      </c>
      <c r="E92" s="1" t="s">
        <v>191</v>
      </c>
    </row>
    <row r="93" spans="4:5" x14ac:dyDescent="0.25">
      <c r="D93">
        <v>0.69191725969053997</v>
      </c>
      <c r="E93" s="1" t="s">
        <v>99</v>
      </c>
    </row>
    <row r="94" spans="4:5" x14ac:dyDescent="0.25">
      <c r="D94">
        <v>0.68687764394381556</v>
      </c>
      <c r="E94" s="1" t="s">
        <v>76</v>
      </c>
    </row>
    <row r="95" spans="4:5" x14ac:dyDescent="0.25">
      <c r="D95">
        <v>0.68525794140093199</v>
      </c>
      <c r="E95" s="1" t="s">
        <v>15</v>
      </c>
    </row>
    <row r="96" spans="4:5" x14ac:dyDescent="0.25">
      <c r="D96">
        <v>0.6850144462276333</v>
      </c>
      <c r="E96" s="1" t="s">
        <v>7</v>
      </c>
    </row>
    <row r="97" spans="4:5" x14ac:dyDescent="0.25">
      <c r="D97">
        <v>0.68039738184042564</v>
      </c>
      <c r="E97" s="1" t="s">
        <v>141</v>
      </c>
    </row>
    <row r="98" spans="4:5" x14ac:dyDescent="0.25">
      <c r="D98">
        <v>0.67870050459286346</v>
      </c>
      <c r="E98" s="1" t="s">
        <v>10</v>
      </c>
    </row>
    <row r="99" spans="4:5" x14ac:dyDescent="0.25">
      <c r="D99">
        <v>0.67599480927596378</v>
      </c>
      <c r="E99" s="1" t="s">
        <v>113</v>
      </c>
    </row>
    <row r="100" spans="4:5" x14ac:dyDescent="0.25">
      <c r="D100">
        <v>0.6757277183653293</v>
      </c>
      <c r="E100" s="1" t="s">
        <v>178</v>
      </c>
    </row>
    <row r="101" spans="4:5" x14ac:dyDescent="0.25">
      <c r="D101">
        <v>0.67513670102839263</v>
      </c>
      <c r="E101" s="1" t="s">
        <v>31</v>
      </c>
    </row>
    <row r="102" spans="4:5" x14ac:dyDescent="0.25">
      <c r="D102">
        <v>0.66225885159164288</v>
      </c>
      <c r="E102" s="1" t="s">
        <v>218</v>
      </c>
    </row>
    <row r="103" spans="4:5" x14ac:dyDescent="0.25">
      <c r="D103">
        <v>0.66089365606564476</v>
      </c>
      <c r="E103" s="1" t="s">
        <v>189</v>
      </c>
    </row>
    <row r="104" spans="4:5" x14ac:dyDescent="0.25">
      <c r="D104">
        <v>0.64619041404338529</v>
      </c>
      <c r="E104" s="1" t="s">
        <v>195</v>
      </c>
    </row>
    <row r="105" spans="4:5" x14ac:dyDescent="0.25">
      <c r="D105">
        <v>0.64548100022768196</v>
      </c>
      <c r="E105" s="1" t="s">
        <v>101</v>
      </c>
    </row>
    <row r="106" spans="4:5" x14ac:dyDescent="0.25">
      <c r="D106">
        <v>0.64219832583092951</v>
      </c>
      <c r="E106" s="1" t="s">
        <v>86</v>
      </c>
    </row>
    <row r="107" spans="4:5" x14ac:dyDescent="0.25">
      <c r="D107">
        <v>0.64173255361531889</v>
      </c>
      <c r="E107" s="1" t="s">
        <v>14</v>
      </c>
    </row>
    <row r="108" spans="4:5" x14ac:dyDescent="0.25">
      <c r="D108">
        <v>0.64008622649140656</v>
      </c>
      <c r="E108" s="1" t="s">
        <v>143</v>
      </c>
    </row>
    <row r="109" spans="4:5" x14ac:dyDescent="0.25">
      <c r="D109">
        <v>0.63976601123143839</v>
      </c>
      <c r="E109" s="1" t="s">
        <v>140</v>
      </c>
    </row>
    <row r="110" spans="4:5" x14ac:dyDescent="0.25">
      <c r="D110">
        <v>0.63909647830661587</v>
      </c>
      <c r="E110" s="1" t="s">
        <v>229</v>
      </c>
    </row>
    <row r="111" spans="4:5" x14ac:dyDescent="0.25">
      <c r="D111">
        <v>0.63831402298890305</v>
      </c>
      <c r="E111" s="1" t="s">
        <v>48</v>
      </c>
    </row>
    <row r="112" spans="4:5" x14ac:dyDescent="0.25">
      <c r="D112">
        <v>0.63704053976145847</v>
      </c>
      <c r="E112" s="1" t="s">
        <v>18</v>
      </c>
    </row>
    <row r="113" spans="4:5" x14ac:dyDescent="0.25">
      <c r="D113">
        <v>0.63379230839588785</v>
      </c>
      <c r="E113" s="1" t="s">
        <v>1</v>
      </c>
    </row>
    <row r="114" spans="4:5" x14ac:dyDescent="0.25">
      <c r="D114">
        <v>0.63203993450545404</v>
      </c>
      <c r="E114" s="1" t="s">
        <v>227</v>
      </c>
    </row>
    <row r="115" spans="4:5" x14ac:dyDescent="0.25">
      <c r="D115">
        <v>0.6249770625274651</v>
      </c>
      <c r="E115" s="1" t="s">
        <v>233</v>
      </c>
    </row>
    <row r="116" spans="4:5" x14ac:dyDescent="0.25">
      <c r="D116">
        <v>0.62039951934363313</v>
      </c>
      <c r="E116" s="1" t="s">
        <v>90</v>
      </c>
    </row>
    <row r="117" spans="4:5" x14ac:dyDescent="0.25">
      <c r="D117">
        <v>0.61814296853364548</v>
      </c>
      <c r="E117" s="1" t="s">
        <v>80</v>
      </c>
    </row>
    <row r="118" spans="4:5" x14ac:dyDescent="0.25">
      <c r="D118">
        <v>0.61662041804002454</v>
      </c>
      <c r="E118" s="1" t="s">
        <v>184</v>
      </c>
    </row>
    <row r="119" spans="4:5" x14ac:dyDescent="0.25">
      <c r="D119">
        <v>0.61232985662667427</v>
      </c>
      <c r="E119" s="1" t="s">
        <v>40</v>
      </c>
    </row>
    <row r="120" spans="4:5" x14ac:dyDescent="0.25">
      <c r="D120">
        <v>0.60675551274209372</v>
      </c>
      <c r="E120" s="1" t="s">
        <v>156</v>
      </c>
    </row>
    <row r="121" spans="4:5" x14ac:dyDescent="0.25">
      <c r="D121">
        <v>0.60660275436288247</v>
      </c>
      <c r="E121" s="1" t="s">
        <v>77</v>
      </c>
    </row>
    <row r="122" spans="4:5" x14ac:dyDescent="0.25">
      <c r="D122">
        <v>0.60180045429617812</v>
      </c>
      <c r="E122" s="1" t="s">
        <v>88</v>
      </c>
    </row>
    <row r="123" spans="4:5" x14ac:dyDescent="0.25">
      <c r="D123">
        <v>0.60056556264863048</v>
      </c>
      <c r="E123" s="1" t="s">
        <v>79</v>
      </c>
    </row>
    <row r="124" spans="4:5" x14ac:dyDescent="0.25">
      <c r="D124">
        <v>0.59596005523281659</v>
      </c>
      <c r="E124" s="1" t="s">
        <v>225</v>
      </c>
    </row>
    <row r="125" spans="4:5" x14ac:dyDescent="0.25">
      <c r="D125">
        <v>0.5927054277456314</v>
      </c>
      <c r="E125" s="1" t="s">
        <v>204</v>
      </c>
    </row>
    <row r="126" spans="4:5" x14ac:dyDescent="0.25">
      <c r="D126">
        <v>0.59222614657099648</v>
      </c>
      <c r="E126" s="1" t="s">
        <v>61</v>
      </c>
    </row>
    <row r="127" spans="4:5" x14ac:dyDescent="0.25">
      <c r="D127">
        <v>0.59221578937271557</v>
      </c>
      <c r="E127" s="1" t="s">
        <v>214</v>
      </c>
    </row>
    <row r="128" spans="4:5" x14ac:dyDescent="0.25">
      <c r="D128">
        <v>0.59170627667535658</v>
      </c>
      <c r="E128" s="1" t="s">
        <v>128</v>
      </c>
    </row>
    <row r="129" spans="4:5" x14ac:dyDescent="0.25">
      <c r="D129">
        <v>0.59060136879985803</v>
      </c>
      <c r="E129" s="1" t="s">
        <v>240</v>
      </c>
    </row>
    <row r="130" spans="4:5" x14ac:dyDescent="0.25">
      <c r="D130">
        <v>0.58906873657624581</v>
      </c>
      <c r="E130" s="1" t="s">
        <v>268</v>
      </c>
    </row>
    <row r="131" spans="4:5" x14ac:dyDescent="0.25">
      <c r="D131">
        <v>0.58896838344997993</v>
      </c>
      <c r="E131" s="1" t="s">
        <v>219</v>
      </c>
    </row>
    <row r="132" spans="4:5" x14ac:dyDescent="0.25">
      <c r="D132">
        <v>0.58589599026539685</v>
      </c>
      <c r="E132" s="1" t="s">
        <v>54</v>
      </c>
    </row>
    <row r="133" spans="4:5" x14ac:dyDescent="0.25">
      <c r="D133">
        <v>0.58169796463976253</v>
      </c>
      <c r="E133" s="1" t="s">
        <v>83</v>
      </c>
    </row>
    <row r="134" spans="4:5" x14ac:dyDescent="0.25">
      <c r="D134">
        <v>0.5754482131729397</v>
      </c>
      <c r="E134" s="1" t="s">
        <v>106</v>
      </c>
    </row>
    <row r="135" spans="4:5" x14ac:dyDescent="0.25">
      <c r="D135">
        <v>0.57167492614806004</v>
      </c>
      <c r="E135" s="1" t="s">
        <v>68</v>
      </c>
    </row>
    <row r="136" spans="4:5" x14ac:dyDescent="0.25">
      <c r="D136">
        <v>0.57040882441540919</v>
      </c>
      <c r="E136" s="1" t="s">
        <v>170</v>
      </c>
    </row>
    <row r="137" spans="4:5" x14ac:dyDescent="0.25">
      <c r="D137">
        <v>0.56872159519160892</v>
      </c>
      <c r="E137" s="1" t="s">
        <v>274</v>
      </c>
    </row>
    <row r="138" spans="4:5" x14ac:dyDescent="0.25">
      <c r="D138">
        <v>0.56349043114136654</v>
      </c>
      <c r="E138" s="1" t="s">
        <v>69</v>
      </c>
    </row>
    <row r="139" spans="4:5" x14ac:dyDescent="0.25">
      <c r="D139">
        <v>0.56312287565238828</v>
      </c>
      <c r="E139" s="1" t="s">
        <v>53</v>
      </c>
    </row>
    <row r="140" spans="4:5" x14ac:dyDescent="0.25">
      <c r="D140">
        <v>0.55956519603386956</v>
      </c>
      <c r="E140" s="1" t="s">
        <v>60</v>
      </c>
    </row>
    <row r="141" spans="4:5" x14ac:dyDescent="0.25">
      <c r="D141">
        <v>0.55517178371666343</v>
      </c>
      <c r="E141" s="1" t="s">
        <v>124</v>
      </c>
    </row>
    <row r="142" spans="4:5" x14ac:dyDescent="0.25">
      <c r="D142">
        <v>0.55294180265187931</v>
      </c>
      <c r="E142" s="1" t="s">
        <v>43</v>
      </c>
    </row>
    <row r="143" spans="4:5" x14ac:dyDescent="0.25">
      <c r="D143">
        <v>0.55195600290063485</v>
      </c>
      <c r="E143" s="1" t="s">
        <v>126</v>
      </c>
    </row>
    <row r="144" spans="4:5" x14ac:dyDescent="0.25">
      <c r="D144">
        <v>0.54898422347135178</v>
      </c>
      <c r="E144" s="1" t="s">
        <v>254</v>
      </c>
    </row>
    <row r="145" spans="4:5" x14ac:dyDescent="0.25">
      <c r="D145">
        <v>0.5464004117012301</v>
      </c>
      <c r="E145" s="1" t="s">
        <v>20</v>
      </c>
    </row>
    <row r="146" spans="4:5" x14ac:dyDescent="0.25">
      <c r="D146">
        <v>0.54268723257760365</v>
      </c>
      <c r="E146" s="1" t="s">
        <v>3</v>
      </c>
    </row>
    <row r="147" spans="4:5" x14ac:dyDescent="0.25">
      <c r="D147">
        <v>0.54234047517061235</v>
      </c>
      <c r="E147" s="1" t="s">
        <v>172</v>
      </c>
    </row>
    <row r="148" spans="4:5" x14ac:dyDescent="0.25">
      <c r="D148">
        <v>0.5422897728474867</v>
      </c>
      <c r="E148" s="1" t="s">
        <v>120</v>
      </c>
    </row>
    <row r="149" spans="4:5" x14ac:dyDescent="0.25">
      <c r="D149">
        <v>0.54029542978627476</v>
      </c>
      <c r="E149" s="1" t="s">
        <v>209</v>
      </c>
    </row>
    <row r="150" spans="4:5" x14ac:dyDescent="0.25">
      <c r="D150">
        <v>0.54021246639687592</v>
      </c>
      <c r="E150" s="1" t="s">
        <v>157</v>
      </c>
    </row>
    <row r="151" spans="4:5" x14ac:dyDescent="0.25">
      <c r="D151">
        <v>0.53832411986646078</v>
      </c>
      <c r="E151" s="1" t="s">
        <v>160</v>
      </c>
    </row>
    <row r="152" spans="4:5" x14ac:dyDescent="0.25">
      <c r="D152">
        <v>0.53481336651174161</v>
      </c>
      <c r="E152" s="1" t="s">
        <v>73</v>
      </c>
    </row>
    <row r="153" spans="4:5" x14ac:dyDescent="0.25">
      <c r="D153">
        <v>0.53325153533226499</v>
      </c>
      <c r="E153" s="1" t="s">
        <v>165</v>
      </c>
    </row>
    <row r="154" spans="4:5" x14ac:dyDescent="0.25">
      <c r="D154">
        <v>0.51864428663173479</v>
      </c>
      <c r="E154" s="1" t="s">
        <v>121</v>
      </c>
    </row>
    <row r="155" spans="4:5" x14ac:dyDescent="0.25">
      <c r="D155">
        <v>0.5125748481490715</v>
      </c>
      <c r="E155" s="1" t="s">
        <v>58</v>
      </c>
    </row>
    <row r="156" spans="4:5" x14ac:dyDescent="0.25">
      <c r="D156">
        <v>0.51182020167303688</v>
      </c>
      <c r="E156" s="1" t="s">
        <v>16</v>
      </c>
    </row>
    <row r="157" spans="4:5" x14ac:dyDescent="0.25">
      <c r="D157">
        <v>0.50881098239755718</v>
      </c>
      <c r="E157" s="1" t="s">
        <v>145</v>
      </c>
    </row>
    <row r="158" spans="4:5" x14ac:dyDescent="0.25">
      <c r="D158">
        <v>0.50777196657601886</v>
      </c>
      <c r="E158" s="1" t="s">
        <v>273</v>
      </c>
    </row>
    <row r="159" spans="4:5" x14ac:dyDescent="0.25">
      <c r="D159">
        <v>0.5041019982601842</v>
      </c>
      <c r="E159" s="1" t="s">
        <v>81</v>
      </c>
    </row>
    <row r="160" spans="4:5" x14ac:dyDescent="0.25">
      <c r="D160">
        <v>0.50265360080071519</v>
      </c>
      <c r="E160" s="1" t="s">
        <v>82</v>
      </c>
    </row>
    <row r="161" spans="4:5" x14ac:dyDescent="0.25">
      <c r="D161">
        <v>0.49284722057709007</v>
      </c>
      <c r="E161" s="1" t="s">
        <v>205</v>
      </c>
    </row>
    <row r="162" spans="4:5" x14ac:dyDescent="0.25">
      <c r="D162">
        <v>0.49177043468205384</v>
      </c>
      <c r="E162" s="1" t="s">
        <v>115</v>
      </c>
    </row>
    <row r="163" spans="4:5" x14ac:dyDescent="0.25">
      <c r="D163">
        <v>0.48819698995390892</v>
      </c>
      <c r="E163" s="1" t="s">
        <v>222</v>
      </c>
    </row>
    <row r="164" spans="4:5" x14ac:dyDescent="0.25">
      <c r="D164">
        <v>0.48251523204517321</v>
      </c>
      <c r="E164" s="1" t="s">
        <v>137</v>
      </c>
    </row>
    <row r="165" spans="4:5" x14ac:dyDescent="0.25">
      <c r="D165">
        <v>0.47632706439881412</v>
      </c>
      <c r="E165" s="1" t="s">
        <v>46</v>
      </c>
    </row>
    <row r="166" spans="4:5" x14ac:dyDescent="0.25">
      <c r="D166">
        <v>0.47039784090687686</v>
      </c>
      <c r="E166" s="1" t="s">
        <v>197</v>
      </c>
    </row>
    <row r="167" spans="4:5" x14ac:dyDescent="0.25">
      <c r="D167">
        <v>0.47011853434682804</v>
      </c>
      <c r="E167" s="1" t="s">
        <v>78</v>
      </c>
    </row>
    <row r="168" spans="4:5" x14ac:dyDescent="0.25">
      <c r="D168">
        <v>0.46026646497141155</v>
      </c>
      <c r="E168" s="1" t="s">
        <v>92</v>
      </c>
    </row>
    <row r="169" spans="4:5" x14ac:dyDescent="0.25">
      <c r="D169">
        <v>0.44969984117634931</v>
      </c>
      <c r="E169" s="1" t="s">
        <v>257</v>
      </c>
    </row>
    <row r="170" spans="4:5" x14ac:dyDescent="0.25">
      <c r="D170">
        <v>0.43941868656806882</v>
      </c>
      <c r="E170" s="1" t="s">
        <v>21</v>
      </c>
    </row>
    <row r="171" spans="4:5" x14ac:dyDescent="0.25">
      <c r="D171">
        <v>0.43790775710482555</v>
      </c>
      <c r="E171" s="1" t="s">
        <v>256</v>
      </c>
    </row>
    <row r="172" spans="4:5" x14ac:dyDescent="0.25">
      <c r="D172">
        <v>0.43751021041285265</v>
      </c>
      <c r="E172" s="1" t="s">
        <v>217</v>
      </c>
    </row>
    <row r="173" spans="4:5" x14ac:dyDescent="0.25">
      <c r="D173">
        <v>0.4361832323960475</v>
      </c>
      <c r="E173" s="1" t="s">
        <v>194</v>
      </c>
    </row>
    <row r="174" spans="4:5" x14ac:dyDescent="0.25">
      <c r="D174">
        <v>0.43311595764067112</v>
      </c>
      <c r="E174" s="1" t="s">
        <v>201</v>
      </c>
    </row>
    <row r="175" spans="4:5" x14ac:dyDescent="0.25">
      <c r="D175">
        <v>0.43292057442381948</v>
      </c>
      <c r="E175" s="1" t="s">
        <v>114</v>
      </c>
    </row>
    <row r="176" spans="4:5" x14ac:dyDescent="0.25">
      <c r="D176">
        <v>0.42994796018484904</v>
      </c>
      <c r="E176" s="1" t="s">
        <v>260</v>
      </c>
    </row>
    <row r="177" spans="4:5" x14ac:dyDescent="0.25">
      <c r="D177">
        <v>0.42991601143310254</v>
      </c>
      <c r="E177" s="1" t="s">
        <v>4</v>
      </c>
    </row>
    <row r="178" spans="4:5" x14ac:dyDescent="0.25">
      <c r="D178">
        <v>0.42964139246612787</v>
      </c>
      <c r="E178" s="1" t="s">
        <v>168</v>
      </c>
    </row>
    <row r="179" spans="4:5" x14ac:dyDescent="0.25">
      <c r="D179">
        <v>0.42442224320969102</v>
      </c>
      <c r="E179" s="1" t="s">
        <v>215</v>
      </c>
    </row>
    <row r="180" spans="4:5" x14ac:dyDescent="0.25">
      <c r="D180">
        <v>0.41032363814410178</v>
      </c>
      <c r="E180" s="1" t="s">
        <v>203</v>
      </c>
    </row>
    <row r="181" spans="4:5" x14ac:dyDescent="0.25">
      <c r="D181">
        <v>0.40885631826140223</v>
      </c>
      <c r="E181" s="1" t="s">
        <v>231</v>
      </c>
    </row>
    <row r="182" spans="4:5" x14ac:dyDescent="0.25">
      <c r="D182">
        <v>0.40307609634899688</v>
      </c>
      <c r="E182" s="1" t="s">
        <v>103</v>
      </c>
    </row>
    <row r="183" spans="4:5" x14ac:dyDescent="0.25">
      <c r="D183">
        <v>0.40068955352150226</v>
      </c>
      <c r="E183" s="1" t="s">
        <v>6</v>
      </c>
    </row>
    <row r="184" spans="4:5" x14ac:dyDescent="0.25">
      <c r="D184">
        <v>0.40051316922089653</v>
      </c>
      <c r="E184" s="1" t="s">
        <v>198</v>
      </c>
    </row>
    <row r="185" spans="4:5" x14ac:dyDescent="0.25">
      <c r="D185">
        <v>0.39745145633171075</v>
      </c>
      <c r="E185" s="1" t="s">
        <v>74</v>
      </c>
    </row>
    <row r="186" spans="4:5" x14ac:dyDescent="0.25">
      <c r="D186">
        <v>0.39489497929334538</v>
      </c>
      <c r="E186" s="1" t="s">
        <v>112</v>
      </c>
    </row>
    <row r="187" spans="4:5" x14ac:dyDescent="0.25">
      <c r="D187">
        <v>0.39373983626145204</v>
      </c>
      <c r="E187" s="1" t="s">
        <v>171</v>
      </c>
    </row>
    <row r="188" spans="4:5" x14ac:dyDescent="0.25">
      <c r="D188">
        <v>0.39274364491492808</v>
      </c>
      <c r="E188" s="1" t="s">
        <v>38</v>
      </c>
    </row>
    <row r="189" spans="4:5" x14ac:dyDescent="0.25">
      <c r="D189">
        <v>0.39012706608596315</v>
      </c>
      <c r="E189" s="1" t="s">
        <v>173</v>
      </c>
    </row>
    <row r="190" spans="4:5" x14ac:dyDescent="0.25">
      <c r="D190">
        <v>0.38675510619135911</v>
      </c>
      <c r="E190" s="1" t="s">
        <v>136</v>
      </c>
    </row>
    <row r="191" spans="4:5" x14ac:dyDescent="0.25">
      <c r="D191">
        <v>0.38540912227473789</v>
      </c>
      <c r="E191" s="1" t="s">
        <v>262</v>
      </c>
    </row>
    <row r="192" spans="4:5" x14ac:dyDescent="0.25">
      <c r="D192">
        <v>0.37908876557794469</v>
      </c>
      <c r="E192" s="1" t="s">
        <v>123</v>
      </c>
    </row>
    <row r="193" spans="4:5" x14ac:dyDescent="0.25">
      <c r="D193">
        <v>0.37607234219374408</v>
      </c>
      <c r="E193" s="1" t="s">
        <v>182</v>
      </c>
    </row>
    <row r="194" spans="4:5" x14ac:dyDescent="0.25">
      <c r="D194">
        <v>0.37309735922642351</v>
      </c>
      <c r="E194" s="1" t="s">
        <v>153</v>
      </c>
    </row>
    <row r="195" spans="4:5" x14ac:dyDescent="0.25">
      <c r="D195">
        <v>0.36725592338984592</v>
      </c>
      <c r="E195" s="1" t="s">
        <v>70</v>
      </c>
    </row>
    <row r="196" spans="4:5" x14ac:dyDescent="0.25">
      <c r="D196">
        <v>0.36718562549170997</v>
      </c>
      <c r="E196" s="1" t="s">
        <v>270</v>
      </c>
    </row>
    <row r="197" spans="4:5" x14ac:dyDescent="0.25">
      <c r="D197">
        <v>0.36154790783518342</v>
      </c>
      <c r="E197" s="1" t="s">
        <v>33</v>
      </c>
    </row>
    <row r="198" spans="4:5" x14ac:dyDescent="0.25">
      <c r="D198">
        <v>0.36007694901130149</v>
      </c>
      <c r="E198" s="1" t="s">
        <v>161</v>
      </c>
    </row>
    <row r="199" spans="4:5" x14ac:dyDescent="0.25">
      <c r="D199">
        <v>0.35804453935545788</v>
      </c>
      <c r="E199" s="1" t="s">
        <v>59</v>
      </c>
    </row>
    <row r="200" spans="4:5" x14ac:dyDescent="0.25">
      <c r="D200">
        <v>0.35353555521914271</v>
      </c>
      <c r="E200" s="1" t="s">
        <v>10</v>
      </c>
    </row>
    <row r="201" spans="4:5" x14ac:dyDescent="0.25">
      <c r="D201">
        <v>0.35281727468715651</v>
      </c>
      <c r="E201" s="1" t="s">
        <v>249</v>
      </c>
    </row>
    <row r="202" spans="4:5" x14ac:dyDescent="0.25">
      <c r="D202">
        <v>0.35249696329034386</v>
      </c>
      <c r="E202" s="1" t="s">
        <v>228</v>
      </c>
    </row>
    <row r="203" spans="4:5" x14ac:dyDescent="0.25">
      <c r="D203">
        <v>0.35098522281190181</v>
      </c>
      <c r="E203" s="1" t="s">
        <v>139</v>
      </c>
    </row>
    <row r="204" spans="4:5" x14ac:dyDescent="0.25">
      <c r="D204">
        <v>0.34778798790634013</v>
      </c>
      <c r="E204" s="1" t="s">
        <v>45</v>
      </c>
    </row>
    <row r="205" spans="4:5" x14ac:dyDescent="0.25">
      <c r="D205">
        <v>0.34308919502638957</v>
      </c>
      <c r="E205" s="1" t="s">
        <v>211</v>
      </c>
    </row>
    <row r="206" spans="4:5" x14ac:dyDescent="0.25">
      <c r="D206">
        <v>0.34237373226015844</v>
      </c>
      <c r="E206" s="1" t="s">
        <v>28</v>
      </c>
    </row>
    <row r="207" spans="4:5" x14ac:dyDescent="0.25">
      <c r="D207">
        <v>0.33564400697841645</v>
      </c>
      <c r="E207" s="1" t="s">
        <v>253</v>
      </c>
    </row>
    <row r="208" spans="4:5" x14ac:dyDescent="0.25">
      <c r="D208">
        <v>0.33499119991802062</v>
      </c>
      <c r="E208" s="1" t="s">
        <v>151</v>
      </c>
    </row>
    <row r="209" spans="4:5" x14ac:dyDescent="0.25">
      <c r="D209">
        <v>0.32989447294324725</v>
      </c>
      <c r="E209" s="1" t="s">
        <v>51</v>
      </c>
    </row>
    <row r="210" spans="4:5" x14ac:dyDescent="0.25">
      <c r="D210">
        <v>0.32347727833566242</v>
      </c>
      <c r="E210" s="1" t="s">
        <v>154</v>
      </c>
    </row>
    <row r="211" spans="4:5" x14ac:dyDescent="0.25">
      <c r="D211">
        <v>0.32216876019440277</v>
      </c>
      <c r="E211" s="1" t="s">
        <v>129</v>
      </c>
    </row>
    <row r="212" spans="4:5" x14ac:dyDescent="0.25">
      <c r="D212">
        <v>0.30645498344406508</v>
      </c>
      <c r="E212" s="1" t="s">
        <v>35</v>
      </c>
    </row>
    <row r="213" spans="4:5" x14ac:dyDescent="0.25">
      <c r="D213">
        <v>0.30517398607663471</v>
      </c>
      <c r="E213" s="1" t="s">
        <v>244</v>
      </c>
    </row>
    <row r="214" spans="4:5" x14ac:dyDescent="0.25">
      <c r="D214">
        <v>0.30099268663477974</v>
      </c>
      <c r="E214" s="1" t="s">
        <v>206</v>
      </c>
    </row>
    <row r="215" spans="4:5" x14ac:dyDescent="0.25">
      <c r="D215">
        <v>0.29825910848584181</v>
      </c>
      <c r="E215" s="1" t="s">
        <v>239</v>
      </c>
    </row>
    <row r="216" spans="4:5" x14ac:dyDescent="0.25">
      <c r="D216">
        <v>0.29695435106063806</v>
      </c>
      <c r="E216" s="1" t="s">
        <v>17</v>
      </c>
    </row>
    <row r="217" spans="4:5" x14ac:dyDescent="0.25">
      <c r="D217">
        <v>0.29638690323204919</v>
      </c>
      <c r="E217" s="1" t="s">
        <v>51</v>
      </c>
    </row>
    <row r="218" spans="4:5" x14ac:dyDescent="0.25">
      <c r="D218">
        <v>0.29637616122687416</v>
      </c>
      <c r="E218" s="1" t="s">
        <v>135</v>
      </c>
    </row>
    <row r="219" spans="4:5" x14ac:dyDescent="0.25">
      <c r="D219">
        <v>0.28489498321660311</v>
      </c>
      <c r="E219" s="1" t="s">
        <v>213</v>
      </c>
    </row>
    <row r="220" spans="4:5" x14ac:dyDescent="0.25">
      <c r="D220">
        <v>0.28087579810890462</v>
      </c>
      <c r="E220" s="1" t="s">
        <v>183</v>
      </c>
    </row>
    <row r="221" spans="4:5" x14ac:dyDescent="0.25">
      <c r="D221">
        <v>0.28073408287539381</v>
      </c>
      <c r="E221" s="1" t="s">
        <v>117</v>
      </c>
    </row>
    <row r="222" spans="4:5" x14ac:dyDescent="0.25">
      <c r="D222">
        <v>0.27213629126684169</v>
      </c>
      <c r="E222" s="1" t="s">
        <v>149</v>
      </c>
    </row>
    <row r="223" spans="4:5" x14ac:dyDescent="0.25">
      <c r="D223">
        <v>0.26550975448509617</v>
      </c>
      <c r="E223" s="1" t="s">
        <v>187</v>
      </c>
    </row>
    <row r="224" spans="4:5" x14ac:dyDescent="0.25">
      <c r="D224">
        <v>0.25669858165438431</v>
      </c>
      <c r="E224" s="1" t="s">
        <v>84</v>
      </c>
    </row>
    <row r="225" spans="4:5" x14ac:dyDescent="0.25">
      <c r="D225">
        <v>0.2502188059647934</v>
      </c>
      <c r="E225" s="1" t="s">
        <v>29</v>
      </c>
    </row>
    <row r="226" spans="4:5" x14ac:dyDescent="0.25">
      <c r="D226">
        <v>0.24835020716857303</v>
      </c>
      <c r="E226" s="1" t="s">
        <v>196</v>
      </c>
    </row>
    <row r="227" spans="4:5" x14ac:dyDescent="0.25">
      <c r="D227">
        <v>0.24515378318783354</v>
      </c>
      <c r="E227" s="1" t="s">
        <v>261</v>
      </c>
    </row>
    <row r="228" spans="4:5" x14ac:dyDescent="0.25">
      <c r="D228">
        <v>0.23220601012690933</v>
      </c>
      <c r="E228" s="1" t="s">
        <v>89</v>
      </c>
    </row>
    <row r="229" spans="4:5" x14ac:dyDescent="0.25">
      <c r="D229">
        <v>0.22142744055788632</v>
      </c>
      <c r="E229" s="1" t="s">
        <v>252</v>
      </c>
    </row>
    <row r="230" spans="4:5" x14ac:dyDescent="0.25">
      <c r="D230">
        <v>0.21660361338693146</v>
      </c>
      <c r="E230" s="1" t="s">
        <v>47</v>
      </c>
    </row>
    <row r="231" spans="4:5" x14ac:dyDescent="0.25">
      <c r="D231">
        <v>0.21277508448275573</v>
      </c>
      <c r="E231" s="1" t="s">
        <v>95</v>
      </c>
    </row>
    <row r="232" spans="4:5" x14ac:dyDescent="0.25">
      <c r="D232">
        <v>0.21236361246647928</v>
      </c>
      <c r="E232" s="1" t="s">
        <v>107</v>
      </c>
    </row>
    <row r="233" spans="4:5" x14ac:dyDescent="0.25">
      <c r="D233">
        <v>0.19459264834588252</v>
      </c>
      <c r="E233" s="1" t="s">
        <v>62</v>
      </c>
    </row>
    <row r="234" spans="4:5" x14ac:dyDescent="0.25">
      <c r="D234">
        <v>0.19323359681141983</v>
      </c>
      <c r="E234" s="1" t="s">
        <v>269</v>
      </c>
    </row>
    <row r="235" spans="4:5" x14ac:dyDescent="0.25">
      <c r="D235">
        <v>0.18950931683025929</v>
      </c>
      <c r="E235" s="1" t="s">
        <v>251</v>
      </c>
    </row>
    <row r="236" spans="4:5" x14ac:dyDescent="0.25">
      <c r="D236">
        <v>0.1829353677977511</v>
      </c>
      <c r="E236" s="1" t="s">
        <v>185</v>
      </c>
    </row>
    <row r="237" spans="4:5" x14ac:dyDescent="0.25">
      <c r="D237">
        <v>0.17842422546348957</v>
      </c>
      <c r="E237" s="1" t="s">
        <v>162</v>
      </c>
    </row>
    <row r="238" spans="4:5" x14ac:dyDescent="0.25">
      <c r="D238">
        <v>0.17631789979568735</v>
      </c>
      <c r="E238" s="1" t="s">
        <v>41</v>
      </c>
    </row>
    <row r="239" spans="4:5" x14ac:dyDescent="0.25">
      <c r="D239">
        <v>0.1697408932212664</v>
      </c>
      <c r="E239" s="1" t="s">
        <v>241</v>
      </c>
    </row>
    <row r="240" spans="4:5" x14ac:dyDescent="0.25">
      <c r="D240">
        <v>0.16835811933628653</v>
      </c>
      <c r="E240" s="1" t="s">
        <v>11</v>
      </c>
    </row>
    <row r="241" spans="4:5" x14ac:dyDescent="0.25">
      <c r="D241">
        <v>0.16684639459093986</v>
      </c>
      <c r="E241" s="1" t="s">
        <v>208</v>
      </c>
    </row>
    <row r="242" spans="4:5" x14ac:dyDescent="0.25">
      <c r="D242">
        <v>0.16491880009107518</v>
      </c>
      <c r="E242" s="1" t="s">
        <v>167</v>
      </c>
    </row>
    <row r="243" spans="4:5" x14ac:dyDescent="0.25">
      <c r="D243">
        <v>0.15795576784805943</v>
      </c>
      <c r="E243" s="1" t="s">
        <v>163</v>
      </c>
    </row>
    <row r="244" spans="4:5" x14ac:dyDescent="0.25">
      <c r="D244">
        <v>0.15475603378322378</v>
      </c>
      <c r="E244" s="1" t="s">
        <v>271</v>
      </c>
    </row>
    <row r="245" spans="4:5" x14ac:dyDescent="0.25">
      <c r="D245">
        <v>0.14812359125472296</v>
      </c>
      <c r="E245" s="1" t="s">
        <v>2</v>
      </c>
    </row>
    <row r="246" spans="4:5" x14ac:dyDescent="0.25">
      <c r="D246">
        <v>0.14769789027129454</v>
      </c>
      <c r="E246" s="1" t="s">
        <v>242</v>
      </c>
    </row>
    <row r="247" spans="4:5" x14ac:dyDescent="0.25">
      <c r="D247">
        <v>0.14443397638494848</v>
      </c>
      <c r="E247" s="1" t="s">
        <v>248</v>
      </c>
    </row>
    <row r="248" spans="4:5" x14ac:dyDescent="0.25">
      <c r="D248">
        <v>0.14191971297340089</v>
      </c>
      <c r="E248" s="1" t="s">
        <v>230</v>
      </c>
    </row>
    <row r="249" spans="4:5" x14ac:dyDescent="0.25">
      <c r="D249">
        <v>0.13859144299038639</v>
      </c>
      <c r="E249" s="1" t="s">
        <v>179</v>
      </c>
    </row>
    <row r="250" spans="4:5" x14ac:dyDescent="0.25">
      <c r="D250">
        <v>0.13407628958982443</v>
      </c>
      <c r="E250" s="1" t="s">
        <v>97</v>
      </c>
    </row>
    <row r="251" spans="4:5" x14ac:dyDescent="0.25">
      <c r="D251">
        <v>0.12639556481182301</v>
      </c>
      <c r="E251" s="1" t="s">
        <v>223</v>
      </c>
    </row>
    <row r="252" spans="4:5" x14ac:dyDescent="0.25">
      <c r="D252">
        <v>0.1252117181646627</v>
      </c>
      <c r="E252" s="1" t="s">
        <v>147</v>
      </c>
    </row>
    <row r="253" spans="4:5" x14ac:dyDescent="0.25">
      <c r="D253">
        <v>0.12183292769102749</v>
      </c>
      <c r="E253" s="1" t="s">
        <v>169</v>
      </c>
    </row>
    <row r="254" spans="4:5" x14ac:dyDescent="0.25">
      <c r="D254">
        <v>0.11870416049979393</v>
      </c>
      <c r="E254" s="1" t="s">
        <v>12</v>
      </c>
    </row>
    <row r="255" spans="4:5" x14ac:dyDescent="0.25">
      <c r="D255">
        <v>0.11364759540306879</v>
      </c>
      <c r="E255" s="1" t="s">
        <v>148</v>
      </c>
    </row>
    <row r="256" spans="4:5" x14ac:dyDescent="0.25">
      <c r="D256">
        <v>0.10283057511654059</v>
      </c>
      <c r="E256" s="1" t="s">
        <v>70</v>
      </c>
    </row>
    <row r="257" spans="4:5" x14ac:dyDescent="0.25">
      <c r="D257">
        <v>0.10216516129565134</v>
      </c>
      <c r="E257" s="1" t="s">
        <v>98</v>
      </c>
    </row>
    <row r="258" spans="4:5" x14ac:dyDescent="0.25">
      <c r="D258">
        <v>0.10013798875852964</v>
      </c>
      <c r="E258" s="1" t="s">
        <v>23</v>
      </c>
    </row>
    <row r="259" spans="4:5" x14ac:dyDescent="0.25">
      <c r="D259">
        <v>9.5394025015403949E-2</v>
      </c>
      <c r="E259" s="1" t="s">
        <v>159</v>
      </c>
    </row>
    <row r="260" spans="4:5" x14ac:dyDescent="0.25">
      <c r="D260">
        <v>9.4020039534625011E-2</v>
      </c>
      <c r="E260" s="1" t="s">
        <v>188</v>
      </c>
    </row>
    <row r="261" spans="4:5" x14ac:dyDescent="0.25">
      <c r="D261">
        <v>8.8785357615330462E-2</v>
      </c>
      <c r="E261" s="1" t="s">
        <v>65</v>
      </c>
    </row>
    <row r="262" spans="4:5" x14ac:dyDescent="0.25">
      <c r="D262">
        <v>8.7418525939361835E-2</v>
      </c>
      <c r="E262" s="1" t="s">
        <v>8</v>
      </c>
    </row>
    <row r="263" spans="4:5" x14ac:dyDescent="0.25">
      <c r="D263">
        <v>8.6052512897517364E-2</v>
      </c>
      <c r="E263" s="1" t="s">
        <v>39</v>
      </c>
    </row>
    <row r="264" spans="4:5" x14ac:dyDescent="0.25">
      <c r="D264">
        <v>8.5779365899401272E-2</v>
      </c>
      <c r="E264" s="1" t="s">
        <v>21</v>
      </c>
    </row>
    <row r="265" spans="4:5" x14ac:dyDescent="0.25">
      <c r="D265">
        <v>8.5099735560694834E-2</v>
      </c>
      <c r="E265" s="1" t="s">
        <v>42</v>
      </c>
    </row>
    <row r="266" spans="4:5" x14ac:dyDescent="0.25">
      <c r="D266">
        <v>8.4950977029266461E-2</v>
      </c>
      <c r="E266" s="1" t="s">
        <v>36</v>
      </c>
    </row>
    <row r="267" spans="4:5" x14ac:dyDescent="0.25">
      <c r="D267">
        <v>8.2974220100969887E-2</v>
      </c>
      <c r="E267" s="1" t="s">
        <v>255</v>
      </c>
    </row>
    <row r="268" spans="4:5" x14ac:dyDescent="0.25">
      <c r="D268">
        <v>7.3860335859385118E-2</v>
      </c>
      <c r="E268" s="1" t="s">
        <v>24</v>
      </c>
    </row>
    <row r="269" spans="4:5" x14ac:dyDescent="0.25">
      <c r="D269">
        <v>6.1022548346026717E-2</v>
      </c>
      <c r="E269" s="1" t="s">
        <v>66</v>
      </c>
    </row>
    <row r="270" spans="4:5" x14ac:dyDescent="0.25">
      <c r="D270">
        <v>6.0314659359275269E-2</v>
      </c>
      <c r="E270" s="1" t="s">
        <v>236</v>
      </c>
    </row>
    <row r="271" spans="4:5" x14ac:dyDescent="0.25">
      <c r="D271">
        <v>5.5253919810715812E-2</v>
      </c>
      <c r="E271" s="1" t="s">
        <v>111</v>
      </c>
    </row>
    <row r="272" spans="4:5" x14ac:dyDescent="0.25">
      <c r="D272">
        <v>4.9476497771025585E-2</v>
      </c>
      <c r="E272" s="1" t="s">
        <v>110</v>
      </c>
    </row>
    <row r="273" spans="4:5" x14ac:dyDescent="0.25">
      <c r="D273">
        <v>4.4081757512421493E-2</v>
      </c>
      <c r="E273" s="1" t="s">
        <v>102</v>
      </c>
    </row>
    <row r="274" spans="4:5" x14ac:dyDescent="0.25">
      <c r="D274">
        <v>4.4002017666744164E-2</v>
      </c>
      <c r="E274" s="1" t="s">
        <v>199</v>
      </c>
    </row>
    <row r="275" spans="4:5" x14ac:dyDescent="0.25">
      <c r="D275">
        <v>4.3304011818040222E-2</v>
      </c>
      <c r="E275" s="1" t="s">
        <v>232</v>
      </c>
    </row>
    <row r="276" spans="4:5" x14ac:dyDescent="0.25">
      <c r="D276">
        <v>4.2150639702204562E-2</v>
      </c>
      <c r="E276" s="1" t="s">
        <v>177</v>
      </c>
    </row>
    <row r="277" spans="4:5" x14ac:dyDescent="0.25">
      <c r="D277">
        <v>4.1980237280250021E-2</v>
      </c>
      <c r="E277" s="1" t="s">
        <v>180</v>
      </c>
    </row>
    <row r="278" spans="4:5" x14ac:dyDescent="0.25">
      <c r="D278">
        <v>3.9461875377014066E-2</v>
      </c>
      <c r="E278" s="1" t="s">
        <v>193</v>
      </c>
    </row>
    <row r="279" spans="4:5" x14ac:dyDescent="0.25">
      <c r="D279">
        <v>3.8899155939566943E-2</v>
      </c>
      <c r="E279" s="1" t="s">
        <v>31</v>
      </c>
    </row>
    <row r="280" spans="4:5" x14ac:dyDescent="0.25">
      <c r="D280">
        <v>3.5368168244902298E-2</v>
      </c>
      <c r="E280" s="1" t="s">
        <v>237</v>
      </c>
    </row>
    <row r="281" spans="4:5" x14ac:dyDescent="0.25">
      <c r="D281">
        <v>3.4931295844295773E-2</v>
      </c>
      <c r="E281" s="1" t="s">
        <v>125</v>
      </c>
    </row>
    <row r="282" spans="4:5" x14ac:dyDescent="0.25">
      <c r="D282">
        <v>2.4419977190392683E-2</v>
      </c>
      <c r="E282" s="1" t="s">
        <v>9</v>
      </c>
    </row>
    <row r="283" spans="4:5" x14ac:dyDescent="0.25">
      <c r="D283">
        <v>2.1606682056275472E-2</v>
      </c>
      <c r="E283" s="1" t="s">
        <v>104</v>
      </c>
    </row>
    <row r="284" spans="4:5" x14ac:dyDescent="0.25">
      <c r="D284">
        <v>1.9074587817876187E-2</v>
      </c>
      <c r="E284" s="1" t="s">
        <v>152</v>
      </c>
    </row>
    <row r="285" spans="4:5" x14ac:dyDescent="0.25">
      <c r="D285">
        <v>1.6783233944523412E-2</v>
      </c>
      <c r="E285" s="1" t="s">
        <v>57</v>
      </c>
    </row>
    <row r="286" spans="4:5" x14ac:dyDescent="0.25">
      <c r="D286">
        <v>1.3153358434939144E-2</v>
      </c>
      <c r="E286" s="1" t="s">
        <v>212</v>
      </c>
    </row>
    <row r="287" spans="4:5" x14ac:dyDescent="0.25">
      <c r="D287">
        <v>1.2033525025060721E-2</v>
      </c>
      <c r="E287" s="1" t="s">
        <v>265</v>
      </c>
    </row>
    <row r="288" spans="4:5" x14ac:dyDescent="0.25">
      <c r="D288">
        <v>9.4413800823696103E-3</v>
      </c>
      <c r="E288" s="1" t="s">
        <v>131</v>
      </c>
    </row>
    <row r="289" spans="4:5" x14ac:dyDescent="0.25">
      <c r="D289">
        <v>5.3104320944221683E-3</v>
      </c>
      <c r="E289" s="1" t="s">
        <v>200</v>
      </c>
    </row>
    <row r="290" spans="4:5" x14ac:dyDescent="0.25">
      <c r="D290">
        <v>5.6306384646986896E-4</v>
      </c>
      <c r="E290" s="1" t="s">
        <v>202</v>
      </c>
    </row>
    <row r="291" spans="4:5" x14ac:dyDescent="0.25">
      <c r="D291">
        <v>3.3994953501281788E-4</v>
      </c>
      <c r="E291" s="1" t="s">
        <v>50</v>
      </c>
    </row>
  </sheetData>
  <sortState ref="D7:E291">
    <sortCondition descending="1" ref="D7:D291"/>
  </sortState>
  <printOptions headings="1" gridLines="1"/>
  <pageMargins left="0.7" right="0.7" top="0.75" bottom="0.75" header="0.3" footer="0.3"/>
  <pageSetup scale="16"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D13"/>
  <sheetViews>
    <sheetView topLeftCell="A13" zoomScale="120" zoomScaleNormal="120" workbookViewId="0">
      <selection activeCell="C13" sqref="C13"/>
    </sheetView>
  </sheetViews>
  <sheetFormatPr defaultRowHeight="15" x14ac:dyDescent="0.25"/>
  <cols>
    <col min="3" max="3" width="74.42578125" customWidth="1"/>
  </cols>
  <sheetData>
    <row r="1" spans="2:4" x14ac:dyDescent="0.25">
      <c r="B1" s="33"/>
      <c r="C1" s="20" t="s">
        <v>431</v>
      </c>
    </row>
    <row r="2" spans="2:4" x14ac:dyDescent="0.25">
      <c r="B2" s="33"/>
      <c r="C2" s="33"/>
    </row>
    <row r="3" spans="2:4" ht="40.15" customHeight="1" x14ac:dyDescent="0.25">
      <c r="B3" s="6"/>
      <c r="C3" s="11" t="s">
        <v>379</v>
      </c>
      <c r="D3" s="12"/>
    </row>
    <row r="4" spans="2:4" ht="68.25" customHeight="1" x14ac:dyDescent="0.25">
      <c r="B4" s="7"/>
      <c r="C4" s="13" t="s">
        <v>380</v>
      </c>
      <c r="D4" s="12"/>
    </row>
    <row r="5" spans="2:4" ht="34.5" customHeight="1" x14ac:dyDescent="0.25">
      <c r="B5" s="7"/>
      <c r="C5" s="13" t="s">
        <v>432</v>
      </c>
      <c r="D5" s="12"/>
    </row>
    <row r="6" spans="2:4" ht="32.25" customHeight="1" x14ac:dyDescent="0.25">
      <c r="B6" s="7"/>
      <c r="C6" s="13" t="s">
        <v>381</v>
      </c>
      <c r="D6" s="12"/>
    </row>
    <row r="7" spans="2:4" ht="78.75" customHeight="1" x14ac:dyDescent="0.25">
      <c r="B7" s="7"/>
      <c r="C7" s="13" t="s">
        <v>439</v>
      </c>
      <c r="D7" s="12"/>
    </row>
    <row r="8" spans="2:4" ht="57.75" customHeight="1" x14ac:dyDescent="0.25">
      <c r="B8" s="7"/>
      <c r="C8" s="13" t="s">
        <v>382</v>
      </c>
      <c r="D8" s="12"/>
    </row>
    <row r="9" spans="2:4" ht="56.25" customHeight="1" x14ac:dyDescent="0.25">
      <c r="B9" s="7"/>
      <c r="C9" s="13" t="s">
        <v>383</v>
      </c>
      <c r="D9" s="12"/>
    </row>
    <row r="10" spans="2:4" ht="79.5" customHeight="1" x14ac:dyDescent="0.25">
      <c r="B10" s="8"/>
      <c r="C10" s="14" t="s">
        <v>384</v>
      </c>
      <c r="D10" s="12"/>
    </row>
    <row r="11" spans="2:4" ht="137.25" customHeight="1" x14ac:dyDescent="0.25">
      <c r="B11" s="9"/>
      <c r="C11" s="11" t="s">
        <v>385</v>
      </c>
      <c r="D11" s="12"/>
    </row>
    <row r="12" spans="2:4" ht="180.75" customHeight="1" x14ac:dyDescent="0.25">
      <c r="B12" s="10"/>
      <c r="C12" s="15" t="s">
        <v>386</v>
      </c>
      <c r="D12" s="12"/>
    </row>
    <row r="13" spans="2:4" ht="180.75" customHeight="1" x14ac:dyDescent="0.25">
      <c r="B13" s="10"/>
      <c r="C13" s="15" t="s">
        <v>387</v>
      </c>
      <c r="D13" s="1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J27"/>
  <sheetViews>
    <sheetView topLeftCell="A12" zoomScale="110" zoomScaleNormal="110" workbookViewId="0">
      <selection activeCell="G19" sqref="G19:J20"/>
    </sheetView>
  </sheetViews>
  <sheetFormatPr defaultColWidth="9.140625" defaultRowHeight="15" x14ac:dyDescent="0.25"/>
  <cols>
    <col min="1" max="1" width="9.140625" style="1"/>
    <col min="2" max="2" width="35.28515625" style="1" customWidth="1"/>
    <col min="3" max="16384" width="9.140625" style="1"/>
  </cols>
  <sheetData>
    <row r="3" spans="2:5" ht="17.25" x14ac:dyDescent="0.25">
      <c r="B3" s="4" t="s">
        <v>388</v>
      </c>
    </row>
    <row r="4" spans="2:5" ht="18.75" x14ac:dyDescent="0.25">
      <c r="B4" s="17" t="s">
        <v>459</v>
      </c>
    </row>
    <row r="5" spans="2:5" ht="18.75" x14ac:dyDescent="0.25">
      <c r="B5" s="17" t="s">
        <v>458</v>
      </c>
    </row>
    <row r="6" spans="2:5" ht="18.75" x14ac:dyDescent="0.25">
      <c r="B6" s="17"/>
    </row>
    <row r="7" spans="2:5" ht="62.25" customHeight="1" x14ac:dyDescent="0.35">
      <c r="B7" s="35" t="s">
        <v>449</v>
      </c>
      <c r="C7" s="35"/>
    </row>
    <row r="8" spans="2:5" ht="18.75" x14ac:dyDescent="0.25">
      <c r="B8" s="17" t="s">
        <v>453</v>
      </c>
    </row>
    <row r="9" spans="2:5" ht="18.75" x14ac:dyDescent="0.3">
      <c r="B9" s="17" t="s">
        <v>278</v>
      </c>
      <c r="C9" s="19" t="s">
        <v>390</v>
      </c>
      <c r="D9" s="19"/>
      <c r="E9" s="19"/>
    </row>
    <row r="10" spans="2:5" ht="18.75" x14ac:dyDescent="0.25">
      <c r="B10" s="17"/>
    </row>
    <row r="11" spans="2:5" ht="18.75" x14ac:dyDescent="0.25">
      <c r="B11" s="17" t="s">
        <v>444</v>
      </c>
    </row>
    <row r="12" spans="2:5" ht="18.75" x14ac:dyDescent="0.25">
      <c r="B12" s="36" t="s">
        <v>445</v>
      </c>
    </row>
    <row r="13" spans="2:5" ht="18.75" x14ac:dyDescent="0.25">
      <c r="B13" s="37" t="s">
        <v>446</v>
      </c>
    </row>
    <row r="14" spans="2:5" ht="18.75" x14ac:dyDescent="0.25">
      <c r="B14" s="17"/>
    </row>
    <row r="15" spans="2:5" ht="18.75" x14ac:dyDescent="0.25">
      <c r="B15" s="17"/>
    </row>
    <row r="16" spans="2:5" ht="18.75" x14ac:dyDescent="0.25">
      <c r="B16" s="17" t="s">
        <v>391</v>
      </c>
      <c r="C16" s="17" t="s">
        <v>447</v>
      </c>
    </row>
    <row r="17" spans="2:10" ht="29.25" x14ac:dyDescent="0.4">
      <c r="C17" s="17" t="s">
        <v>448</v>
      </c>
      <c r="E17" s="38" t="s">
        <v>454</v>
      </c>
    </row>
    <row r="18" spans="2:10" ht="26.25" x14ac:dyDescent="0.4">
      <c r="B18" s="17" t="s">
        <v>452</v>
      </c>
      <c r="C18" s="17"/>
      <c r="D18" s="38"/>
    </row>
    <row r="19" spans="2:10" ht="53.25" customHeight="1" x14ac:dyDescent="0.25">
      <c r="B19" s="39"/>
      <c r="G19" s="20"/>
      <c r="H19" s="20"/>
      <c r="I19" s="20"/>
      <c r="J19" s="20"/>
    </row>
    <row r="20" spans="2:10" ht="23.25" x14ac:dyDescent="0.35">
      <c r="B20" s="17" t="s">
        <v>392</v>
      </c>
      <c r="G20" s="50" t="s">
        <v>449</v>
      </c>
      <c r="H20" s="20"/>
      <c r="I20" s="20"/>
      <c r="J20" s="20"/>
    </row>
    <row r="21" spans="2:10" ht="21" x14ac:dyDescent="0.25">
      <c r="B21" s="17" t="s">
        <v>455</v>
      </c>
    </row>
    <row r="22" spans="2:10" ht="40.5" customHeight="1" x14ac:dyDescent="0.25">
      <c r="B22" s="17" t="s">
        <v>451</v>
      </c>
      <c r="D22" s="17" t="s">
        <v>456</v>
      </c>
    </row>
    <row r="24" spans="2:10" ht="48" customHeight="1" x14ac:dyDescent="0.35">
      <c r="B24" s="17" t="s">
        <v>450</v>
      </c>
      <c r="E24" s="35" t="s">
        <v>449</v>
      </c>
      <c r="F24" s="35"/>
    </row>
    <row r="25" spans="2:10" ht="54.75" customHeight="1" x14ac:dyDescent="0.35">
      <c r="B25" s="17" t="s">
        <v>457</v>
      </c>
      <c r="C25" s="40"/>
    </row>
    <row r="26" spans="2:10" ht="18.75" x14ac:dyDescent="0.25">
      <c r="B26" s="17" t="s">
        <v>393</v>
      </c>
    </row>
    <row r="27" spans="2:10" ht="18.75" x14ac:dyDescent="0.25">
      <c r="B27" s="17" t="s">
        <v>278</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40"/>
  <sheetViews>
    <sheetView zoomScale="120" zoomScaleNormal="120" workbookViewId="0">
      <selection activeCell="E5" sqref="E5:F40"/>
    </sheetView>
  </sheetViews>
  <sheetFormatPr defaultColWidth="9.140625" defaultRowHeight="15" x14ac:dyDescent="0.25"/>
  <cols>
    <col min="1" max="1" width="9.140625" style="1"/>
    <col min="2" max="2" width="11.85546875" style="1" customWidth="1"/>
    <col min="3" max="5" width="9.140625" style="1"/>
    <col min="6" max="6" width="12.85546875" style="1" customWidth="1"/>
    <col min="7" max="7" width="17.42578125" style="1" customWidth="1"/>
    <col min="8" max="8" width="13.42578125" style="1" customWidth="1"/>
    <col min="9" max="16384" width="9.140625" style="1"/>
  </cols>
  <sheetData>
    <row r="1" spans="1:10" x14ac:dyDescent="0.25">
      <c r="A1" s="1" t="s">
        <v>497</v>
      </c>
      <c r="G1" s="1" t="s">
        <v>460</v>
      </c>
      <c r="I1" s="20" t="s">
        <v>461</v>
      </c>
      <c r="J1" s="20"/>
    </row>
    <row r="2" spans="1:10" ht="20.25" x14ac:dyDescent="0.3">
      <c r="A2" s="1" t="s">
        <v>498</v>
      </c>
      <c r="G2" s="1" t="s">
        <v>463</v>
      </c>
      <c r="I2" s="20" t="s">
        <v>462</v>
      </c>
      <c r="J2" s="20"/>
    </row>
    <row r="3" spans="1:10" x14ac:dyDescent="0.25">
      <c r="H3" s="1" t="s">
        <v>279</v>
      </c>
    </row>
    <row r="4" spans="1:10" x14ac:dyDescent="0.25">
      <c r="B4" s="1" t="s">
        <v>281</v>
      </c>
      <c r="C4" s="1" t="s">
        <v>276</v>
      </c>
      <c r="D4" s="1" t="s">
        <v>277</v>
      </c>
      <c r="E4" s="1" t="s">
        <v>278</v>
      </c>
      <c r="F4" s="1" t="s">
        <v>282</v>
      </c>
    </row>
    <row r="5" spans="1:10" x14ac:dyDescent="0.25">
      <c r="B5" s="1">
        <f>1/36</f>
        <v>2.7777777777777776E-2</v>
      </c>
      <c r="C5" s="1">
        <v>1</v>
      </c>
      <c r="D5" s="1">
        <v>1</v>
      </c>
      <c r="H5" s="1" t="s">
        <v>280</v>
      </c>
    </row>
    <row r="6" spans="1:10" x14ac:dyDescent="0.25">
      <c r="B6" s="1">
        <f t="shared" ref="B6:B40" si="0">1/36</f>
        <v>2.7777777777777776E-2</v>
      </c>
      <c r="C6" s="1">
        <v>1</v>
      </c>
      <c r="D6" s="1">
        <v>2</v>
      </c>
    </row>
    <row r="7" spans="1:10" x14ac:dyDescent="0.25">
      <c r="B7" s="1">
        <f t="shared" si="0"/>
        <v>2.7777777777777776E-2</v>
      </c>
      <c r="C7" s="1">
        <v>1</v>
      </c>
      <c r="D7" s="1">
        <v>3</v>
      </c>
    </row>
    <row r="8" spans="1:10" x14ac:dyDescent="0.25">
      <c r="B8" s="1">
        <f t="shared" si="0"/>
        <v>2.7777777777777776E-2</v>
      </c>
      <c r="C8" s="1">
        <v>1</v>
      </c>
      <c r="D8" s="1">
        <v>4</v>
      </c>
      <c r="H8" s="1" t="s">
        <v>464</v>
      </c>
    </row>
    <row r="9" spans="1:10" x14ac:dyDescent="0.25">
      <c r="B9" s="1">
        <f t="shared" si="0"/>
        <v>2.7777777777777776E-2</v>
      </c>
      <c r="C9" s="1">
        <v>1</v>
      </c>
      <c r="D9" s="1">
        <v>5</v>
      </c>
      <c r="H9" s="1" t="s">
        <v>465</v>
      </c>
    </row>
    <row r="10" spans="1:10" x14ac:dyDescent="0.25">
      <c r="B10" s="1">
        <f t="shared" si="0"/>
        <v>2.7777777777777776E-2</v>
      </c>
      <c r="C10" s="1">
        <v>1</v>
      </c>
      <c r="D10" s="1">
        <v>6</v>
      </c>
    </row>
    <row r="11" spans="1:10" x14ac:dyDescent="0.25">
      <c r="B11" s="1">
        <f t="shared" si="0"/>
        <v>2.7777777777777776E-2</v>
      </c>
      <c r="C11" s="1">
        <v>2</v>
      </c>
      <c r="D11" s="1">
        <f>D5</f>
        <v>1</v>
      </c>
    </row>
    <row r="12" spans="1:10" x14ac:dyDescent="0.25">
      <c r="B12" s="1">
        <f t="shared" si="0"/>
        <v>2.7777777777777776E-2</v>
      </c>
      <c r="C12" s="1">
        <v>2</v>
      </c>
      <c r="D12" s="1">
        <f t="shared" ref="D12:D40" si="1">D6</f>
        <v>2</v>
      </c>
    </row>
    <row r="13" spans="1:10" x14ac:dyDescent="0.25">
      <c r="B13" s="1">
        <f t="shared" si="0"/>
        <v>2.7777777777777776E-2</v>
      </c>
      <c r="C13" s="1">
        <v>2</v>
      </c>
      <c r="D13" s="1">
        <f t="shared" si="1"/>
        <v>3</v>
      </c>
    </row>
    <row r="14" spans="1:10" x14ac:dyDescent="0.25">
      <c r="B14" s="1">
        <f t="shared" si="0"/>
        <v>2.7777777777777776E-2</v>
      </c>
      <c r="C14" s="1">
        <v>2</v>
      </c>
      <c r="D14" s="1">
        <f t="shared" si="1"/>
        <v>4</v>
      </c>
    </row>
    <row r="15" spans="1:10" x14ac:dyDescent="0.25">
      <c r="B15" s="1">
        <f t="shared" si="0"/>
        <v>2.7777777777777776E-2</v>
      </c>
      <c r="C15" s="1">
        <v>2</v>
      </c>
      <c r="D15" s="1">
        <f t="shared" si="1"/>
        <v>5</v>
      </c>
    </row>
    <row r="16" spans="1:10" x14ac:dyDescent="0.25">
      <c r="B16" s="1">
        <f t="shared" si="0"/>
        <v>2.7777777777777776E-2</v>
      </c>
      <c r="C16" s="1">
        <v>2</v>
      </c>
      <c r="D16" s="1">
        <f t="shared" si="1"/>
        <v>6</v>
      </c>
    </row>
    <row r="17" spans="2:4" x14ac:dyDescent="0.25">
      <c r="B17" s="1">
        <f t="shared" si="0"/>
        <v>2.7777777777777776E-2</v>
      </c>
      <c r="C17" s="1">
        <v>3</v>
      </c>
      <c r="D17" s="1">
        <f t="shared" si="1"/>
        <v>1</v>
      </c>
    </row>
    <row r="18" spans="2:4" x14ac:dyDescent="0.25">
      <c r="B18" s="1">
        <f t="shared" si="0"/>
        <v>2.7777777777777776E-2</v>
      </c>
      <c r="C18" s="1">
        <v>3</v>
      </c>
      <c r="D18" s="1">
        <f t="shared" si="1"/>
        <v>2</v>
      </c>
    </row>
    <row r="19" spans="2:4" x14ac:dyDescent="0.25">
      <c r="B19" s="1">
        <f t="shared" si="0"/>
        <v>2.7777777777777776E-2</v>
      </c>
      <c r="C19" s="1">
        <v>3</v>
      </c>
      <c r="D19" s="1">
        <f t="shared" si="1"/>
        <v>3</v>
      </c>
    </row>
    <row r="20" spans="2:4" x14ac:dyDescent="0.25">
      <c r="B20" s="1">
        <f t="shared" si="0"/>
        <v>2.7777777777777776E-2</v>
      </c>
      <c r="C20" s="1">
        <v>3</v>
      </c>
      <c r="D20" s="1">
        <f t="shared" si="1"/>
        <v>4</v>
      </c>
    </row>
    <row r="21" spans="2:4" x14ac:dyDescent="0.25">
      <c r="B21" s="1">
        <f t="shared" si="0"/>
        <v>2.7777777777777776E-2</v>
      </c>
      <c r="C21" s="1">
        <v>3</v>
      </c>
      <c r="D21" s="1">
        <f t="shared" si="1"/>
        <v>5</v>
      </c>
    </row>
    <row r="22" spans="2:4" x14ac:dyDescent="0.25">
      <c r="B22" s="1">
        <f t="shared" si="0"/>
        <v>2.7777777777777776E-2</v>
      </c>
      <c r="C22" s="1">
        <v>3</v>
      </c>
      <c r="D22" s="1">
        <f t="shared" si="1"/>
        <v>6</v>
      </c>
    </row>
    <row r="23" spans="2:4" x14ac:dyDescent="0.25">
      <c r="B23" s="1">
        <f t="shared" si="0"/>
        <v>2.7777777777777776E-2</v>
      </c>
      <c r="C23" s="1">
        <f>C17+1</f>
        <v>4</v>
      </c>
      <c r="D23" s="1">
        <f t="shared" si="1"/>
        <v>1</v>
      </c>
    </row>
    <row r="24" spans="2:4" x14ac:dyDescent="0.25">
      <c r="B24" s="1">
        <f t="shared" si="0"/>
        <v>2.7777777777777776E-2</v>
      </c>
      <c r="C24" s="1">
        <f t="shared" ref="C24:C40" si="2">C18+1</f>
        <v>4</v>
      </c>
      <c r="D24" s="1">
        <f t="shared" si="1"/>
        <v>2</v>
      </c>
    </row>
    <row r="25" spans="2:4" x14ac:dyDescent="0.25">
      <c r="B25" s="1">
        <f t="shared" si="0"/>
        <v>2.7777777777777776E-2</v>
      </c>
      <c r="C25" s="1">
        <f t="shared" si="2"/>
        <v>4</v>
      </c>
      <c r="D25" s="1">
        <f t="shared" si="1"/>
        <v>3</v>
      </c>
    </row>
    <row r="26" spans="2:4" x14ac:dyDescent="0.25">
      <c r="B26" s="1">
        <f t="shared" si="0"/>
        <v>2.7777777777777776E-2</v>
      </c>
      <c r="C26" s="1">
        <f t="shared" si="2"/>
        <v>4</v>
      </c>
      <c r="D26" s="1">
        <f t="shared" si="1"/>
        <v>4</v>
      </c>
    </row>
    <row r="27" spans="2:4" x14ac:dyDescent="0.25">
      <c r="B27" s="1">
        <f t="shared" si="0"/>
        <v>2.7777777777777776E-2</v>
      </c>
      <c r="C27" s="1">
        <f t="shared" si="2"/>
        <v>4</v>
      </c>
      <c r="D27" s="1">
        <f t="shared" si="1"/>
        <v>5</v>
      </c>
    </row>
    <row r="28" spans="2:4" x14ac:dyDescent="0.25">
      <c r="B28" s="1">
        <f t="shared" si="0"/>
        <v>2.7777777777777776E-2</v>
      </c>
      <c r="C28" s="1">
        <f t="shared" si="2"/>
        <v>4</v>
      </c>
      <c r="D28" s="1">
        <f t="shared" si="1"/>
        <v>6</v>
      </c>
    </row>
    <row r="29" spans="2:4" x14ac:dyDescent="0.25">
      <c r="B29" s="1">
        <f t="shared" si="0"/>
        <v>2.7777777777777776E-2</v>
      </c>
      <c r="C29" s="1">
        <f t="shared" si="2"/>
        <v>5</v>
      </c>
      <c r="D29" s="1">
        <f t="shared" si="1"/>
        <v>1</v>
      </c>
    </row>
    <row r="30" spans="2:4" x14ac:dyDescent="0.25">
      <c r="B30" s="1">
        <f t="shared" si="0"/>
        <v>2.7777777777777776E-2</v>
      </c>
      <c r="C30" s="1">
        <f t="shared" si="2"/>
        <v>5</v>
      </c>
      <c r="D30" s="1">
        <f t="shared" si="1"/>
        <v>2</v>
      </c>
    </row>
    <row r="31" spans="2:4" x14ac:dyDescent="0.25">
      <c r="B31" s="1">
        <f t="shared" si="0"/>
        <v>2.7777777777777776E-2</v>
      </c>
      <c r="C31" s="1">
        <f t="shared" si="2"/>
        <v>5</v>
      </c>
      <c r="D31" s="1">
        <f t="shared" si="1"/>
        <v>3</v>
      </c>
    </row>
    <row r="32" spans="2:4" x14ac:dyDescent="0.25">
      <c r="B32" s="1">
        <f t="shared" si="0"/>
        <v>2.7777777777777776E-2</v>
      </c>
      <c r="C32" s="1">
        <f t="shared" si="2"/>
        <v>5</v>
      </c>
      <c r="D32" s="1">
        <f t="shared" si="1"/>
        <v>4</v>
      </c>
    </row>
    <row r="33" spans="2:4" x14ac:dyDescent="0.25">
      <c r="B33" s="1">
        <f t="shared" si="0"/>
        <v>2.7777777777777776E-2</v>
      </c>
      <c r="C33" s="1">
        <f t="shared" si="2"/>
        <v>5</v>
      </c>
      <c r="D33" s="1">
        <f t="shared" si="1"/>
        <v>5</v>
      </c>
    </row>
    <row r="34" spans="2:4" x14ac:dyDescent="0.25">
      <c r="B34" s="1">
        <f t="shared" si="0"/>
        <v>2.7777777777777776E-2</v>
      </c>
      <c r="C34" s="1">
        <f t="shared" si="2"/>
        <v>5</v>
      </c>
      <c r="D34" s="1">
        <f t="shared" si="1"/>
        <v>6</v>
      </c>
    </row>
    <row r="35" spans="2:4" x14ac:dyDescent="0.25">
      <c r="B35" s="1">
        <f t="shared" si="0"/>
        <v>2.7777777777777776E-2</v>
      </c>
      <c r="C35" s="1">
        <f t="shared" si="2"/>
        <v>6</v>
      </c>
      <c r="D35" s="1">
        <f t="shared" si="1"/>
        <v>1</v>
      </c>
    </row>
    <row r="36" spans="2:4" x14ac:dyDescent="0.25">
      <c r="B36" s="1">
        <f t="shared" si="0"/>
        <v>2.7777777777777776E-2</v>
      </c>
      <c r="C36" s="1">
        <f t="shared" si="2"/>
        <v>6</v>
      </c>
      <c r="D36" s="1">
        <f t="shared" si="1"/>
        <v>2</v>
      </c>
    </row>
    <row r="37" spans="2:4" x14ac:dyDescent="0.25">
      <c r="B37" s="1">
        <f t="shared" si="0"/>
        <v>2.7777777777777776E-2</v>
      </c>
      <c r="C37" s="1">
        <f t="shared" si="2"/>
        <v>6</v>
      </c>
      <c r="D37" s="1">
        <f t="shared" si="1"/>
        <v>3</v>
      </c>
    </row>
    <row r="38" spans="2:4" x14ac:dyDescent="0.25">
      <c r="B38" s="1">
        <f t="shared" si="0"/>
        <v>2.7777777777777776E-2</v>
      </c>
      <c r="C38" s="1">
        <f t="shared" si="2"/>
        <v>6</v>
      </c>
      <c r="D38" s="1">
        <f t="shared" si="1"/>
        <v>4</v>
      </c>
    </row>
    <row r="39" spans="2:4" x14ac:dyDescent="0.25">
      <c r="B39" s="1">
        <f t="shared" si="0"/>
        <v>2.7777777777777776E-2</v>
      </c>
      <c r="C39" s="1">
        <f t="shared" si="2"/>
        <v>6</v>
      </c>
      <c r="D39" s="1">
        <f t="shared" si="1"/>
        <v>5</v>
      </c>
    </row>
    <row r="40" spans="2:4" x14ac:dyDescent="0.25">
      <c r="B40" s="1">
        <f t="shared" si="0"/>
        <v>2.7777777777777776E-2</v>
      </c>
      <c r="C40" s="1">
        <f t="shared" si="2"/>
        <v>6</v>
      </c>
      <c r="D40" s="1">
        <f t="shared" si="1"/>
        <v>6</v>
      </c>
    </row>
  </sheetData>
  <printOptions headings="1" gridLines="1"/>
  <pageMargins left="0.7" right="0.7" top="0.75" bottom="0.75" header="0.3" footer="0.3"/>
  <pageSetup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3:K40"/>
  <sheetViews>
    <sheetView workbookViewId="0">
      <selection activeCell="H6" sqref="H6"/>
    </sheetView>
  </sheetViews>
  <sheetFormatPr defaultRowHeight="15" x14ac:dyDescent="0.25"/>
  <cols>
    <col min="2" max="2" width="11.85546875" customWidth="1"/>
    <col min="8" max="8" width="13.42578125" customWidth="1"/>
  </cols>
  <sheetData>
    <row r="3" spans="2:11" x14ac:dyDescent="0.25">
      <c r="H3" t="s">
        <v>279</v>
      </c>
    </row>
    <row r="4" spans="2:11" x14ac:dyDescent="0.25">
      <c r="B4" t="s">
        <v>281</v>
      </c>
      <c r="C4" t="s">
        <v>276</v>
      </c>
      <c r="D4" t="s">
        <v>277</v>
      </c>
      <c r="E4" t="s">
        <v>278</v>
      </c>
      <c r="F4" t="s">
        <v>282</v>
      </c>
      <c r="H4">
        <f>SUMPRODUCT(B5:B40,E5:E40)</f>
        <v>3.5</v>
      </c>
    </row>
    <row r="5" spans="2:11" x14ac:dyDescent="0.25">
      <c r="B5">
        <f>1/36</f>
        <v>2.7777777777777776E-2</v>
      </c>
      <c r="C5">
        <v>1</v>
      </c>
      <c r="D5">
        <v>1</v>
      </c>
      <c r="E5">
        <f>AVERAGE(C5:D5)</f>
        <v>1</v>
      </c>
      <c r="F5">
        <f>(E5-$H$4)^2</f>
        <v>6.25</v>
      </c>
      <c r="H5" t="s">
        <v>280</v>
      </c>
    </row>
    <row r="6" spans="2:11" x14ac:dyDescent="0.25">
      <c r="B6">
        <f t="shared" ref="B6:B40" si="0">1/36</f>
        <v>2.7777777777777776E-2</v>
      </c>
      <c r="C6">
        <v>1</v>
      </c>
      <c r="D6">
        <v>2</v>
      </c>
      <c r="E6">
        <f t="shared" ref="E6:E40" si="1">AVERAGE(C6:D6)</f>
        <v>1.5</v>
      </c>
      <c r="F6">
        <f t="shared" ref="F6:F40" si="2">(E6-$H$4)^2</f>
        <v>4</v>
      </c>
      <c r="H6">
        <f>SUMPRODUCT(B5:B40,F5:F40)</f>
        <v>1.4583333333333333</v>
      </c>
      <c r="K6" s="41"/>
    </row>
    <row r="7" spans="2:11" x14ac:dyDescent="0.25">
      <c r="B7">
        <f t="shared" si="0"/>
        <v>2.7777777777777776E-2</v>
      </c>
      <c r="C7">
        <v>1</v>
      </c>
      <c r="D7">
        <v>3</v>
      </c>
      <c r="E7">
        <f t="shared" si="1"/>
        <v>2</v>
      </c>
      <c r="F7">
        <f t="shared" si="2"/>
        <v>2.25</v>
      </c>
      <c r="H7" t="s">
        <v>433</v>
      </c>
    </row>
    <row r="8" spans="2:11" x14ac:dyDescent="0.25">
      <c r="B8">
        <f t="shared" si="0"/>
        <v>2.7777777777777776E-2</v>
      </c>
      <c r="C8">
        <v>1</v>
      </c>
      <c r="D8">
        <v>4</v>
      </c>
      <c r="E8">
        <f t="shared" si="1"/>
        <v>2.5</v>
      </c>
      <c r="F8">
        <f t="shared" si="2"/>
        <v>1</v>
      </c>
      <c r="H8">
        <f>SQRT(H6)</f>
        <v>1.2076147288491199</v>
      </c>
    </row>
    <row r="9" spans="2:11" x14ac:dyDescent="0.25">
      <c r="B9">
        <f t="shared" si="0"/>
        <v>2.7777777777777776E-2</v>
      </c>
      <c r="C9">
        <v>1</v>
      </c>
      <c r="D9">
        <v>5</v>
      </c>
      <c r="E9">
        <f t="shared" si="1"/>
        <v>3</v>
      </c>
      <c r="F9">
        <f t="shared" si="2"/>
        <v>0.25</v>
      </c>
    </row>
    <row r="10" spans="2:11" x14ac:dyDescent="0.25">
      <c r="B10">
        <f t="shared" si="0"/>
        <v>2.7777777777777776E-2</v>
      </c>
      <c r="C10">
        <v>1</v>
      </c>
      <c r="D10">
        <v>6</v>
      </c>
      <c r="E10">
        <f t="shared" si="1"/>
        <v>3.5</v>
      </c>
      <c r="F10">
        <f t="shared" si="2"/>
        <v>0</v>
      </c>
    </row>
    <row r="11" spans="2:11" x14ac:dyDescent="0.25">
      <c r="B11">
        <f t="shared" si="0"/>
        <v>2.7777777777777776E-2</v>
      </c>
      <c r="C11">
        <v>2</v>
      </c>
      <c r="D11">
        <f>D5</f>
        <v>1</v>
      </c>
      <c r="E11">
        <f t="shared" si="1"/>
        <v>1.5</v>
      </c>
      <c r="F11">
        <f t="shared" si="2"/>
        <v>4</v>
      </c>
    </row>
    <row r="12" spans="2:11" x14ac:dyDescent="0.25">
      <c r="B12">
        <f t="shared" si="0"/>
        <v>2.7777777777777776E-2</v>
      </c>
      <c r="C12">
        <v>2</v>
      </c>
      <c r="D12">
        <f t="shared" ref="D12:D40" si="3">D6</f>
        <v>2</v>
      </c>
      <c r="E12">
        <f t="shared" si="1"/>
        <v>2</v>
      </c>
      <c r="F12">
        <f t="shared" si="2"/>
        <v>2.25</v>
      </c>
    </row>
    <row r="13" spans="2:11" x14ac:dyDescent="0.25">
      <c r="B13">
        <f t="shared" si="0"/>
        <v>2.7777777777777776E-2</v>
      </c>
      <c r="C13">
        <v>2</v>
      </c>
      <c r="D13">
        <f t="shared" si="3"/>
        <v>3</v>
      </c>
      <c r="E13">
        <f t="shared" si="1"/>
        <v>2.5</v>
      </c>
      <c r="F13">
        <f t="shared" si="2"/>
        <v>1</v>
      </c>
    </row>
    <row r="14" spans="2:11" x14ac:dyDescent="0.25">
      <c r="B14">
        <f t="shared" si="0"/>
        <v>2.7777777777777776E-2</v>
      </c>
      <c r="C14">
        <v>2</v>
      </c>
      <c r="D14">
        <f t="shared" si="3"/>
        <v>4</v>
      </c>
      <c r="E14">
        <f t="shared" si="1"/>
        <v>3</v>
      </c>
      <c r="F14">
        <f t="shared" si="2"/>
        <v>0.25</v>
      </c>
    </row>
    <row r="15" spans="2:11" x14ac:dyDescent="0.25">
      <c r="B15">
        <f t="shared" si="0"/>
        <v>2.7777777777777776E-2</v>
      </c>
      <c r="C15">
        <v>2</v>
      </c>
      <c r="D15">
        <f t="shared" si="3"/>
        <v>5</v>
      </c>
      <c r="E15">
        <f t="shared" si="1"/>
        <v>3.5</v>
      </c>
      <c r="F15">
        <f t="shared" si="2"/>
        <v>0</v>
      </c>
    </row>
    <row r="16" spans="2:11" x14ac:dyDescent="0.25">
      <c r="B16">
        <f t="shared" si="0"/>
        <v>2.7777777777777776E-2</v>
      </c>
      <c r="C16">
        <v>2</v>
      </c>
      <c r="D16">
        <f t="shared" si="3"/>
        <v>6</v>
      </c>
      <c r="E16">
        <f t="shared" si="1"/>
        <v>4</v>
      </c>
      <c r="F16">
        <f t="shared" si="2"/>
        <v>0.25</v>
      </c>
    </row>
    <row r="17" spans="2:6" x14ac:dyDescent="0.25">
      <c r="B17">
        <f t="shared" si="0"/>
        <v>2.7777777777777776E-2</v>
      </c>
      <c r="C17">
        <v>3</v>
      </c>
      <c r="D17">
        <f t="shared" si="3"/>
        <v>1</v>
      </c>
      <c r="E17">
        <f t="shared" si="1"/>
        <v>2</v>
      </c>
      <c r="F17">
        <f t="shared" si="2"/>
        <v>2.25</v>
      </c>
    </row>
    <row r="18" spans="2:6" x14ac:dyDescent="0.25">
      <c r="B18">
        <f t="shared" si="0"/>
        <v>2.7777777777777776E-2</v>
      </c>
      <c r="C18">
        <v>3</v>
      </c>
      <c r="D18">
        <f t="shared" si="3"/>
        <v>2</v>
      </c>
      <c r="E18">
        <f t="shared" si="1"/>
        <v>2.5</v>
      </c>
      <c r="F18">
        <f t="shared" si="2"/>
        <v>1</v>
      </c>
    </row>
    <row r="19" spans="2:6" x14ac:dyDescent="0.25">
      <c r="B19">
        <f t="shared" si="0"/>
        <v>2.7777777777777776E-2</v>
      </c>
      <c r="C19">
        <v>3</v>
      </c>
      <c r="D19">
        <f t="shared" si="3"/>
        <v>3</v>
      </c>
      <c r="E19">
        <f t="shared" si="1"/>
        <v>3</v>
      </c>
      <c r="F19">
        <f t="shared" si="2"/>
        <v>0.25</v>
      </c>
    </row>
    <row r="20" spans="2:6" x14ac:dyDescent="0.25">
      <c r="B20">
        <f t="shared" si="0"/>
        <v>2.7777777777777776E-2</v>
      </c>
      <c r="C20">
        <v>3</v>
      </c>
      <c r="D20">
        <f t="shared" si="3"/>
        <v>4</v>
      </c>
      <c r="E20">
        <f t="shared" si="1"/>
        <v>3.5</v>
      </c>
      <c r="F20">
        <f t="shared" si="2"/>
        <v>0</v>
      </c>
    </row>
    <row r="21" spans="2:6" x14ac:dyDescent="0.25">
      <c r="B21">
        <f t="shared" si="0"/>
        <v>2.7777777777777776E-2</v>
      </c>
      <c r="C21">
        <v>3</v>
      </c>
      <c r="D21">
        <f t="shared" si="3"/>
        <v>5</v>
      </c>
      <c r="E21">
        <f t="shared" si="1"/>
        <v>4</v>
      </c>
      <c r="F21">
        <f t="shared" si="2"/>
        <v>0.25</v>
      </c>
    </row>
    <row r="22" spans="2:6" x14ac:dyDescent="0.25">
      <c r="B22">
        <f t="shared" si="0"/>
        <v>2.7777777777777776E-2</v>
      </c>
      <c r="C22">
        <v>3</v>
      </c>
      <c r="D22">
        <f t="shared" si="3"/>
        <v>6</v>
      </c>
      <c r="E22">
        <f t="shared" si="1"/>
        <v>4.5</v>
      </c>
      <c r="F22">
        <f t="shared" si="2"/>
        <v>1</v>
      </c>
    </row>
    <row r="23" spans="2:6" x14ac:dyDescent="0.25">
      <c r="B23">
        <f t="shared" si="0"/>
        <v>2.7777777777777776E-2</v>
      </c>
      <c r="C23">
        <f>C17+1</f>
        <v>4</v>
      </c>
      <c r="D23">
        <f t="shared" si="3"/>
        <v>1</v>
      </c>
      <c r="E23">
        <f t="shared" si="1"/>
        <v>2.5</v>
      </c>
      <c r="F23">
        <f t="shared" si="2"/>
        <v>1</v>
      </c>
    </row>
    <row r="24" spans="2:6" x14ac:dyDescent="0.25">
      <c r="B24">
        <f t="shared" si="0"/>
        <v>2.7777777777777776E-2</v>
      </c>
      <c r="C24">
        <f t="shared" ref="C24:C40" si="4">C18+1</f>
        <v>4</v>
      </c>
      <c r="D24">
        <f t="shared" si="3"/>
        <v>2</v>
      </c>
      <c r="E24">
        <f t="shared" si="1"/>
        <v>3</v>
      </c>
      <c r="F24">
        <f t="shared" si="2"/>
        <v>0.25</v>
      </c>
    </row>
    <row r="25" spans="2:6" x14ac:dyDescent="0.25">
      <c r="B25">
        <f t="shared" si="0"/>
        <v>2.7777777777777776E-2</v>
      </c>
      <c r="C25">
        <f t="shared" si="4"/>
        <v>4</v>
      </c>
      <c r="D25">
        <f t="shared" si="3"/>
        <v>3</v>
      </c>
      <c r="E25">
        <f t="shared" si="1"/>
        <v>3.5</v>
      </c>
      <c r="F25">
        <f t="shared" si="2"/>
        <v>0</v>
      </c>
    </row>
    <row r="26" spans="2:6" x14ac:dyDescent="0.25">
      <c r="B26">
        <f t="shared" si="0"/>
        <v>2.7777777777777776E-2</v>
      </c>
      <c r="C26">
        <f t="shared" si="4"/>
        <v>4</v>
      </c>
      <c r="D26">
        <f t="shared" si="3"/>
        <v>4</v>
      </c>
      <c r="E26">
        <f t="shared" si="1"/>
        <v>4</v>
      </c>
      <c r="F26">
        <f t="shared" si="2"/>
        <v>0.25</v>
      </c>
    </row>
    <row r="27" spans="2:6" x14ac:dyDescent="0.25">
      <c r="B27">
        <f t="shared" si="0"/>
        <v>2.7777777777777776E-2</v>
      </c>
      <c r="C27">
        <f t="shared" si="4"/>
        <v>4</v>
      </c>
      <c r="D27">
        <f t="shared" si="3"/>
        <v>5</v>
      </c>
      <c r="E27">
        <f t="shared" si="1"/>
        <v>4.5</v>
      </c>
      <c r="F27">
        <f t="shared" si="2"/>
        <v>1</v>
      </c>
    </row>
    <row r="28" spans="2:6" x14ac:dyDescent="0.25">
      <c r="B28">
        <f t="shared" si="0"/>
        <v>2.7777777777777776E-2</v>
      </c>
      <c r="C28">
        <f t="shared" si="4"/>
        <v>4</v>
      </c>
      <c r="D28">
        <f t="shared" si="3"/>
        <v>6</v>
      </c>
      <c r="E28">
        <f t="shared" si="1"/>
        <v>5</v>
      </c>
      <c r="F28">
        <f t="shared" si="2"/>
        <v>2.25</v>
      </c>
    </row>
    <row r="29" spans="2:6" x14ac:dyDescent="0.25">
      <c r="B29">
        <f t="shared" si="0"/>
        <v>2.7777777777777776E-2</v>
      </c>
      <c r="C29">
        <f t="shared" si="4"/>
        <v>5</v>
      </c>
      <c r="D29">
        <f t="shared" si="3"/>
        <v>1</v>
      </c>
      <c r="E29">
        <f t="shared" si="1"/>
        <v>3</v>
      </c>
      <c r="F29">
        <f t="shared" si="2"/>
        <v>0.25</v>
      </c>
    </row>
    <row r="30" spans="2:6" x14ac:dyDescent="0.25">
      <c r="B30">
        <f t="shared" si="0"/>
        <v>2.7777777777777776E-2</v>
      </c>
      <c r="C30">
        <f t="shared" si="4"/>
        <v>5</v>
      </c>
      <c r="D30">
        <f t="shared" si="3"/>
        <v>2</v>
      </c>
      <c r="E30">
        <f t="shared" si="1"/>
        <v>3.5</v>
      </c>
      <c r="F30">
        <f t="shared" si="2"/>
        <v>0</v>
      </c>
    </row>
    <row r="31" spans="2:6" x14ac:dyDescent="0.25">
      <c r="B31">
        <f t="shared" si="0"/>
        <v>2.7777777777777776E-2</v>
      </c>
      <c r="C31">
        <f t="shared" si="4"/>
        <v>5</v>
      </c>
      <c r="D31">
        <f t="shared" si="3"/>
        <v>3</v>
      </c>
      <c r="E31">
        <f t="shared" si="1"/>
        <v>4</v>
      </c>
      <c r="F31">
        <f t="shared" si="2"/>
        <v>0.25</v>
      </c>
    </row>
    <row r="32" spans="2:6" x14ac:dyDescent="0.25">
      <c r="B32">
        <f t="shared" si="0"/>
        <v>2.7777777777777776E-2</v>
      </c>
      <c r="C32">
        <f t="shared" si="4"/>
        <v>5</v>
      </c>
      <c r="D32">
        <f t="shared" si="3"/>
        <v>4</v>
      </c>
      <c r="E32">
        <f t="shared" si="1"/>
        <v>4.5</v>
      </c>
      <c r="F32">
        <f t="shared" si="2"/>
        <v>1</v>
      </c>
    </row>
    <row r="33" spans="2:6" x14ac:dyDescent="0.25">
      <c r="B33">
        <f t="shared" si="0"/>
        <v>2.7777777777777776E-2</v>
      </c>
      <c r="C33">
        <f t="shared" si="4"/>
        <v>5</v>
      </c>
      <c r="D33">
        <f t="shared" si="3"/>
        <v>5</v>
      </c>
      <c r="E33">
        <f t="shared" si="1"/>
        <v>5</v>
      </c>
      <c r="F33">
        <f t="shared" si="2"/>
        <v>2.25</v>
      </c>
    </row>
    <row r="34" spans="2:6" x14ac:dyDescent="0.25">
      <c r="B34">
        <f t="shared" si="0"/>
        <v>2.7777777777777776E-2</v>
      </c>
      <c r="C34">
        <f t="shared" si="4"/>
        <v>5</v>
      </c>
      <c r="D34">
        <f t="shared" si="3"/>
        <v>6</v>
      </c>
      <c r="E34">
        <f t="shared" si="1"/>
        <v>5.5</v>
      </c>
      <c r="F34">
        <f t="shared" si="2"/>
        <v>4</v>
      </c>
    </row>
    <row r="35" spans="2:6" x14ac:dyDescent="0.25">
      <c r="B35">
        <f t="shared" si="0"/>
        <v>2.7777777777777776E-2</v>
      </c>
      <c r="C35">
        <f t="shared" si="4"/>
        <v>6</v>
      </c>
      <c r="D35">
        <f t="shared" si="3"/>
        <v>1</v>
      </c>
      <c r="E35">
        <f t="shared" si="1"/>
        <v>3.5</v>
      </c>
      <c r="F35">
        <f t="shared" si="2"/>
        <v>0</v>
      </c>
    </row>
    <row r="36" spans="2:6" x14ac:dyDescent="0.25">
      <c r="B36">
        <f t="shared" si="0"/>
        <v>2.7777777777777776E-2</v>
      </c>
      <c r="C36">
        <f t="shared" si="4"/>
        <v>6</v>
      </c>
      <c r="D36">
        <f t="shared" si="3"/>
        <v>2</v>
      </c>
      <c r="E36">
        <f t="shared" si="1"/>
        <v>4</v>
      </c>
      <c r="F36">
        <f t="shared" si="2"/>
        <v>0.25</v>
      </c>
    </row>
    <row r="37" spans="2:6" x14ac:dyDescent="0.25">
      <c r="B37">
        <f t="shared" si="0"/>
        <v>2.7777777777777776E-2</v>
      </c>
      <c r="C37">
        <f t="shared" si="4"/>
        <v>6</v>
      </c>
      <c r="D37">
        <f t="shared" si="3"/>
        <v>3</v>
      </c>
      <c r="E37">
        <f t="shared" si="1"/>
        <v>4.5</v>
      </c>
      <c r="F37">
        <f t="shared" si="2"/>
        <v>1</v>
      </c>
    </row>
    <row r="38" spans="2:6" x14ac:dyDescent="0.25">
      <c r="B38">
        <f t="shared" si="0"/>
        <v>2.7777777777777776E-2</v>
      </c>
      <c r="C38">
        <f t="shared" si="4"/>
        <v>6</v>
      </c>
      <c r="D38">
        <f t="shared" si="3"/>
        <v>4</v>
      </c>
      <c r="E38">
        <f t="shared" si="1"/>
        <v>5</v>
      </c>
      <c r="F38">
        <f t="shared" si="2"/>
        <v>2.25</v>
      </c>
    </row>
    <row r="39" spans="2:6" x14ac:dyDescent="0.25">
      <c r="B39">
        <f t="shared" si="0"/>
        <v>2.7777777777777776E-2</v>
      </c>
      <c r="C39">
        <f t="shared" si="4"/>
        <v>6</v>
      </c>
      <c r="D39">
        <f t="shared" si="3"/>
        <v>5</v>
      </c>
      <c r="E39">
        <f t="shared" si="1"/>
        <v>5.5</v>
      </c>
      <c r="F39">
        <f t="shared" si="2"/>
        <v>4</v>
      </c>
    </row>
    <row r="40" spans="2:6" x14ac:dyDescent="0.25">
      <c r="B40">
        <f t="shared" si="0"/>
        <v>2.7777777777777776E-2</v>
      </c>
      <c r="C40">
        <f t="shared" si="4"/>
        <v>6</v>
      </c>
      <c r="D40">
        <f t="shared" si="3"/>
        <v>6</v>
      </c>
      <c r="E40">
        <f t="shared" si="1"/>
        <v>6</v>
      </c>
      <c r="F40">
        <f t="shared" si="2"/>
        <v>6.25</v>
      </c>
    </row>
  </sheetData>
  <printOptions headings="1" gridLines="1"/>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25</vt:i4>
      </vt:variant>
    </vt:vector>
  </HeadingPairs>
  <TitlesOfParts>
    <vt:vector size="43" baseType="lpstr">
      <vt:lpstr>Pop and Pop Parameters</vt:lpstr>
      <vt:lpstr>Samples and Sample Stats</vt:lpstr>
      <vt:lpstr>SRS definition</vt:lpstr>
      <vt:lpstr>Taking a Random Sample</vt:lpstr>
      <vt:lpstr>Sample of 10 players</vt:lpstr>
      <vt:lpstr>Sampling Problems</vt:lpstr>
      <vt:lpstr>Xbar properties</vt:lpstr>
      <vt:lpstr>Example mean var xbar</vt:lpstr>
      <vt:lpstr>Dice sample mean var</vt:lpstr>
      <vt:lpstr>Estimating p</vt:lpstr>
      <vt:lpstr>Standard Normal</vt:lpstr>
      <vt:lpstr>CI for Mu</vt:lpstr>
      <vt:lpstr>IQ CI</vt:lpstr>
      <vt:lpstr>Voters</vt:lpstr>
      <vt:lpstr>Blyth</vt:lpstr>
      <vt:lpstr>Sample Size</vt:lpstr>
      <vt:lpstr>Finite Correction CI</vt:lpstr>
      <vt:lpstr>FC Sample Size</vt:lpstr>
      <vt:lpstr>alpha</vt:lpstr>
      <vt:lpstr>'FC Sample Size'!Error</vt:lpstr>
      <vt:lpstr>ERROR</vt:lpstr>
      <vt:lpstr>FC</vt:lpstr>
      <vt:lpstr>lowerlimit</vt:lpstr>
      <vt:lpstr>Blyth!n</vt:lpstr>
      <vt:lpstr>'FC Sample Size'!N</vt:lpstr>
      <vt:lpstr>n</vt:lpstr>
      <vt:lpstr>phat</vt:lpstr>
      <vt:lpstr>popsigma</vt:lpstr>
      <vt:lpstr>popsize</vt:lpstr>
      <vt:lpstr>SAMPLE_SIZE</vt:lpstr>
      <vt:lpstr>samplemean</vt:lpstr>
      <vt:lpstr>'Finite Correction CI'!samplesize</vt:lpstr>
      <vt:lpstr>samplesize</vt:lpstr>
      <vt:lpstr>samplesizeFC</vt:lpstr>
      <vt:lpstr>samplesizenoFC</vt:lpstr>
      <vt:lpstr>'FC Sample Size'!sigma</vt:lpstr>
      <vt:lpstr>'Finite Correction CI'!sigma</vt:lpstr>
      <vt:lpstr>SIGMA</vt:lpstr>
      <vt:lpstr>Std_Error_phat</vt:lpstr>
      <vt:lpstr>upperlimit</vt:lpstr>
      <vt:lpstr>xbar</vt:lpstr>
      <vt:lpstr>z.025</vt:lpstr>
      <vt:lpstr>z.975</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HsMatheus</cp:lastModifiedBy>
  <dcterms:created xsi:type="dcterms:W3CDTF">2016-11-14T12:53:04Z</dcterms:created>
  <dcterms:modified xsi:type="dcterms:W3CDTF">2018-02-16T21:33:24Z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Owner">
    <vt:lpwstr>mattmin@microsoft.com</vt:lpwstr>
  </property>
  <property fmtid="{D5CDD505-2E9C-101B-9397-08002B2CF9AE}" pid="6" name="MSIP_Label_f42aa342-8706-4288-bd11-ebb85995028c_SetDate">
    <vt:lpwstr>2017-09-26T09:15:29.9488303-07:00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