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5\workbook\"/>
    </mc:Choice>
  </mc:AlternateContent>
  <xr:revisionPtr revIDLastSave="0" documentId="13_ncr:1_{AAA22E32-DC4F-4810-8CCF-8772EDAF670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Staff!$N$4:$N$39</definedName>
    <definedName name="Date_of_Hire">Staff!$F$4:$F$39</definedName>
    <definedName name="Department">Staff!$H$4:$H$39</definedName>
    <definedName name="Email">Staff!$E$4:$E$39</definedName>
    <definedName name="Emp_ID">Staff!$A$4:$A$39</definedName>
    <definedName name="Extension">Staff!$K$4:$K$39</definedName>
    <definedName name="First">Staff!$C$4:$C$39</definedName>
    <definedName name="Floor">Staff!$J$4:$J$39</definedName>
    <definedName name="Gender">Staff!$D$4:$D$39</definedName>
    <definedName name="Last">Staff!$B$4:$B$39</definedName>
    <definedName name="Last_Review">Staff!$L$4:$L$39</definedName>
    <definedName name="Location">Staff!$I$4:$I$39</definedName>
    <definedName name="Next_Review">Staff!$M$4:$M$39</definedName>
    <definedName name="Pension">Staff!$O$4:$O$39</definedName>
    <definedName name="Pension_Rate">Staff!$P$1</definedName>
    <definedName name="Years_Service">Staff!$G$4:$G$39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0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B22" i="2"/>
  <c r="C22" i="2"/>
  <c r="D22" i="2"/>
  <c r="E39" i="1"/>
  <c r="J39" i="1"/>
  <c r="K39" i="1"/>
  <c r="M39" i="1"/>
  <c r="O39" i="1"/>
  <c r="A40" i="1" l="1"/>
  <c r="N40" i="1"/>
  <c r="B12" i="2" l="1"/>
  <c r="B11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O40" i="1" l="1"/>
  <c r="G12" i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G40" i="1" l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<sst xmlns="http://schemas.openxmlformats.org/spreadsheetml/2006/main" count="254" uniqueCount="176">
  <si>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</si>
  <si>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</si>
  <si>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</si>
  <si>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</si>
  <si>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</si>
  <si>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</si>
  <si>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</si>
  <si>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</si>
  <si>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</si>
  <si>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</si>
  <si>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</si>
  <si>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</si>
  <si>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</si>
  <si>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</si>
  <si>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</si>
  <si>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</si>
  <si>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</si>
  <si>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</si>
  <si>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</si>
  <si>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</si>
  <si>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</si>
  <si>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</si>
  <si>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</si>
  <si>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</si>
  <si>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</si>
  <si>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</si>
  <si>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</si>
  <si>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</si>
  <si>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</si>
  <si>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</si>
  <si>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</si>
  <si>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</si>
  <si>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</si>
  <si>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</si>
  <si>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</si>
  <si>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</si>
  <si>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</si>
  <si>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</si>
  <si>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</si>
  <si>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</si>
  <si>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</si>
  <si>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</si>
  <si>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</si>
  <si>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</si>
  <si>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</si>
  <si>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</si>
  <si>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</si>
  <si>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</si>
  <si>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</si>
  <si>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</si>
  <si>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</si>
  <si>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</si>
  <si>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</si>
  <si>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</si>
  <si>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</si>
  <si>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</si>
  <si>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</si>
  <si>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</si>
  <si>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</si>
  <si>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</si>
  <si>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</si>
  <si>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</si>
  <si>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</si>
  <si>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</si>
  <si>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</si>
  <si>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</si>
  <si>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</si>
  <si>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</si>
  <si>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</si>
  <si>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</si>
  <si>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</si>
  <si>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</si>
  <si>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</si>
  <si>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</si>
  <si>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</si>
  <si>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</si>
  <si>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</si>
  <si>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</si>
  <si>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</si>
  <si>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</si>
  <si>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</si>
  <si>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</si>
  <si>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</si>
  <si>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</si>
  <si>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</si>
  <si>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</si>
  <si>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</si>
  <si>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</si>
  <si>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</si>
  <si>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</si>
  <si>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</si>
  <si>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</si>
  <si>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</si>
  <si>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</si>
  <si>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</si>
  <si>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</si>
  <si>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</si>
  <si>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</si>
  <si>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</si>
  <si>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</si>
  <si>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</si>
  <si>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</si>
  <si>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</si>
  <si>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</si>
  <si>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</si>
  <si>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</si>
  <si>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</si>
  <si>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</si>
  <si>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</si>
  <si>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</si>
  <si>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</si>
  <si>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</si>
  <si>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</si>
  <si>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</si>
  <si>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</si>
  <si>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</si>
  <si>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</si>
  <si>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</si>
  <si>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</si>
  <si>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</si>
  <si>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</si>
  <si>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</si>
  <si>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</si>
  <si>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</si>
  <si>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</si>
  <si>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</si>
  <si>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</si>
  <si>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</si>
  <si>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</si>
  <si>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</si>
  <si>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</si>
  <si>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</si>
  <si>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</si>
  <si>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</si>
  <si>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</si>
  <si>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</si>
  <si>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</si>
  <si>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</si>
  <si>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</si>
  <si>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</si>
  <si>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</si>
  <si>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</si>
  <si>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</si>
  <si>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</si>
  <si>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</si>
  <si>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</si>
  <si>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</si>
  <si>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</si>
  <si>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</si>
  <si>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</si>
  <si>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</si>
  <si>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</si>
  <si>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</si>
  <si>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</si>
  <si>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</si>
  <si>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</si>
  <si>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</si>
  <si>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</si>
  <si>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</si>
  <si>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</si>
  <si>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</si>
  <si>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</si>
  <si>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</si>
  <si>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</si>
  <si>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</si>
  <si>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</si>
  <si>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</si>
  <si>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</si>
  <si>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</si>
  <si>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</si>
  <si>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</si>
  <si>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E1254</t>
  </si>
  <si>
    <t>Grey</t>
  </si>
  <si>
    <t>William</t>
  </si>
  <si>
    <t>Marketing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</si>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</sst>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5"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Marketing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P40" totalsRowCount="1" dataDxfId="28">
  <autoFilter ref="A3:P39" xr:uid="{00000000-0009-0000-0100-000001000000}"/>
  <sortState xmlns:xlrd2="http://schemas.microsoft.com/office/spreadsheetml/2017/richdata2" ref="A4:O38">
    <sortCondition ref="A3:A38"/>
  </sortState>
  <tableColumns count="16">
    <tableColumn id="1" xr3:uid="{00000000-0010-0000-0000-000001000000}" name="Emp ID" totalsRowFunction="count" dataDxfId="27" totalsRowDxfId="14"/>
    <tableColumn id="2" xr3:uid="{00000000-0010-0000-0000-000002000000}" name="Last"/>
    <tableColumn id="3" xr3:uid="{00000000-0010-0000-0000-000003000000}" name="First" dataDxfId="26" totalsRowDxfId="13"/>
    <tableColumn id="4" xr3:uid="{00000000-0010-0000-0000-000004000000}" name="Gender" dataDxfId="25" totalsRowDxfId="12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4" totalsRowDxfId="11"/>
    <tableColumn id="7" xr3:uid="{00000000-0010-0000-0000-000007000000}" name="Years Service" totalsRowFunction="average" dataDxfId="23" totalsRowDxfId="10">
      <calculatedColumnFormula>YEARFRAC(F4,TODAY())</calculatedColumnFormula>
    </tableColumn>
    <tableColumn id="8" xr3:uid="{00000000-0010-0000-0000-000008000000}" name="Department" dataDxfId="22" totalsRowDxfId="9"/>
    <tableColumn id="9" xr3:uid="{00000000-0010-0000-0000-000009000000}" name="Location" dataDxfId="21" totalsRowDxfId="8"/>
    <tableColumn id="10" xr3:uid="{00000000-0010-0000-0000-00000A000000}" name="Floor" dataDxfId="20" totalsRowDxfId="7">
      <calculatedColumnFormula>LEFT(I4,2)</calculatedColumnFormula>
    </tableColumn>
    <tableColumn id="11" xr3:uid="{00000000-0010-0000-0000-00000B000000}" name="Extension" dataDxfId="19" totalsRowDxfId="6">
      <calculatedColumnFormula>RIGHT(I4,4)</calculatedColumnFormula>
    </tableColumn>
    <tableColumn id="12" xr3:uid="{00000000-0010-0000-0000-00000C000000}" name="Last Review" dataDxfId="18" totalsRowDxfId="5"/>
    <tableColumn id="13" xr3:uid="{00000000-0010-0000-0000-00000D000000}" name="Next Review" dataDxfId="17" totalsRowDxfId="4">
      <calculatedColumnFormula>L4+365</calculatedColumnFormula>
    </tableColumn>
    <tableColumn id="14" xr3:uid="{00000000-0010-0000-0000-00000E000000}" name="Annual Salary" totalsRowFunction="sum" dataDxfId="16" totalsRowDxfId="3"/>
    <tableColumn id="15" xr3:uid="{00000000-0010-0000-0000-00000F000000}" name="Pension" totalsRowFunction="sum" dataDxfId="15" totalsRowDxfId="2">
      <calculatedColumnFormula>N4*Pension_Rate</calculatedColumnFormula>
    </tableColumn>
    <tableColumn id="16" xr3:uid="{4FCB3287-B5BB-45D3-9ABB-285CA0B6EDEE}" name="Package" totalsRowFunction="sum" dataDxfId="1" totalsRowDxfId="0">
      <calculatedColumnFormula>Table1[[#This Row],[Annual Salary]]+Table1[[#This Row],[Pension]]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34"/>
    <tableColumn id="2" xr3:uid="{00000000-0010-0000-0100-000002000000}" name="Total Salary" dataDxfId="33">
      <calculatedColumnFormula>SUMIFS(Annual_Salary,Department,A16)</calculatedColumnFormula>
    </tableColumn>
    <tableColumn id="3" xr3:uid="{00000000-0010-0000-0100-000003000000}" name="M" dataDxfId="32">
      <calculatedColumnFormula>SUMIFS(Annual_Salary,Department,A16,Gender,$C$15)</calculatedColumnFormula>
    </tableColumn>
    <tableColumn id="4" xr3:uid="{00000000-0010-0000-0100-000004000000}" name="F" dataDxfId="31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E1" zoomScale="88" zoomScaleNormal="70" workbookViewId="0">
      <selection activeCell="P40" sqref="P40"/>
    </sheetView>
  </sheetViews>
  <sheetFormatPr defaultRowHeight="14.5" x14ac:dyDescent="0.35"/>
  <cols>
    <col min="1" max="1" width="9.08984375" style="3" customWidth="1"/>
    <col min="2" max="2" width="13" customWidth="1"/>
    <col min="3" max="3" width="11.81640625" customWidth="1"/>
    <col min="4" max="4" width="9.54296875" style="3" customWidth="1"/>
    <col min="5" max="5" width="29.08984375" bestFit="1" customWidth="1"/>
    <col min="6" max="6" width="14" style="3" customWidth="1"/>
    <col min="7" max="7" width="14.90625" customWidth="1"/>
    <col min="8" max="8" width="17.6328125" customWidth="1"/>
    <col min="9" max="9" width="16.08984375" customWidth="1"/>
    <col min="10" max="10" width="10.453125" customWidth="1"/>
    <col min="11" max="11" width="12.81640625" customWidth="1"/>
    <col min="12" max="12" width="14.08984375" customWidth="1"/>
    <col min="13" max="13" width="14.453125" customWidth="1"/>
    <col min="14" max="14" width="15.08984375" customWidth="1"/>
    <col min="15" max="15" width="11.36328125" bestFit="1" customWidth="1"/>
    <col min="16" max="16" width="12.81640625" bestFit="1" customWidth="1"/>
  </cols>
  <sheetData>
    <row r="1" spans="1:16" ht="28.5" x14ac:dyDescent="0.65">
      <c r="A1" s="18" t="s">
        <v>95</v>
      </c>
      <c r="O1" s="14" t="s">
        <v>161</v>
      </c>
      <c r="P1" s="15">
        <v>0.09</v>
      </c>
    </row>
    <row r="3" spans="1:16" x14ac:dyDescent="0.35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  <c r="P3" t="s">
        <v>175</v>
      </c>
    </row>
    <row r="4" spans="1:16" x14ac:dyDescent="0.35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19.380555555555556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  <c r="P4" s="8">
        <f>Table1[[#This Row],[Annual Salary]]+Table1[[#This Row],[Pension]]</f>
        <v>110526</v>
      </c>
    </row>
    <row r="5" spans="1:16" x14ac:dyDescent="0.35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19.308333333333334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  <c r="P5" s="8">
        <f>Table1[[#This Row],[Annual Salary]]+Table1[[#This Row],[Pension]]</f>
        <v>76627</v>
      </c>
    </row>
    <row r="6" spans="1:16" x14ac:dyDescent="0.35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17.769444444444446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  <c r="P6" s="8">
        <f>Table1[[#This Row],[Annual Salary]]+Table1[[#This Row],[Pension]]</f>
        <v>74992</v>
      </c>
    </row>
    <row r="7" spans="1:16" x14ac:dyDescent="0.35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16.155555555555555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  <c r="P7" s="8">
        <f>Table1[[#This Row],[Annual Salary]]+Table1[[#This Row],[Pension]]</f>
        <v>64528</v>
      </c>
    </row>
    <row r="8" spans="1:16" x14ac:dyDescent="0.35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14.925000000000001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  <c r="P8" s="8">
        <f>Table1[[#This Row],[Annual Salary]]+Table1[[#This Row],[Pension]]</f>
        <v>68561</v>
      </c>
    </row>
    <row r="9" spans="1:16" x14ac:dyDescent="0.35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14.391666666666667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  <c r="P9" s="8">
        <f>Table1[[#This Row],[Annual Salary]]+Table1[[#This Row],[Pension]]</f>
        <v>63656</v>
      </c>
    </row>
    <row r="10" spans="1:16" x14ac:dyDescent="0.35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14.238888888888889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  <c r="P10" s="8">
        <f>Table1[[#This Row],[Annual Salary]]+Table1[[#This Row],[Pension]]</f>
        <v>64528</v>
      </c>
    </row>
    <row r="11" spans="1:16" x14ac:dyDescent="0.35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13.627777777777778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  <c r="P11" s="8">
        <f>Table1[[#This Row],[Annual Salary]]+Table1[[#This Row],[Pension]]</f>
        <v>56244</v>
      </c>
    </row>
    <row r="12" spans="1:16" x14ac:dyDescent="0.35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12.180555555555555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  <c r="P12" s="8">
        <f>Table1[[#This Row],[Annual Salary]]+Table1[[#This Row],[Pension]]</f>
        <v>63438</v>
      </c>
    </row>
    <row r="13" spans="1:16" x14ac:dyDescent="0.35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11.811111111111112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  <c r="P13" s="8">
        <f>Table1[[#This Row],[Annual Salary]]+Table1[[#This Row],[Pension]]</f>
        <v>60822</v>
      </c>
    </row>
    <row r="14" spans="1:16" x14ac:dyDescent="0.35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10.513888888888889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  <c r="P14" s="8">
        <f>Table1[[#This Row],[Annual Salary]]+Table1[[#This Row],[Pension]]</f>
        <v>60495</v>
      </c>
    </row>
    <row r="15" spans="1:16" x14ac:dyDescent="0.35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10.352777777777778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  <c r="P15" s="8">
        <f>Table1[[#This Row],[Annual Salary]]+Table1[[#This Row],[Pension]]</f>
        <v>52756</v>
      </c>
    </row>
    <row r="16" spans="1:16" x14ac:dyDescent="0.35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9.3249999999999993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  <c r="P16" s="8">
        <f>Table1[[#This Row],[Annual Salary]]+Table1[[#This Row],[Pension]]</f>
        <v>64637</v>
      </c>
    </row>
    <row r="17" spans="1:16" x14ac:dyDescent="0.35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8.9972222222222218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  <c r="P17" s="8">
        <f>Table1[[#This Row],[Annual Salary]]+Table1[[#This Row],[Pension]]</f>
        <v>61040</v>
      </c>
    </row>
    <row r="18" spans="1:16" x14ac:dyDescent="0.35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8.2277777777777779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  <c r="P18" s="8">
        <f>Table1[[#This Row],[Annual Salary]]+Table1[[#This Row],[Pension]]</f>
        <v>68888</v>
      </c>
    </row>
    <row r="19" spans="1:16" x14ac:dyDescent="0.35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7.7361111111111107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  <c r="P19" s="8">
        <f>Table1[[#This Row],[Annual Salary]]+Table1[[#This Row],[Pension]]</f>
        <v>56353</v>
      </c>
    </row>
    <row r="20" spans="1:16" x14ac:dyDescent="0.35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7.6388888888888893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  <c r="P20" s="8">
        <f>Table1[[#This Row],[Annual Salary]]+Table1[[#This Row],[Pension]]</f>
        <v>54064</v>
      </c>
    </row>
    <row r="21" spans="1:16" x14ac:dyDescent="0.35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7.1138888888888889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  <c r="P21" s="8">
        <f>Table1[[#This Row],[Annual Salary]]+Table1[[#This Row],[Pension]]</f>
        <v>49159</v>
      </c>
    </row>
    <row r="22" spans="1:16" x14ac:dyDescent="0.35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6.0555555555555554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  <c r="P22" s="8">
        <f>Table1[[#This Row],[Annual Salary]]+Table1[[#This Row],[Pension]]</f>
        <v>45889</v>
      </c>
    </row>
    <row r="23" spans="1:16" x14ac:dyDescent="0.35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5.7694444444444448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  <c r="P23" s="8">
        <f>Table1[[#This Row],[Annual Salary]]+Table1[[#This Row],[Pension]]</f>
        <v>68452</v>
      </c>
    </row>
    <row r="24" spans="1:16" x14ac:dyDescent="0.35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5.7416666666666663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  <c r="P24" s="8">
        <f>Table1[[#This Row],[Annual Salary]]+Table1[[#This Row],[Pension]]</f>
        <v>59623</v>
      </c>
    </row>
    <row r="25" spans="1:16" x14ac:dyDescent="0.35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5.5972222222222223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  <c r="P25" s="8">
        <f>Table1[[#This Row],[Annual Salary]]+Table1[[#This Row],[Pension]]</f>
        <v>57334</v>
      </c>
    </row>
    <row r="26" spans="1:16" x14ac:dyDescent="0.35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5.5055555555555555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  <c r="P26" s="8">
        <f>Table1[[#This Row],[Annual Salary]]+Table1[[#This Row],[Pension]]</f>
        <v>63765</v>
      </c>
    </row>
    <row r="27" spans="1:16" x14ac:dyDescent="0.35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5.4694444444444441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  <c r="P27" s="8">
        <f>Table1[[#This Row],[Annual Salary]]+Table1[[#This Row],[Pension]]</f>
        <v>50685</v>
      </c>
    </row>
    <row r="28" spans="1:16" x14ac:dyDescent="0.35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5.1444444444444448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  <c r="P28" s="8">
        <f>Table1[[#This Row],[Annual Salary]]+Table1[[#This Row],[Pension]]</f>
        <v>61258</v>
      </c>
    </row>
    <row r="29" spans="1:16" x14ac:dyDescent="0.35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4.8499999999999996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  <c r="P29" s="8">
        <f>Table1[[#This Row],[Annual Salary]]+Table1[[#This Row],[Pension]]</f>
        <v>59841</v>
      </c>
    </row>
    <row r="30" spans="1:16" x14ac:dyDescent="0.35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4.8472222222222223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  <c r="P30" s="8">
        <f>Table1[[#This Row],[Annual Salary]]+Table1[[#This Row],[Pension]]</f>
        <v>52211</v>
      </c>
    </row>
    <row r="31" spans="1:16" x14ac:dyDescent="0.35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4.5972222222222223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  <c r="P31" s="8">
        <f>Table1[[#This Row],[Annual Salary]]+Table1[[#This Row],[Pension]]</f>
        <v>54064</v>
      </c>
    </row>
    <row r="32" spans="1:16" x14ac:dyDescent="0.35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4.5888888888888886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  <c r="P32" s="8">
        <f>Table1[[#This Row],[Annual Salary]]+Table1[[#This Row],[Pension]]</f>
        <v>38804</v>
      </c>
    </row>
    <row r="33" spans="1:16" x14ac:dyDescent="0.35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4.4611111111111112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  <c r="P33" s="8">
        <f>Table1[[#This Row],[Annual Salary]]+Table1[[#This Row],[Pension]]</f>
        <v>63765</v>
      </c>
    </row>
    <row r="34" spans="1:16" x14ac:dyDescent="0.35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4.4249999999999998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  <c r="P34" s="8">
        <f>Table1[[#This Row],[Annual Salary]]+Table1[[#This Row],[Pension]]</f>
        <v>56026</v>
      </c>
    </row>
    <row r="35" spans="1:16" x14ac:dyDescent="0.35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3.5861111111111112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  <c r="P35" s="8">
        <f>Table1[[#This Row],[Annual Salary]]+Table1[[#This Row],[Pension]]</f>
        <v>42074</v>
      </c>
    </row>
    <row r="36" spans="1:16" x14ac:dyDescent="0.35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3.5027777777777778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  <c r="P36" s="8">
        <f>Table1[[#This Row],[Annual Salary]]+Table1[[#This Row],[Pension]]</f>
        <v>44145</v>
      </c>
    </row>
    <row r="37" spans="1:16" x14ac:dyDescent="0.35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10.438888888888888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  <c r="P37" s="8">
        <f>Table1[[#This Row],[Annual Salary]]+Table1[[#This Row],[Pension]]</f>
        <v>105076</v>
      </c>
    </row>
    <row r="38" spans="1:16" x14ac:dyDescent="0.35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3.0805555555555557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  <c r="P38" s="8">
        <f>Table1[[#This Row],[Annual Salary]]+Table1[[#This Row],[Pension]]</f>
        <v>40330</v>
      </c>
    </row>
    <row r="39" spans="1:16" x14ac:dyDescent="0.35">
      <c r="A39" s="3" t="s">
        <v>171</v>
      </c>
      <c r="B39" t="s">
        <v>172</v>
      </c>
      <c r="C39" s="2" t="s">
        <v>173</v>
      </c>
      <c r="D39" s="19" t="s">
        <v>165</v>
      </c>
      <c r="E39" t="str">
        <f>LOWER(C39&amp;"."&amp;B39&amp;"@pushpin.com")</f>
        <v>william.grey@pushpin.com</v>
      </c>
      <c r="F39" s="7">
        <v>44000</v>
      </c>
      <c r="G39" s="4">
        <v>0</v>
      </c>
      <c r="H39" s="1" t="s">
        <v>174</v>
      </c>
      <c r="I39" s="5"/>
      <c r="J39" s="6" t="str">
        <f>LEFT(I39,2)</f>
        <v/>
      </c>
      <c r="K39" s="6" t="str">
        <f>RIGHT(I39,4)</f>
        <v/>
      </c>
      <c r="L39" s="7">
        <v>44000</v>
      </c>
      <c r="M39" s="7">
        <f>L39+365</f>
        <v>44365</v>
      </c>
      <c r="N39" s="8">
        <v>97000</v>
      </c>
      <c r="O39" s="16">
        <f>N39*Pension_Rate</f>
        <v>8730</v>
      </c>
      <c r="P39" s="8">
        <f>Table1[[#This Row],[Annual Salary]]+Table1[[#This Row],[Pension]]</f>
        <v>105730</v>
      </c>
    </row>
    <row r="40" spans="1:16" x14ac:dyDescent="0.35">
      <c r="A40" s="3">
        <f>SUBTOTAL(103,Table1[Emp ID])</f>
        <v>36</v>
      </c>
      <c r="C40" s="2"/>
      <c r="D40" s="19"/>
      <c r="G40" s="4">
        <f ca="1">SUBTOTAL(101,Table1[Years Service])</f>
        <v>8.6487654320987666</v>
      </c>
      <c r="H40" s="21"/>
      <c r="I40" s="22"/>
      <c r="J40" s="3"/>
      <c r="K40" s="3"/>
      <c r="L40" s="3"/>
      <c r="M40" s="3"/>
      <c r="N40" s="8">
        <f>SUBTOTAL(109,Table1[Annual Salary])</f>
        <v>2055400</v>
      </c>
      <c r="O40" s="16">
        <f>SUBTOTAL(109,Table1[Pension])</f>
        <v>184986</v>
      </c>
      <c r="P40" s="8">
        <f>SUBTOTAL(109,Table1[Package])</f>
        <v>2240386</v>
      </c>
    </row>
    <row r="42" spans="1:16" ht="15.5" x14ac:dyDescent="0.35">
      <c r="E42" s="13"/>
    </row>
    <row r="43" spans="1:16" ht="15.5" x14ac:dyDescent="0.35">
      <c r="E43" s="13"/>
    </row>
    <row r="44" spans="1:16" ht="15.5" x14ac:dyDescent="0.35">
      <c r="E44" s="13"/>
    </row>
  </sheetData>
  <sortState xmlns:xlrd2="http://schemas.microsoft.com/office/spreadsheetml/2017/richdata2" ref="A4:N38">
    <sortCondition ref="A7"/>
  </sortState>
  <conditionalFormatting sqref="M4:M39">
    <cfRule type="cellIs" dxfId="30" priority="1" operator="equal">
      <formula>0</formula>
    </cfRule>
    <cfRule type="expression" dxfId="29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topLeftCell="A3" zoomScale="70" zoomScaleNormal="70" workbookViewId="0">
      <selection activeCell="B22" sqref="B22"/>
    </sheetView>
  </sheetViews>
  <sheetFormatPr defaultRowHeight="14.5" x14ac:dyDescent="0.35"/>
  <cols>
    <col min="1" max="1" width="29.6328125" customWidth="1"/>
    <col min="2" max="4" width="17.08984375" customWidth="1"/>
  </cols>
  <sheetData>
    <row r="1" spans="1:4" ht="28.5" x14ac:dyDescent="0.65">
      <c r="A1" s="18" t="s">
        <v>95</v>
      </c>
    </row>
    <row r="2" spans="1:4" x14ac:dyDescent="0.35">
      <c r="A2" s="3"/>
    </row>
    <row r="3" spans="1:4" ht="23.25" customHeight="1" x14ac:dyDescent="0.35">
      <c r="A3" s="9" t="s">
        <v>162</v>
      </c>
      <c r="B3" s="17">
        <f>COUNTA(Emp_ID)</f>
        <v>36</v>
      </c>
    </row>
    <row r="4" spans="1:4" ht="23.25" customHeight="1" x14ac:dyDescent="0.35">
      <c r="A4" s="9" t="s">
        <v>134</v>
      </c>
      <c r="B4" s="10">
        <f>SUM(Annual_Salary)</f>
        <v>2055400</v>
      </c>
    </row>
    <row r="5" spans="1:4" ht="23.25" customHeight="1" x14ac:dyDescent="0.35">
      <c r="A5" s="9" t="s">
        <v>135</v>
      </c>
      <c r="B5" s="10">
        <f>AVERAGE(Annual_Salary)</f>
        <v>57094.444444444445</v>
      </c>
    </row>
    <row r="6" spans="1:4" ht="23.25" customHeight="1" x14ac:dyDescent="0.35">
      <c r="A6" s="9" t="s">
        <v>136</v>
      </c>
      <c r="B6" s="11">
        <f ca="1">MAX(Years_Service)</f>
        <v>19.380555555555556</v>
      </c>
    </row>
    <row r="7" spans="1:4" ht="23.25" customHeight="1" x14ac:dyDescent="0.35">
      <c r="A7" s="9" t="s">
        <v>137</v>
      </c>
      <c r="B7" s="12">
        <f>MAX(Date_of_Hire)</f>
        <v>44000</v>
      </c>
    </row>
    <row r="10" spans="1:4" x14ac:dyDescent="0.35">
      <c r="A10" s="9" t="s">
        <v>164</v>
      </c>
      <c r="B10" s="20" t="s">
        <v>167</v>
      </c>
    </row>
    <row r="11" spans="1:4" x14ac:dyDescent="0.35">
      <c r="A11" s="1" t="s">
        <v>168</v>
      </c>
      <c r="B11" s="6">
        <f>COUNTIFS(Gender,"M")</f>
        <v>18</v>
      </c>
    </row>
    <row r="12" spans="1:4" x14ac:dyDescent="0.35">
      <c r="A12" s="1" t="s">
        <v>169</v>
      </c>
      <c r="B12" s="6">
        <f>COUNTIFS(Gender,"F")</f>
        <v>18</v>
      </c>
    </row>
    <row r="15" spans="1:4" x14ac:dyDescent="0.35">
      <c r="A15" t="s">
        <v>5</v>
      </c>
      <c r="B15" t="s">
        <v>163</v>
      </c>
      <c r="C15" t="s">
        <v>165</v>
      </c>
      <c r="D15" t="s">
        <v>166</v>
      </c>
    </row>
    <row r="16" spans="1:4" x14ac:dyDescent="0.3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35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35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3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3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35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x14ac:dyDescent="0.35">
      <c r="A22" s="21" t="s">
        <v>174</v>
      </c>
      <c r="B22" s="16">
        <f>SUMIFS(Annual_Salary,Department,A22)</f>
        <v>97000</v>
      </c>
      <c r="C22" s="16">
        <f>SUMIFS(Annual_Salary,Department,A22,Gender,$C$15)</f>
        <v>97000</v>
      </c>
      <c r="D22" s="16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2017-06-15T06:51:11Z</dcterms:created>
  <dcterms:modified xsi:type="dcterms:W3CDTF">2020-06-18T18:40:01Z</dcterms:modified>
</cp:coreProperties>
</file>