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5\workbook\"/>
    </mc:Choice>
  </mc:AlternateContent>
  <xr:revisionPtr revIDLastSave="0" documentId="13_ncr:1_{C031EA61-B3F0-46C0-AAC6-5E4474FBD6DE}" xr6:coauthVersionLast="45" xr6:coauthVersionMax="45" xr10:uidLastSave="{00000000-0000-0000-0000-000000000000}"/>
  <bookViews>
    <workbookView xWindow="9140" yWindow="150" windowWidth="10070" windowHeight="949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9" i="1" l="1"/>
  <c r="E27" i="1" l="1"/>
  <c r="B12" i="2" l="1"/>
  <c r="B11" i="2"/>
  <c r="B3" i="2"/>
  <c r="O37" i="1"/>
  <c r="O36" i="1"/>
  <c r="O35" i="1"/>
  <c r="O34" i="1"/>
  <c r="O33" i="1"/>
  <c r="O32" i="1"/>
  <c r="O31" i="1"/>
  <c r="O30" i="1"/>
  <c r="O29" i="1"/>
  <c r="O28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27" i="1"/>
  <c r="O4" i="1"/>
  <c r="O38" i="1"/>
  <c r="O39" i="1" l="1"/>
  <c r="G30" i="1"/>
  <c r="M35" i="1" l="1"/>
  <c r="M16" i="1"/>
  <c r="M11" i="1"/>
  <c r="M7" i="1"/>
  <c r="M18" i="1"/>
  <c r="M17" i="1"/>
  <c r="M32" i="1"/>
  <c r="M38" i="1"/>
  <c r="M19" i="1"/>
  <c r="M25" i="1"/>
  <c r="M23" i="1"/>
  <c r="M26" i="1"/>
  <c r="M37" i="1"/>
  <c r="M15" i="1"/>
  <c r="M4" i="1"/>
  <c r="M20" i="1"/>
  <c r="M29" i="1"/>
  <c r="M21" i="1"/>
  <c r="M22" i="1"/>
  <c r="M12" i="1"/>
  <c r="M8" i="1"/>
  <c r="M31" i="1"/>
  <c r="M34" i="1"/>
  <c r="M33" i="1"/>
  <c r="M36" i="1"/>
  <c r="M13" i="1"/>
  <c r="M5" i="1"/>
  <c r="M28" i="1"/>
  <c r="M6" i="1"/>
  <c r="M9" i="1"/>
  <c r="M24" i="1"/>
  <c r="M10" i="1"/>
  <c r="M27" i="1"/>
  <c r="M14" i="1"/>
  <c r="M30" i="1"/>
  <c r="B4" i="2" l="1"/>
  <c r="B5" i="2"/>
  <c r="G35" i="1"/>
  <c r="G16" i="1"/>
  <c r="G11" i="1"/>
  <c r="G7" i="1"/>
  <c r="G18" i="1"/>
  <c r="G17" i="1"/>
  <c r="G32" i="1"/>
  <c r="G38" i="1"/>
  <c r="G19" i="1"/>
  <c r="G25" i="1"/>
  <c r="G23" i="1"/>
  <c r="G26" i="1"/>
  <c r="G37" i="1"/>
  <c r="G15" i="1"/>
  <c r="G4" i="1"/>
  <c r="G20" i="1"/>
  <c r="G29" i="1"/>
  <c r="G21" i="1"/>
  <c r="G22" i="1"/>
  <c r="G12" i="1"/>
  <c r="G8" i="1"/>
  <c r="G31" i="1"/>
  <c r="G34" i="1"/>
  <c r="G33" i="1"/>
  <c r="G36" i="1"/>
  <c r="G13" i="1"/>
  <c r="G5" i="1"/>
  <c r="G28" i="1"/>
  <c r="G6" i="1"/>
  <c r="G9" i="1"/>
  <c r="G24" i="1"/>
  <c r="G10" i="1"/>
  <c r="G27" i="1"/>
  <c r="G14" i="1"/>
  <c r="E35" i="1"/>
  <c r="E16" i="1"/>
  <c r="E11" i="1"/>
  <c r="E7" i="1"/>
  <c r="E18" i="1"/>
  <c r="E17" i="1"/>
  <c r="E32" i="1"/>
  <c r="E38" i="1"/>
  <c r="E19" i="1"/>
  <c r="E25" i="1"/>
  <c r="E23" i="1"/>
  <c r="E26" i="1"/>
  <c r="E37" i="1"/>
  <c r="E15" i="1"/>
  <c r="E4" i="1"/>
  <c r="E20" i="1"/>
  <c r="E29" i="1"/>
  <c r="E21" i="1"/>
  <c r="E22" i="1"/>
  <c r="E12" i="1"/>
  <c r="E8" i="1"/>
  <c r="E31" i="1"/>
  <c r="E34" i="1"/>
  <c r="E33" i="1"/>
  <c r="E36" i="1"/>
  <c r="E13" i="1"/>
  <c r="E5" i="1"/>
  <c r="E28" i="1"/>
  <c r="E6" i="1"/>
  <c r="E9" i="1"/>
  <c r="E24" i="1"/>
  <c r="E10" i="1"/>
  <c r="E14" i="1"/>
  <c r="E30" i="1"/>
  <c r="K35" i="1"/>
  <c r="K16" i="1"/>
  <c r="K11" i="1"/>
  <c r="K7" i="1"/>
  <c r="K18" i="1"/>
  <c r="K17" i="1"/>
  <c r="K32" i="1"/>
  <c r="K38" i="1"/>
  <c r="K19" i="1"/>
  <c r="K25" i="1"/>
  <c r="K23" i="1"/>
  <c r="K26" i="1"/>
  <c r="K37" i="1"/>
  <c r="K15" i="1"/>
  <c r="K4" i="1"/>
  <c r="K20" i="1"/>
  <c r="K29" i="1"/>
  <c r="K21" i="1"/>
  <c r="K22" i="1"/>
  <c r="K12" i="1"/>
  <c r="K8" i="1"/>
  <c r="K31" i="1"/>
  <c r="K34" i="1"/>
  <c r="K33" i="1"/>
  <c r="K36" i="1"/>
  <c r="K13" i="1"/>
  <c r="K5" i="1"/>
  <c r="K28" i="1"/>
  <c r="K6" i="1"/>
  <c r="K9" i="1"/>
  <c r="K24" i="1"/>
  <c r="K10" i="1"/>
  <c r="K27" i="1"/>
  <c r="K14" i="1"/>
  <c r="K30" i="1"/>
  <c r="J35" i="1"/>
  <c r="J16" i="1"/>
  <c r="J11" i="1"/>
  <c r="J7" i="1"/>
  <c r="J18" i="1"/>
  <c r="J17" i="1"/>
  <c r="J32" i="1"/>
  <c r="J38" i="1"/>
  <c r="J19" i="1"/>
  <c r="J25" i="1"/>
  <c r="J23" i="1"/>
  <c r="J26" i="1"/>
  <c r="J37" i="1"/>
  <c r="J15" i="1"/>
  <c r="J4" i="1"/>
  <c r="J20" i="1"/>
  <c r="J29" i="1"/>
  <c r="J21" i="1"/>
  <c r="J22" i="1"/>
  <c r="J12" i="1"/>
  <c r="J8" i="1"/>
  <c r="J31" i="1"/>
  <c r="J34" i="1"/>
  <c r="J33" i="1"/>
  <c r="J36" i="1"/>
  <c r="J13" i="1"/>
  <c r="J5" i="1"/>
  <c r="J28" i="1"/>
  <c r="J6" i="1"/>
  <c r="J9" i="1"/>
  <c r="J24" i="1"/>
  <c r="J10" i="1"/>
  <c r="J27" i="1"/>
  <c r="J14" i="1"/>
  <c r="J30" i="1"/>
  <c r="D19" i="2" l="1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<sst xmlns="http://schemas.openxmlformats.org/spreadsheetml/2006/main" count="247" uniqueCount="171">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</sst>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3">
    <dxf>
      <numFmt numFmtId="165" formatCode="&quot;$&quot;#,##0.00"/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9" totalsRowCount="1" dataDxfId="32">
  <autoFilter ref="A3:O38" xr:uid="{00000000-0009-0000-0100-000001000000}"/>
  <sortState xmlns:xlrd2="http://schemas.microsoft.com/office/spreadsheetml/2017/richdata2" ref="A4:O38">
    <sortCondition descending="1" ref="F3:F38"/>
  </sortState>
  <tableColumns count="15">
    <tableColumn id="1" xr3:uid="{00000000-0010-0000-0000-000001000000}" name="Emp ID" dataDxfId="31" totalsRowDxfId="30"/>
    <tableColumn id="2" xr3:uid="{00000000-0010-0000-0000-000002000000}" name="Last"/>
    <tableColumn id="3" xr3:uid="{00000000-0010-0000-0000-000003000000}" name="First" dataDxfId="29" totalsRowDxfId="28"/>
    <tableColumn id="4" xr3:uid="{00000000-0010-0000-0000-000004000000}" name="Gender" dataDxfId="27" totalsRowDxfId="26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5" totalsRowDxfId="24"/>
    <tableColumn id="7" xr3:uid="{00000000-0010-0000-0000-000007000000}" name="Years Service" dataDxfId="23" totalsRowDxfId="22">
      <calculatedColumnFormula>YEARFRAC(F4,TODAY())</calculatedColumnFormula>
    </tableColumn>
    <tableColumn id="8" xr3:uid="{00000000-0010-0000-0000-000008000000}" name="Department" dataDxfId="21" totalsRowDxfId="20"/>
    <tableColumn id="9" xr3:uid="{00000000-0010-0000-0000-000009000000}" name="Location" dataDxfId="19" totalsRowDxfId="18"/>
    <tableColumn id="10" xr3:uid="{00000000-0010-0000-0000-00000A000000}" name="Floor" dataDxfId="17" totalsRowDxfId="16">
      <calculatedColumnFormula>LEFT(I4,2)</calculatedColumnFormula>
    </tableColumn>
    <tableColumn id="11" xr3:uid="{00000000-0010-0000-0000-00000B000000}" name="Extension" dataDxfId="15" totalsRowDxfId="14">
      <calculatedColumnFormula>RIGHT(I4,4)</calculatedColumnFormula>
    </tableColumn>
    <tableColumn id="12" xr3:uid="{00000000-0010-0000-0000-00000C000000}" name="Last Review" dataDxfId="13" totalsRowDxfId="12"/>
    <tableColumn id="13" xr3:uid="{00000000-0010-0000-0000-00000D000000}" name="Next Review" dataDxfId="11" totalsRowDxfId="10">
      <calculatedColumnFormula>L4+365</calculatedColumnFormula>
    </tableColumn>
    <tableColumn id="14" xr3:uid="{00000000-0010-0000-0000-00000E000000}" name="Annual Salary" totalsRowFunction="stdDev" dataDxfId="9" totalsRowDxfId="0"/>
    <tableColumn id="15" xr3:uid="{00000000-0010-0000-0000-00000F000000}" name="Pension" totalsRowFunction="sum" dataDxfId="8" totalsRowDxfId="7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1" totalsRowShown="0">
  <autoFilter ref="A15:D2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6"/>
    <tableColumn id="2" xr3:uid="{00000000-0010-0000-0100-000002000000}" name="Total Salary" dataDxfId="5">
      <calculatedColumnFormula>SUMIFS(Annual_Salary,Department,A16)</calculatedColumnFormula>
    </tableColumn>
    <tableColumn id="3" xr3:uid="{00000000-0010-0000-0100-000003000000}" name="M" dataDxfId="4">
      <calculatedColumnFormula>SUMIFS(Annual_Salary,Department,A16,Gender,$C$15)</calculatedColumnFormula>
    </tableColumn>
    <tableColumn id="4" xr3:uid="{00000000-0010-0000-0100-000004000000}" name="F" dataDxfId="3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H29" zoomScale="70" zoomScaleNormal="70" workbookViewId="0">
      <selection activeCell="N39" sqref="N39"/>
    </sheetView>
  </sheetViews>
  <sheetFormatPr defaultRowHeight="14.5" x14ac:dyDescent="0.35"/>
  <cols>
    <col min="1" max="1" width="9.08984375" style="3" customWidth="1"/>
    <col min="2" max="2" width="13" customWidth="1"/>
    <col min="3" max="3" width="11.81640625" customWidth="1"/>
    <col min="4" max="4" width="9.54296875" style="3" customWidth="1"/>
    <col min="5" max="5" width="29.08984375" bestFit="1" customWidth="1"/>
    <col min="6" max="6" width="14" style="3" customWidth="1"/>
    <col min="7" max="7" width="14.90625" customWidth="1"/>
    <col min="8" max="8" width="17.6328125" customWidth="1"/>
    <col min="9" max="9" width="16.08984375" customWidth="1"/>
    <col min="10" max="10" width="10.453125" customWidth="1"/>
    <col min="11" max="11" width="12.81640625" customWidth="1"/>
    <col min="12" max="12" width="14.08984375" customWidth="1"/>
    <col min="13" max="13" width="14.453125" customWidth="1"/>
    <col min="14" max="14" width="15.08984375" customWidth="1"/>
    <col min="15" max="15" width="11.36328125" bestFit="1" customWidth="1"/>
  </cols>
  <sheetData>
    <row r="1" spans="1:16" ht="28.5" x14ac:dyDescent="0.65">
      <c r="A1" s="18" t="s">
        <v>95</v>
      </c>
      <c r="O1" s="14" t="s">
        <v>161</v>
      </c>
      <c r="P1" s="15">
        <v>0.09</v>
      </c>
    </row>
    <row r="3" spans="1:16" x14ac:dyDescent="0.35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x14ac:dyDescent="0.35">
      <c r="A4" s="3" t="s">
        <v>94</v>
      </c>
      <c r="B4" t="s">
        <v>145</v>
      </c>
      <c r="C4" s="2" t="s">
        <v>16</v>
      </c>
      <c r="D4" s="19" t="s">
        <v>166</v>
      </c>
      <c r="E4" t="str">
        <f t="shared" ref="E4:E38" si="0">LOWER(C4&amp;"."&amp;B4&amp;"@pushpin.com")</f>
        <v>elizabeth.clark@pushpin.com</v>
      </c>
      <c r="F4" s="7">
        <v>42874</v>
      </c>
      <c r="G4" s="4">
        <f t="shared" ref="G4:G38" ca="1" si="1">YEARFRAC(F4,TODAY())</f>
        <v>3.0805555555555557</v>
      </c>
      <c r="H4" s="1" t="s">
        <v>24</v>
      </c>
      <c r="I4" s="5" t="s">
        <v>107</v>
      </c>
      <c r="J4" s="6" t="str">
        <f t="shared" ref="J4:J38" si="2">LEFT(I4,2)</f>
        <v>02</v>
      </c>
      <c r="K4" s="6" t="str">
        <f t="shared" ref="K4:K38" si="3">RIGHT(I4,4)</f>
        <v>2414</v>
      </c>
      <c r="L4" s="7">
        <v>42720</v>
      </c>
      <c r="M4" s="7">
        <f t="shared" ref="M4:M38" si="4">L4+365</f>
        <v>43085</v>
      </c>
      <c r="N4" s="8">
        <v>37000</v>
      </c>
      <c r="O4" s="16">
        <f t="shared" ref="O4:O38" si="5">N4*Pension_Rate</f>
        <v>3330</v>
      </c>
    </row>
    <row r="5" spans="1:16" x14ac:dyDescent="0.35">
      <c r="A5" s="3" t="s">
        <v>92</v>
      </c>
      <c r="B5" t="s">
        <v>35</v>
      </c>
      <c r="C5" s="2" t="s">
        <v>34</v>
      </c>
      <c r="D5" s="19" t="s">
        <v>166</v>
      </c>
      <c r="E5" t="str">
        <f t="shared" si="0"/>
        <v>phoebe.gour@pushpin.com</v>
      </c>
      <c r="F5" s="7">
        <v>42721</v>
      </c>
      <c r="G5" s="4">
        <f t="shared" ca="1" si="1"/>
        <v>3.5027777777777778</v>
      </c>
      <c r="H5" s="1" t="s">
        <v>55</v>
      </c>
      <c r="I5" s="5" t="s">
        <v>126</v>
      </c>
      <c r="J5" s="6" t="str">
        <f t="shared" si="2"/>
        <v>02</v>
      </c>
      <c r="K5" s="6" t="str">
        <f t="shared" si="3"/>
        <v>2910</v>
      </c>
      <c r="L5" s="7">
        <v>42539</v>
      </c>
      <c r="M5" s="7">
        <f t="shared" si="4"/>
        <v>42904</v>
      </c>
      <c r="N5" s="8">
        <v>40500</v>
      </c>
      <c r="O5" s="16">
        <f t="shared" si="5"/>
        <v>3645</v>
      </c>
    </row>
    <row r="6" spans="1:16" x14ac:dyDescent="0.35">
      <c r="A6" s="3" t="s">
        <v>91</v>
      </c>
      <c r="B6" t="s">
        <v>158</v>
      </c>
      <c r="C6" s="2" t="s">
        <v>58</v>
      </c>
      <c r="D6" s="19" t="s">
        <v>165</v>
      </c>
      <c r="E6" t="str">
        <f t="shared" si="0"/>
        <v>sean.sanders@pushpin.com</v>
      </c>
      <c r="F6" s="7">
        <v>42691</v>
      </c>
      <c r="G6" s="4">
        <f t="shared" ca="1" si="1"/>
        <v>3.5861111111111112</v>
      </c>
      <c r="H6" s="1" t="s">
        <v>17</v>
      </c>
      <c r="I6" s="5" t="s">
        <v>113</v>
      </c>
      <c r="J6" s="6" t="str">
        <f t="shared" si="2"/>
        <v>03</v>
      </c>
      <c r="K6" s="6" t="str">
        <f t="shared" si="3"/>
        <v>2765</v>
      </c>
      <c r="L6" s="7">
        <v>42566</v>
      </c>
      <c r="M6" s="7">
        <f t="shared" si="4"/>
        <v>42931</v>
      </c>
      <c r="N6" s="8">
        <v>38600</v>
      </c>
      <c r="O6" s="16">
        <f t="shared" si="5"/>
        <v>3474</v>
      </c>
    </row>
    <row r="7" spans="1:16" x14ac:dyDescent="0.35">
      <c r="A7" s="3" t="s">
        <v>90</v>
      </c>
      <c r="B7" t="s">
        <v>45</v>
      </c>
      <c r="C7" s="2" t="s">
        <v>44</v>
      </c>
      <c r="D7" s="19" t="s">
        <v>166</v>
      </c>
      <c r="E7" t="str">
        <f t="shared" si="0"/>
        <v>yvette.biti@pushpin.com</v>
      </c>
      <c r="F7" s="7">
        <v>42384</v>
      </c>
      <c r="G7" s="4">
        <f t="shared" ca="1" si="1"/>
        <v>4.4249999999999998</v>
      </c>
      <c r="H7" s="1" t="s">
        <v>55</v>
      </c>
      <c r="I7" s="5" t="s">
        <v>100</v>
      </c>
      <c r="J7" s="6" t="str">
        <f t="shared" si="2"/>
        <v>02</v>
      </c>
      <c r="K7" s="6" t="str">
        <f t="shared" si="3"/>
        <v>2589</v>
      </c>
      <c r="L7" s="7">
        <v>42839</v>
      </c>
      <c r="M7" s="7">
        <f t="shared" si="4"/>
        <v>43204</v>
      </c>
      <c r="N7" s="8">
        <v>51400</v>
      </c>
      <c r="O7" s="16">
        <f t="shared" si="5"/>
        <v>4626</v>
      </c>
    </row>
    <row r="8" spans="1:16" x14ac:dyDescent="0.35">
      <c r="A8" s="3" t="s">
        <v>89</v>
      </c>
      <c r="B8" t="s">
        <v>152</v>
      </c>
      <c r="C8" s="2" t="s">
        <v>25</v>
      </c>
      <c r="D8" s="19" t="s">
        <v>165</v>
      </c>
      <c r="E8" t="str">
        <f t="shared" si="0"/>
        <v>mark.ellis@pushpin.com</v>
      </c>
      <c r="F8" s="7">
        <v>42371</v>
      </c>
      <c r="G8" s="4">
        <f t="shared" ca="1" si="1"/>
        <v>4.4611111111111112</v>
      </c>
      <c r="H8" s="1" t="s">
        <v>59</v>
      </c>
      <c r="I8" s="5" t="s">
        <v>111</v>
      </c>
      <c r="J8" s="6" t="str">
        <f t="shared" si="2"/>
        <v>03</v>
      </c>
      <c r="K8" s="6" t="str">
        <f t="shared" si="3"/>
        <v>2482</v>
      </c>
      <c r="L8" s="7">
        <v>42619</v>
      </c>
      <c r="M8" s="7">
        <f t="shared" si="4"/>
        <v>42984</v>
      </c>
      <c r="N8" s="8">
        <v>58500</v>
      </c>
      <c r="O8" s="16">
        <f t="shared" si="5"/>
        <v>5265</v>
      </c>
    </row>
    <row r="9" spans="1:16" x14ac:dyDescent="0.35">
      <c r="A9" s="3" t="s">
        <v>88</v>
      </c>
      <c r="B9" t="s">
        <v>54</v>
      </c>
      <c r="C9" s="2" t="s">
        <v>52</v>
      </c>
      <c r="D9" s="19" t="s">
        <v>166</v>
      </c>
      <c r="E9" t="str">
        <f t="shared" si="0"/>
        <v>radhya.senome@pushpin.com</v>
      </c>
      <c r="F9" s="7">
        <v>42324</v>
      </c>
      <c r="G9" s="4">
        <f t="shared" ca="1" si="1"/>
        <v>4.5888888888888886</v>
      </c>
      <c r="H9" s="1" t="s">
        <v>55</v>
      </c>
      <c r="I9" s="5" t="s">
        <v>128</v>
      </c>
      <c r="J9" s="6" t="str">
        <f t="shared" si="2"/>
        <v>02</v>
      </c>
      <c r="K9" s="6" t="str">
        <f t="shared" si="3"/>
        <v>2260</v>
      </c>
      <c r="L9" s="7">
        <v>42563</v>
      </c>
      <c r="M9" s="7">
        <f t="shared" si="4"/>
        <v>42928</v>
      </c>
      <c r="N9" s="8">
        <v>35600</v>
      </c>
      <c r="O9" s="16">
        <f t="shared" si="5"/>
        <v>3204</v>
      </c>
    </row>
    <row r="10" spans="1:16" x14ac:dyDescent="0.35">
      <c r="A10" s="3" t="s">
        <v>87</v>
      </c>
      <c r="B10" t="s">
        <v>53</v>
      </c>
      <c r="C10" s="2" t="s">
        <v>115</v>
      </c>
      <c r="D10" s="19" t="s">
        <v>165</v>
      </c>
      <c r="E10" t="str">
        <f t="shared" si="0"/>
        <v>peter.staples@pushpin.com</v>
      </c>
      <c r="F10" s="7">
        <v>42321</v>
      </c>
      <c r="G10" s="4">
        <f t="shared" ca="1" si="1"/>
        <v>4.5972222222222223</v>
      </c>
      <c r="H10" s="1" t="s">
        <v>55</v>
      </c>
      <c r="I10" s="5" t="s">
        <v>130</v>
      </c>
      <c r="J10" s="6" t="str">
        <f t="shared" si="2"/>
        <v>02</v>
      </c>
      <c r="K10" s="6" t="str">
        <f t="shared" si="3"/>
        <v>2654</v>
      </c>
      <c r="L10" s="7">
        <v>42551</v>
      </c>
      <c r="M10" s="7">
        <f t="shared" si="4"/>
        <v>42916</v>
      </c>
      <c r="N10" s="8">
        <v>49600</v>
      </c>
      <c r="O10" s="16">
        <f t="shared" si="5"/>
        <v>4464</v>
      </c>
    </row>
    <row r="11" spans="1:16" x14ac:dyDescent="0.35">
      <c r="A11" s="3" t="s">
        <v>86</v>
      </c>
      <c r="B11" t="s">
        <v>156</v>
      </c>
      <c r="C11" s="2" t="s">
        <v>157</v>
      </c>
      <c r="D11" s="19" t="s">
        <v>165</v>
      </c>
      <c r="E11" t="str">
        <f t="shared" si="0"/>
        <v>carlos.martinez@pushpin.com</v>
      </c>
      <c r="F11" s="7">
        <v>42229</v>
      </c>
      <c r="G11" s="4">
        <f t="shared" ca="1" si="1"/>
        <v>4.8472222222222223</v>
      </c>
      <c r="H11" s="1" t="s">
        <v>17</v>
      </c>
      <c r="I11" s="5" t="s">
        <v>99</v>
      </c>
      <c r="J11" s="6" t="str">
        <f t="shared" si="2"/>
        <v>03</v>
      </c>
      <c r="K11" s="6" t="str">
        <f t="shared" si="3"/>
        <v>2764</v>
      </c>
      <c r="L11" s="7">
        <v>42845</v>
      </c>
      <c r="M11" s="7">
        <f t="shared" si="4"/>
        <v>43210</v>
      </c>
      <c r="N11" s="8">
        <v>47900</v>
      </c>
      <c r="O11" s="16">
        <f t="shared" si="5"/>
        <v>4311</v>
      </c>
    </row>
    <row r="12" spans="1:16" x14ac:dyDescent="0.35">
      <c r="A12" s="3" t="s">
        <v>85</v>
      </c>
      <c r="B12" t="s">
        <v>151</v>
      </c>
      <c r="C12" s="2" t="s">
        <v>26</v>
      </c>
      <c r="D12" s="19" t="s">
        <v>166</v>
      </c>
      <c r="E12" t="str">
        <f t="shared" si="0"/>
        <v>alexandra.donnell@pushpin.com</v>
      </c>
      <c r="F12" s="7">
        <v>42228</v>
      </c>
      <c r="G12" s="4">
        <f t="shared" ca="1" si="1"/>
        <v>4.8499999999999996</v>
      </c>
      <c r="H12" s="1" t="s">
        <v>15</v>
      </c>
      <c r="I12" s="5" t="s">
        <v>110</v>
      </c>
      <c r="J12" s="6" t="str">
        <f t="shared" si="2"/>
        <v>03</v>
      </c>
      <c r="K12" s="6" t="str">
        <f t="shared" si="3"/>
        <v>2082</v>
      </c>
      <c r="L12" s="7">
        <v>42629</v>
      </c>
      <c r="M12" s="7">
        <f t="shared" si="4"/>
        <v>42994</v>
      </c>
      <c r="N12" s="8">
        <v>54900</v>
      </c>
      <c r="O12" s="16">
        <f t="shared" si="5"/>
        <v>4941</v>
      </c>
    </row>
    <row r="13" spans="1:16" x14ac:dyDescent="0.35">
      <c r="A13" s="3" t="s">
        <v>84</v>
      </c>
      <c r="B13" t="s">
        <v>37</v>
      </c>
      <c r="C13" s="2" t="s">
        <v>36</v>
      </c>
      <c r="D13" s="19" t="s">
        <v>165</v>
      </c>
      <c r="E13" t="str">
        <f t="shared" si="0"/>
        <v>leighton.forrest@pushpin.com</v>
      </c>
      <c r="F13" s="7">
        <v>42120</v>
      </c>
      <c r="G13" s="4">
        <f t="shared" ca="1" si="1"/>
        <v>5.1444444444444448</v>
      </c>
      <c r="H13" s="1" t="s">
        <v>55</v>
      </c>
      <c r="I13" s="5" t="s">
        <v>125</v>
      </c>
      <c r="J13" s="6" t="str">
        <f t="shared" si="2"/>
        <v>02</v>
      </c>
      <c r="K13" s="6" t="str">
        <f t="shared" si="3"/>
        <v>2284</v>
      </c>
      <c r="L13" s="7">
        <v>42586</v>
      </c>
      <c r="M13" s="7">
        <f t="shared" si="4"/>
        <v>42951</v>
      </c>
      <c r="N13" s="8">
        <v>56200</v>
      </c>
      <c r="O13" s="16">
        <f t="shared" si="5"/>
        <v>5058</v>
      </c>
    </row>
    <row r="14" spans="1:16" x14ac:dyDescent="0.35">
      <c r="A14" s="3" t="s">
        <v>83</v>
      </c>
      <c r="B14" t="s">
        <v>41</v>
      </c>
      <c r="C14" s="2" t="s">
        <v>40</v>
      </c>
      <c r="D14" s="19" t="s">
        <v>166</v>
      </c>
      <c r="E14" t="str">
        <f t="shared" si="0"/>
        <v>aanya.zhang@pushpin.com</v>
      </c>
      <c r="F14" s="7">
        <v>42002</v>
      </c>
      <c r="G14" s="4">
        <f t="shared" ca="1" si="1"/>
        <v>5.4694444444444441</v>
      </c>
      <c r="H14" s="1" t="s">
        <v>55</v>
      </c>
      <c r="I14" s="5" t="s">
        <v>131</v>
      </c>
      <c r="J14" s="6" t="str">
        <f t="shared" si="2"/>
        <v>02</v>
      </c>
      <c r="K14" s="6" t="str">
        <f t="shared" si="3"/>
        <v>2793</v>
      </c>
      <c r="L14" s="7">
        <v>42540</v>
      </c>
      <c r="M14" s="7">
        <f t="shared" si="4"/>
        <v>42905</v>
      </c>
      <c r="N14" s="8">
        <v>46500</v>
      </c>
      <c r="O14" s="16">
        <f t="shared" si="5"/>
        <v>4185</v>
      </c>
    </row>
    <row r="15" spans="1:16" x14ac:dyDescent="0.35">
      <c r="A15" s="3" t="s">
        <v>82</v>
      </c>
      <c r="B15" t="s">
        <v>145</v>
      </c>
      <c r="C15" s="2" t="s">
        <v>146</v>
      </c>
      <c r="D15" s="19" t="s">
        <v>166</v>
      </c>
      <c r="E15" t="str">
        <f t="shared" si="0"/>
        <v>anna.clark@pushpin.com</v>
      </c>
      <c r="F15" s="7">
        <v>41989</v>
      </c>
      <c r="G15" s="4">
        <f t="shared" ca="1" si="1"/>
        <v>5.5055555555555555</v>
      </c>
      <c r="H15" s="1" t="s">
        <v>15</v>
      </c>
      <c r="I15" s="5" t="s">
        <v>106</v>
      </c>
      <c r="J15" s="6" t="str">
        <f t="shared" si="2"/>
        <v>03</v>
      </c>
      <c r="K15" s="6" t="str">
        <f t="shared" si="3"/>
        <v>2601</v>
      </c>
      <c r="L15" s="7">
        <v>42731</v>
      </c>
      <c r="M15" s="7">
        <f t="shared" si="4"/>
        <v>43096</v>
      </c>
      <c r="N15" s="8">
        <v>58500</v>
      </c>
      <c r="O15" s="16">
        <f t="shared" si="5"/>
        <v>5265</v>
      </c>
    </row>
    <row r="16" spans="1:16" x14ac:dyDescent="0.35">
      <c r="A16" s="3" t="s">
        <v>81</v>
      </c>
      <c r="B16" t="s">
        <v>43</v>
      </c>
      <c r="C16" s="2" t="s">
        <v>42</v>
      </c>
      <c r="D16" s="19" t="s">
        <v>165</v>
      </c>
      <c r="E16" t="str">
        <f t="shared" si="0"/>
        <v>connor.betts@pushpin.com</v>
      </c>
      <c r="F16" s="7">
        <v>41956</v>
      </c>
      <c r="G16" s="4">
        <f t="shared" ca="1" si="1"/>
        <v>5.5972222222222223</v>
      </c>
      <c r="H16" s="1" t="s">
        <v>55</v>
      </c>
      <c r="I16" s="5" t="s">
        <v>98</v>
      </c>
      <c r="J16" s="6" t="str">
        <f t="shared" si="2"/>
        <v>02</v>
      </c>
      <c r="K16" s="6" t="str">
        <f t="shared" si="3"/>
        <v>2347</v>
      </c>
      <c r="L16" s="7">
        <v>42848</v>
      </c>
      <c r="M16" s="7">
        <f t="shared" si="4"/>
        <v>43213</v>
      </c>
      <c r="N16" s="8">
        <v>52600</v>
      </c>
      <c r="O16" s="16">
        <f t="shared" si="5"/>
        <v>4734</v>
      </c>
    </row>
    <row r="17" spans="1:15" x14ac:dyDescent="0.35">
      <c r="A17" s="3" t="s">
        <v>80</v>
      </c>
      <c r="B17" t="s">
        <v>47</v>
      </c>
      <c r="C17" s="2" t="s">
        <v>46</v>
      </c>
      <c r="D17" s="19" t="s">
        <v>165</v>
      </c>
      <c r="E17" t="str">
        <f t="shared" si="0"/>
        <v>charlie.bui@pushpin.com</v>
      </c>
      <c r="F17" s="7">
        <v>41903</v>
      </c>
      <c r="G17" s="4">
        <f t="shared" ca="1" si="1"/>
        <v>5.7416666666666663</v>
      </c>
      <c r="H17" s="1" t="s">
        <v>55</v>
      </c>
      <c r="I17" s="5" t="s">
        <v>117</v>
      </c>
      <c r="J17" s="6" t="str">
        <f t="shared" si="2"/>
        <v>02</v>
      </c>
      <c r="K17" s="6" t="str">
        <f t="shared" si="3"/>
        <v>2694</v>
      </c>
      <c r="L17" s="7">
        <v>42828</v>
      </c>
      <c r="M17" s="7">
        <f t="shared" si="4"/>
        <v>43193</v>
      </c>
      <c r="N17" s="8">
        <v>54700</v>
      </c>
      <c r="O17" s="16">
        <f t="shared" si="5"/>
        <v>4923</v>
      </c>
    </row>
    <row r="18" spans="1:15" x14ac:dyDescent="0.35">
      <c r="A18" s="3" t="s">
        <v>79</v>
      </c>
      <c r="B18" t="s">
        <v>139</v>
      </c>
      <c r="C18" s="2" t="s">
        <v>27</v>
      </c>
      <c r="D18" s="19" t="s">
        <v>165</v>
      </c>
      <c r="E18" t="str">
        <f t="shared" si="0"/>
        <v>jim.boller@pushpin.com</v>
      </c>
      <c r="F18" s="7">
        <v>41893</v>
      </c>
      <c r="G18" s="4">
        <f t="shared" ca="1" si="1"/>
        <v>5.7694444444444448</v>
      </c>
      <c r="H18" s="1" t="s">
        <v>15</v>
      </c>
      <c r="I18" s="5" t="s">
        <v>116</v>
      </c>
      <c r="J18" s="6" t="str">
        <f t="shared" si="2"/>
        <v>03</v>
      </c>
      <c r="K18" s="6" t="str">
        <f t="shared" si="3"/>
        <v>2318</v>
      </c>
      <c r="L18" s="7">
        <v>42835</v>
      </c>
      <c r="M18" s="7">
        <f t="shared" si="4"/>
        <v>43200</v>
      </c>
      <c r="N18" s="8">
        <v>62800</v>
      </c>
      <c r="O18" s="16">
        <f t="shared" si="5"/>
        <v>5652</v>
      </c>
    </row>
    <row r="19" spans="1:15" x14ac:dyDescent="0.35">
      <c r="A19" s="3" t="s">
        <v>78</v>
      </c>
      <c r="B19" t="s">
        <v>141</v>
      </c>
      <c r="C19" s="2" t="s">
        <v>27</v>
      </c>
      <c r="D19" s="19" t="s">
        <v>165</v>
      </c>
      <c r="E19" t="str">
        <f t="shared" si="0"/>
        <v>jim.chaffee@pushpin.com</v>
      </c>
      <c r="F19" s="7">
        <v>41787</v>
      </c>
      <c r="G19" s="4">
        <f t="shared" ca="1" si="1"/>
        <v>6.0555555555555554</v>
      </c>
      <c r="H19" s="1" t="s">
        <v>13</v>
      </c>
      <c r="I19" s="5" t="s">
        <v>102</v>
      </c>
      <c r="J19" s="6" t="str">
        <f t="shared" si="2"/>
        <v>03</v>
      </c>
      <c r="K19" s="6" t="str">
        <f t="shared" si="3"/>
        <v>2432</v>
      </c>
      <c r="L19" s="7">
        <v>42804</v>
      </c>
      <c r="M19" s="7">
        <f t="shared" si="4"/>
        <v>43169</v>
      </c>
      <c r="N19" s="8">
        <v>42100</v>
      </c>
      <c r="O19" s="16">
        <f t="shared" si="5"/>
        <v>3789</v>
      </c>
    </row>
    <row r="20" spans="1:15" x14ac:dyDescent="0.35">
      <c r="A20" s="3" t="s">
        <v>77</v>
      </c>
      <c r="B20" t="s">
        <v>147</v>
      </c>
      <c r="C20" s="2" t="s">
        <v>20</v>
      </c>
      <c r="D20" s="19" t="s">
        <v>166</v>
      </c>
      <c r="E20" t="str">
        <f t="shared" si="0"/>
        <v>sabrina.cole@pushpin.com</v>
      </c>
      <c r="F20" s="7">
        <v>41401</v>
      </c>
      <c r="G20" s="4">
        <f t="shared" ca="1" si="1"/>
        <v>7.1138888888888889</v>
      </c>
      <c r="H20" s="1" t="s">
        <v>24</v>
      </c>
      <c r="I20" s="5" t="s">
        <v>108</v>
      </c>
      <c r="J20" s="6" t="str">
        <f t="shared" si="2"/>
        <v>02</v>
      </c>
      <c r="K20" s="6" t="str">
        <f t="shared" si="3"/>
        <v>2537</v>
      </c>
      <c r="L20" s="7">
        <v>42710</v>
      </c>
      <c r="M20" s="7">
        <f t="shared" si="4"/>
        <v>43075</v>
      </c>
      <c r="N20" s="8">
        <v>45100</v>
      </c>
      <c r="O20" s="16">
        <f t="shared" si="5"/>
        <v>4059</v>
      </c>
    </row>
    <row r="21" spans="1:15" x14ac:dyDescent="0.35">
      <c r="A21" s="3" t="s">
        <v>76</v>
      </c>
      <c r="B21" t="s">
        <v>149</v>
      </c>
      <c r="C21" s="2" t="s">
        <v>19</v>
      </c>
      <c r="D21" s="19" t="s">
        <v>165</v>
      </c>
      <c r="E21" t="str">
        <f t="shared" si="0"/>
        <v>bob.decker@pushpin.com</v>
      </c>
      <c r="F21" s="7">
        <v>41210</v>
      </c>
      <c r="G21" s="4">
        <f t="shared" ca="1" si="1"/>
        <v>7.6388888888888893</v>
      </c>
      <c r="H21" s="1" t="s">
        <v>59</v>
      </c>
      <c r="I21" s="5" t="s">
        <v>120</v>
      </c>
      <c r="J21" s="6" t="str">
        <f t="shared" si="2"/>
        <v>01</v>
      </c>
      <c r="K21" s="6" t="str">
        <f t="shared" si="3"/>
        <v>2086</v>
      </c>
      <c r="L21" s="7">
        <v>42656</v>
      </c>
      <c r="M21" s="7">
        <f t="shared" si="4"/>
        <v>43021</v>
      </c>
      <c r="N21" s="8">
        <v>49600</v>
      </c>
      <c r="O21" s="16">
        <f t="shared" si="5"/>
        <v>4464</v>
      </c>
    </row>
    <row r="22" spans="1:15" x14ac:dyDescent="0.35">
      <c r="A22" s="3" t="s">
        <v>75</v>
      </c>
      <c r="B22" t="s">
        <v>150</v>
      </c>
      <c r="C22" s="2" t="s">
        <v>28</v>
      </c>
      <c r="D22" s="19" t="s">
        <v>166</v>
      </c>
      <c r="E22" t="str">
        <f t="shared" si="0"/>
        <v>tina.desiato@pushpin.com</v>
      </c>
      <c r="F22" s="7">
        <v>41175</v>
      </c>
      <c r="G22" s="4">
        <f t="shared" ca="1" si="1"/>
        <v>7.7361111111111107</v>
      </c>
      <c r="H22" t="s">
        <v>59</v>
      </c>
      <c r="I22" s="5" t="s">
        <v>121</v>
      </c>
      <c r="J22" s="6" t="str">
        <f t="shared" si="2"/>
        <v>01</v>
      </c>
      <c r="K22" s="6" t="str">
        <f t="shared" si="3"/>
        <v>2358</v>
      </c>
      <c r="L22" s="7">
        <v>42652</v>
      </c>
      <c r="M22" s="7">
        <f t="shared" si="4"/>
        <v>43017</v>
      </c>
      <c r="N22" s="8">
        <v>51700</v>
      </c>
      <c r="O22" s="16">
        <f t="shared" si="5"/>
        <v>4653</v>
      </c>
    </row>
    <row r="23" spans="1:15" x14ac:dyDescent="0.35">
      <c r="A23" s="3" t="s">
        <v>74</v>
      </c>
      <c r="B23" t="s">
        <v>142</v>
      </c>
      <c r="C23" s="2" t="s">
        <v>61</v>
      </c>
      <c r="D23" s="19" t="s">
        <v>166</v>
      </c>
      <c r="E23" t="str">
        <f t="shared" si="0"/>
        <v>uma.chaudri@pushpin.com</v>
      </c>
      <c r="F23" s="7">
        <v>40994</v>
      </c>
      <c r="G23" s="4">
        <f t="shared" ca="1" si="1"/>
        <v>8.2277777777777779</v>
      </c>
      <c r="H23" s="1" t="s">
        <v>17</v>
      </c>
      <c r="I23" s="5" t="s">
        <v>119</v>
      </c>
      <c r="J23" s="6" t="str">
        <f t="shared" si="2"/>
        <v>03</v>
      </c>
      <c r="K23" s="6" t="str">
        <f t="shared" si="3"/>
        <v>2134</v>
      </c>
      <c r="L23" s="7">
        <v>42776</v>
      </c>
      <c r="M23" s="7">
        <f t="shared" si="4"/>
        <v>43141</v>
      </c>
      <c r="N23" s="8">
        <v>63200</v>
      </c>
      <c r="O23" s="16">
        <f t="shared" si="5"/>
        <v>5688</v>
      </c>
    </row>
    <row r="24" spans="1:15" x14ac:dyDescent="0.35">
      <c r="A24" s="3" t="s">
        <v>73</v>
      </c>
      <c r="B24" t="s">
        <v>39</v>
      </c>
      <c r="C24" s="2" t="s">
        <v>38</v>
      </c>
      <c r="D24" s="19" t="s">
        <v>166</v>
      </c>
      <c r="E24" t="str">
        <f t="shared" si="0"/>
        <v>natasha.song@pushpin.com</v>
      </c>
      <c r="F24" s="7">
        <v>40713</v>
      </c>
      <c r="G24" s="4">
        <f t="shared" ca="1" si="1"/>
        <v>8.9972222222222218</v>
      </c>
      <c r="H24" s="1" t="s">
        <v>55</v>
      </c>
      <c r="I24" s="5" t="s">
        <v>129</v>
      </c>
      <c r="J24" s="6" t="str">
        <f t="shared" si="2"/>
        <v>02</v>
      </c>
      <c r="K24" s="6" t="str">
        <f t="shared" si="3"/>
        <v>2578</v>
      </c>
      <c r="L24" s="7">
        <v>42552</v>
      </c>
      <c r="M24" s="7">
        <f t="shared" si="4"/>
        <v>42917</v>
      </c>
      <c r="N24" s="8">
        <v>56000</v>
      </c>
      <c r="O24" s="16">
        <f t="shared" si="5"/>
        <v>5040</v>
      </c>
    </row>
    <row r="25" spans="1:15" x14ac:dyDescent="0.35">
      <c r="A25" s="3" t="s">
        <v>72</v>
      </c>
      <c r="B25" t="s">
        <v>31</v>
      </c>
      <c r="C25" s="2" t="s">
        <v>30</v>
      </c>
      <c r="D25" s="19" t="s">
        <v>166</v>
      </c>
      <c r="E25" t="str">
        <f t="shared" si="0"/>
        <v>samantha.chairs@pushpin.com</v>
      </c>
      <c r="F25" s="7">
        <v>40595</v>
      </c>
      <c r="G25" s="4">
        <f t="shared" ca="1" si="1"/>
        <v>9.3249999999999993</v>
      </c>
      <c r="H25" s="1" t="s">
        <v>55</v>
      </c>
      <c r="I25" s="5" t="s">
        <v>103</v>
      </c>
      <c r="J25" s="6" t="str">
        <f t="shared" si="2"/>
        <v>02</v>
      </c>
      <c r="K25" s="6" t="str">
        <f t="shared" si="3"/>
        <v>2962</v>
      </c>
      <c r="L25" s="7">
        <v>42801</v>
      </c>
      <c r="M25" s="7">
        <f t="shared" si="4"/>
        <v>43166</v>
      </c>
      <c r="N25" s="8">
        <v>59300</v>
      </c>
      <c r="O25" s="16">
        <f t="shared" si="5"/>
        <v>5337</v>
      </c>
    </row>
    <row r="26" spans="1:15" x14ac:dyDescent="0.35">
      <c r="A26" s="3" t="s">
        <v>71</v>
      </c>
      <c r="B26" t="s">
        <v>143</v>
      </c>
      <c r="C26" s="2" t="s">
        <v>16</v>
      </c>
      <c r="D26" s="19" t="s">
        <v>166</v>
      </c>
      <c r="E26" t="str">
        <f t="shared" si="0"/>
        <v>elizabeth.chu@pushpin.com</v>
      </c>
      <c r="F26" s="7">
        <v>40220</v>
      </c>
      <c r="G26" s="4">
        <f t="shared" ca="1" si="1"/>
        <v>10.352777777777778</v>
      </c>
      <c r="H26" s="1" t="s">
        <v>59</v>
      </c>
      <c r="I26" s="5" t="s">
        <v>104</v>
      </c>
      <c r="J26" s="6" t="str">
        <f t="shared" si="2"/>
        <v>01</v>
      </c>
      <c r="K26" s="6" t="str">
        <f t="shared" si="3"/>
        <v>2425</v>
      </c>
      <c r="L26" s="7">
        <v>42761</v>
      </c>
      <c r="M26" s="7">
        <f t="shared" si="4"/>
        <v>43126</v>
      </c>
      <c r="N26" s="8">
        <v>48400</v>
      </c>
      <c r="O26" s="16">
        <f t="shared" si="5"/>
        <v>4356</v>
      </c>
    </row>
    <row r="27" spans="1:15" x14ac:dyDescent="0.35">
      <c r="A27" s="3" t="s">
        <v>93</v>
      </c>
      <c r="B27" t="s">
        <v>159</v>
      </c>
      <c r="C27" s="2" t="s">
        <v>57</v>
      </c>
      <c r="D27" s="19" t="s">
        <v>166</v>
      </c>
      <c r="E27" t="str">
        <f t="shared" si="0"/>
        <v>mei.wang@pushpin.com</v>
      </c>
      <c r="F27" s="7">
        <v>40188</v>
      </c>
      <c r="G27" s="4">
        <f t="shared" ca="1" si="1"/>
        <v>10.438888888888888</v>
      </c>
      <c r="H27" s="1" t="s">
        <v>22</v>
      </c>
      <c r="I27" s="5" t="s">
        <v>114</v>
      </c>
      <c r="J27" s="6" t="str">
        <f t="shared" si="2"/>
        <v>01</v>
      </c>
      <c r="K27" s="6" t="str">
        <f t="shared" si="3"/>
        <v>2783</v>
      </c>
      <c r="L27" s="7">
        <v>42544</v>
      </c>
      <c r="M27" s="7">
        <f t="shared" si="4"/>
        <v>42909</v>
      </c>
      <c r="N27" s="8">
        <v>96400</v>
      </c>
      <c r="O27" s="16">
        <f t="shared" si="5"/>
        <v>8676</v>
      </c>
    </row>
    <row r="28" spans="1:15" x14ac:dyDescent="0.35">
      <c r="A28" s="3" t="s">
        <v>70</v>
      </c>
      <c r="B28" t="s">
        <v>33</v>
      </c>
      <c r="C28" s="2" t="s">
        <v>32</v>
      </c>
      <c r="D28" s="19" t="s">
        <v>165</v>
      </c>
      <c r="E28" t="str">
        <f t="shared" si="0"/>
        <v>mihael.khan@pushpin.com</v>
      </c>
      <c r="F28" s="7">
        <v>40160</v>
      </c>
      <c r="G28" s="4">
        <f t="shared" ca="1" si="1"/>
        <v>10.513888888888889</v>
      </c>
      <c r="H28" s="1" t="s">
        <v>55</v>
      </c>
      <c r="I28" s="5" t="s">
        <v>127</v>
      </c>
      <c r="J28" s="6" t="str">
        <f t="shared" si="2"/>
        <v>02</v>
      </c>
      <c r="K28" s="6" t="str">
        <f t="shared" si="3"/>
        <v>2294</v>
      </c>
      <c r="L28" s="7">
        <v>42566</v>
      </c>
      <c r="M28" s="7">
        <f t="shared" si="4"/>
        <v>42931</v>
      </c>
      <c r="N28" s="8">
        <v>55500</v>
      </c>
      <c r="O28" s="16">
        <f t="shared" si="5"/>
        <v>4995</v>
      </c>
    </row>
    <row r="29" spans="1:15" x14ac:dyDescent="0.35">
      <c r="A29" s="3" t="s">
        <v>69</v>
      </c>
      <c r="B29" t="s">
        <v>148</v>
      </c>
      <c r="C29" s="2" t="s">
        <v>18</v>
      </c>
      <c r="D29" s="19" t="s">
        <v>166</v>
      </c>
      <c r="E29" t="str">
        <f t="shared" si="0"/>
        <v>janet.comuntzis@pushpin.com</v>
      </c>
      <c r="F29" s="7">
        <v>39686</v>
      </c>
      <c r="G29" s="4">
        <f t="shared" ca="1" si="1"/>
        <v>11.811111111111112</v>
      </c>
      <c r="H29" s="1" t="s">
        <v>24</v>
      </c>
      <c r="I29" s="5" t="s">
        <v>109</v>
      </c>
      <c r="J29" s="6" t="str">
        <f t="shared" si="2"/>
        <v>02</v>
      </c>
      <c r="K29" s="6" t="str">
        <f t="shared" si="3"/>
        <v>2286</v>
      </c>
      <c r="L29" s="7">
        <v>42658</v>
      </c>
      <c r="M29" s="7">
        <f t="shared" si="4"/>
        <v>43023</v>
      </c>
      <c r="N29" s="8">
        <v>55800</v>
      </c>
      <c r="O29" s="16">
        <f t="shared" si="5"/>
        <v>5022</v>
      </c>
    </row>
    <row r="30" spans="1:15" x14ac:dyDescent="0.35">
      <c r="A30" s="3" t="s">
        <v>68</v>
      </c>
      <c r="B30" t="s">
        <v>49</v>
      </c>
      <c r="C30" s="2" t="s">
        <v>48</v>
      </c>
      <c r="D30" s="19" t="s">
        <v>165</v>
      </c>
      <c r="E30" t="str">
        <f t="shared" si="0"/>
        <v>stevie.bacata@pushpin.com</v>
      </c>
      <c r="F30" s="7">
        <v>39551</v>
      </c>
      <c r="G30" s="4">
        <f t="shared" ca="1" si="1"/>
        <v>12.180555555555555</v>
      </c>
      <c r="H30" s="1" t="s">
        <v>55</v>
      </c>
      <c r="I30" s="5" t="s">
        <v>96</v>
      </c>
      <c r="J30" s="6" t="str">
        <f t="shared" si="2"/>
        <v>02</v>
      </c>
      <c r="K30" s="6" t="str">
        <f t="shared" si="3"/>
        <v>2635</v>
      </c>
      <c r="L30" s="7">
        <v>42507</v>
      </c>
      <c r="M30" s="7">
        <f t="shared" si="4"/>
        <v>42872</v>
      </c>
      <c r="N30" s="8">
        <v>58200</v>
      </c>
      <c r="O30" s="16">
        <f t="shared" si="5"/>
        <v>5238</v>
      </c>
    </row>
    <row r="31" spans="1:15" x14ac:dyDescent="0.35">
      <c r="A31" s="3" t="s">
        <v>67</v>
      </c>
      <c r="B31" t="s">
        <v>51</v>
      </c>
      <c r="C31" s="2" t="s">
        <v>50</v>
      </c>
      <c r="D31" s="19" t="s">
        <v>165</v>
      </c>
      <c r="E31" t="str">
        <f t="shared" si="0"/>
        <v>nicholas.fernandes@pushpin.com</v>
      </c>
      <c r="F31" s="7">
        <v>39023</v>
      </c>
      <c r="G31" s="4">
        <f t="shared" ca="1" si="1"/>
        <v>13.627777777777778</v>
      </c>
      <c r="H31" s="1" t="s">
        <v>15</v>
      </c>
      <c r="I31" s="5" t="s">
        <v>122</v>
      </c>
      <c r="J31" s="6" t="str">
        <f t="shared" si="2"/>
        <v>02</v>
      </c>
      <c r="K31" s="6" t="str">
        <f t="shared" si="3"/>
        <v>2372</v>
      </c>
      <c r="L31" s="7">
        <v>42614</v>
      </c>
      <c r="M31" s="7">
        <f t="shared" si="4"/>
        <v>42979</v>
      </c>
      <c r="N31" s="8">
        <v>51600</v>
      </c>
      <c r="O31" s="16">
        <f t="shared" si="5"/>
        <v>4644</v>
      </c>
    </row>
    <row r="32" spans="1:15" x14ac:dyDescent="0.35">
      <c r="A32" s="3" t="s">
        <v>66</v>
      </c>
      <c r="B32" t="s">
        <v>29</v>
      </c>
      <c r="C32" s="2" t="s">
        <v>28</v>
      </c>
      <c r="D32" s="19" t="s">
        <v>166</v>
      </c>
      <c r="E32" t="str">
        <f t="shared" si="0"/>
        <v>tina.carlton@pushpin.com</v>
      </c>
      <c r="F32" s="7">
        <v>38798</v>
      </c>
      <c r="G32" s="4">
        <f t="shared" ca="1" si="1"/>
        <v>14.238888888888889</v>
      </c>
      <c r="H32" s="1" t="s">
        <v>55</v>
      </c>
      <c r="I32" s="5" t="s">
        <v>101</v>
      </c>
      <c r="J32" s="6" t="str">
        <f t="shared" si="2"/>
        <v>02</v>
      </c>
      <c r="K32" s="6" t="str">
        <f t="shared" si="3"/>
        <v>2699</v>
      </c>
      <c r="L32" s="7">
        <v>42825</v>
      </c>
      <c r="M32" s="7">
        <f t="shared" si="4"/>
        <v>43190</v>
      </c>
      <c r="N32" s="8">
        <v>59200</v>
      </c>
      <c r="O32" s="16">
        <f t="shared" si="5"/>
        <v>5328</v>
      </c>
    </row>
    <row r="33" spans="1:15" x14ac:dyDescent="0.35">
      <c r="A33" s="3" t="s">
        <v>65</v>
      </c>
      <c r="B33" t="s">
        <v>154</v>
      </c>
      <c r="C33" s="2" t="s">
        <v>14</v>
      </c>
      <c r="D33" s="19" t="s">
        <v>166</v>
      </c>
      <c r="E33" t="str">
        <f t="shared" si="0"/>
        <v>susan.filosa@pushpin.com</v>
      </c>
      <c r="F33" s="7">
        <v>38744</v>
      </c>
      <c r="G33" s="4">
        <f t="shared" ca="1" si="1"/>
        <v>14.391666666666667</v>
      </c>
      <c r="H33" s="1" t="s">
        <v>24</v>
      </c>
      <c r="I33" s="5" t="s">
        <v>112</v>
      </c>
      <c r="J33" s="6" t="str">
        <f t="shared" si="2"/>
        <v>02</v>
      </c>
      <c r="K33" s="6" t="str">
        <f t="shared" si="3"/>
        <v>2279</v>
      </c>
      <c r="L33" s="7">
        <v>42596</v>
      </c>
      <c r="M33" s="7">
        <f t="shared" si="4"/>
        <v>42961</v>
      </c>
      <c r="N33" s="8">
        <v>58400</v>
      </c>
      <c r="O33" s="16">
        <f t="shared" si="5"/>
        <v>5256</v>
      </c>
    </row>
    <row r="34" spans="1:15" x14ac:dyDescent="0.35">
      <c r="A34" s="3" t="s">
        <v>64</v>
      </c>
      <c r="B34" t="s">
        <v>153</v>
      </c>
      <c r="C34" s="2" t="s">
        <v>21</v>
      </c>
      <c r="D34" s="19" t="s">
        <v>166</v>
      </c>
      <c r="E34" t="str">
        <f t="shared" si="0"/>
        <v>mary.ferris@pushpin.com</v>
      </c>
      <c r="F34" s="7">
        <v>38548</v>
      </c>
      <c r="G34" s="4">
        <f t="shared" ca="1" si="1"/>
        <v>14.925000000000001</v>
      </c>
      <c r="H34" s="1" t="s">
        <v>55</v>
      </c>
      <c r="I34" s="5" t="s">
        <v>123</v>
      </c>
      <c r="J34" s="6" t="str">
        <f t="shared" si="2"/>
        <v>03</v>
      </c>
      <c r="K34" s="6" t="str">
        <f t="shared" si="3"/>
        <v>2392</v>
      </c>
      <c r="L34" s="7">
        <v>42598</v>
      </c>
      <c r="M34" s="7">
        <f t="shared" si="4"/>
        <v>42963</v>
      </c>
      <c r="N34" s="8">
        <v>62900</v>
      </c>
      <c r="O34" s="16">
        <f t="shared" si="5"/>
        <v>5661</v>
      </c>
    </row>
    <row r="35" spans="1:15" x14ac:dyDescent="0.35">
      <c r="A35" s="3" t="s">
        <v>63</v>
      </c>
      <c r="B35" t="s">
        <v>138</v>
      </c>
      <c r="C35" s="2" t="s">
        <v>12</v>
      </c>
      <c r="D35" s="19" t="s">
        <v>165</v>
      </c>
      <c r="E35" t="str">
        <f t="shared" si="0"/>
        <v>adam.barry@pushpin.com</v>
      </c>
      <c r="F35" s="7">
        <v>38099</v>
      </c>
      <c r="G35" s="4">
        <f t="shared" ca="1" si="1"/>
        <v>16.155555555555555</v>
      </c>
      <c r="H35" s="1" t="s">
        <v>24</v>
      </c>
      <c r="I35" s="5" t="s">
        <v>97</v>
      </c>
      <c r="J35" s="6" t="str">
        <f t="shared" si="2"/>
        <v>02</v>
      </c>
      <c r="K35" s="6" t="str">
        <f t="shared" si="3"/>
        <v>2018</v>
      </c>
      <c r="L35" s="7">
        <v>42860</v>
      </c>
      <c r="M35" s="7">
        <f t="shared" si="4"/>
        <v>43225</v>
      </c>
      <c r="N35" s="8">
        <v>59200</v>
      </c>
      <c r="O35" s="16">
        <f t="shared" si="5"/>
        <v>5328</v>
      </c>
    </row>
    <row r="36" spans="1:15" x14ac:dyDescent="0.35">
      <c r="A36" s="3" t="s">
        <v>11</v>
      </c>
      <c r="B36" t="s">
        <v>155</v>
      </c>
      <c r="C36" s="2" t="s">
        <v>10</v>
      </c>
      <c r="D36" s="19" t="s">
        <v>165</v>
      </c>
      <c r="E36" t="str">
        <f t="shared" si="0"/>
        <v>daniel.flanders@pushpin.com</v>
      </c>
      <c r="F36" s="7">
        <v>37510</v>
      </c>
      <c r="G36" s="4">
        <f t="shared" ca="1" si="1"/>
        <v>17.769444444444446</v>
      </c>
      <c r="H36" s="1" t="s">
        <v>55</v>
      </c>
      <c r="I36" s="5" t="s">
        <v>124</v>
      </c>
      <c r="J36" s="6" t="str">
        <f t="shared" si="2"/>
        <v>02</v>
      </c>
      <c r="K36" s="6" t="str">
        <f t="shared" si="3"/>
        <v>2639</v>
      </c>
      <c r="L36" s="7">
        <v>42590</v>
      </c>
      <c r="M36" s="7">
        <f t="shared" si="4"/>
        <v>42955</v>
      </c>
      <c r="N36" s="8">
        <v>68800</v>
      </c>
      <c r="O36" s="16">
        <f t="shared" si="5"/>
        <v>6192</v>
      </c>
    </row>
    <row r="37" spans="1:15" x14ac:dyDescent="0.35">
      <c r="A37" s="3" t="s">
        <v>9</v>
      </c>
      <c r="B37" t="s">
        <v>144</v>
      </c>
      <c r="C37" s="2" t="s">
        <v>56</v>
      </c>
      <c r="D37" s="19" t="s">
        <v>165</v>
      </c>
      <c r="E37" t="str">
        <f t="shared" si="0"/>
        <v>eric.chung@pushpin.com</v>
      </c>
      <c r="F37" s="7">
        <v>36949</v>
      </c>
      <c r="G37" s="4">
        <f t="shared" ca="1" si="1"/>
        <v>19.308333333333334</v>
      </c>
      <c r="H37" s="1" t="s">
        <v>59</v>
      </c>
      <c r="I37" s="5" t="s">
        <v>105</v>
      </c>
      <c r="J37" s="6" t="str">
        <f t="shared" si="2"/>
        <v>03</v>
      </c>
      <c r="K37" s="6" t="str">
        <f t="shared" si="3"/>
        <v>2796</v>
      </c>
      <c r="L37" s="7">
        <v>42731</v>
      </c>
      <c r="M37" s="7">
        <f t="shared" si="4"/>
        <v>43096</v>
      </c>
      <c r="N37" s="8">
        <v>70300</v>
      </c>
      <c r="O37" s="16">
        <f t="shared" si="5"/>
        <v>6327</v>
      </c>
    </row>
    <row r="38" spans="1:15" x14ac:dyDescent="0.35">
      <c r="A38" s="3" t="s">
        <v>8</v>
      </c>
      <c r="B38" t="s">
        <v>140</v>
      </c>
      <c r="C38" s="2" t="s">
        <v>23</v>
      </c>
      <c r="D38" s="19" t="s">
        <v>165</v>
      </c>
      <c r="E38" t="str">
        <f t="shared" si="0"/>
        <v>joe.carol@pushpin.com</v>
      </c>
      <c r="F38" s="7">
        <v>36923</v>
      </c>
      <c r="G38" s="4">
        <f t="shared" ca="1" si="1"/>
        <v>19.380555555555556</v>
      </c>
      <c r="H38" s="1" t="s">
        <v>22</v>
      </c>
      <c r="I38" s="5" t="s">
        <v>118</v>
      </c>
      <c r="J38" s="6" t="str">
        <f t="shared" si="2"/>
        <v>01</v>
      </c>
      <c r="K38" s="6" t="str">
        <f t="shared" si="3"/>
        <v>2321</v>
      </c>
      <c r="L38" s="7">
        <v>42817</v>
      </c>
      <c r="M38" s="7">
        <f t="shared" si="4"/>
        <v>43182</v>
      </c>
      <c r="N38" s="8">
        <v>101400</v>
      </c>
      <c r="O38" s="16">
        <f t="shared" si="5"/>
        <v>9126</v>
      </c>
    </row>
    <row r="39" spans="1:15" x14ac:dyDescent="0.35">
      <c r="C39" s="2"/>
      <c r="D39" s="19"/>
      <c r="G39" s="4"/>
      <c r="H39" s="21"/>
      <c r="I39" s="22"/>
      <c r="J39" s="3"/>
      <c r="K39" s="3"/>
      <c r="L39" s="3"/>
      <c r="M39" s="3"/>
      <c r="N39" s="8">
        <f>SUBTOTAL(107,HR[Annual Salary])</f>
        <v>13572.535912364972</v>
      </c>
      <c r="O39" s="16">
        <f>SUBTOTAL(109,HR[Pension])</f>
        <v>176256</v>
      </c>
    </row>
    <row r="41" spans="1:15" ht="15.5" x14ac:dyDescent="0.35">
      <c r="E41" s="13"/>
    </row>
    <row r="42" spans="1:15" ht="15.5" x14ac:dyDescent="0.35">
      <c r="E42" s="13"/>
    </row>
    <row r="43" spans="1:15" ht="15.5" x14ac:dyDescent="0.35">
      <c r="E43" s="13"/>
    </row>
  </sheetData>
  <sortState xmlns:xlrd2="http://schemas.microsoft.com/office/spreadsheetml/2017/richdata2" ref="A4:N38">
    <sortCondition ref="A7"/>
  </sortState>
  <conditionalFormatting sqref="M4:M38">
    <cfRule type="cellIs" dxfId="2" priority="1" operator="equal">
      <formula>0</formula>
    </cfRule>
    <cfRule type="expression" dxfId="1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showGridLines="0" zoomScale="70" zoomScaleNormal="70" workbookViewId="0">
      <selection activeCell="R5" sqref="R5"/>
    </sheetView>
  </sheetViews>
  <sheetFormatPr defaultRowHeight="14.5" x14ac:dyDescent="0.35"/>
  <cols>
    <col min="1" max="1" width="29.6328125" customWidth="1"/>
    <col min="2" max="4" width="17.08984375" customWidth="1"/>
  </cols>
  <sheetData>
    <row r="1" spans="1:4" ht="28.5" x14ac:dyDescent="0.65">
      <c r="A1" s="18" t="s">
        <v>95</v>
      </c>
    </row>
    <row r="2" spans="1:4" x14ac:dyDescent="0.35">
      <c r="A2" s="3"/>
    </row>
    <row r="3" spans="1:4" ht="23.25" customHeight="1" x14ac:dyDescent="0.35">
      <c r="A3" s="9" t="s">
        <v>162</v>
      </c>
      <c r="B3" s="17">
        <f>COUNTA(Emp_ID)</f>
        <v>35</v>
      </c>
    </row>
    <row r="4" spans="1:4" ht="23.25" customHeight="1" x14ac:dyDescent="0.35">
      <c r="A4" s="9" t="s">
        <v>134</v>
      </c>
      <c r="B4" s="10">
        <f>SUM(Annual_Salary)</f>
        <v>1958400</v>
      </c>
    </row>
    <row r="5" spans="1:4" ht="23.25" customHeight="1" x14ac:dyDescent="0.35">
      <c r="A5" s="9" t="s">
        <v>135</v>
      </c>
      <c r="B5" s="10">
        <f>AVERAGE(Annual_Salary)</f>
        <v>55954.285714285717</v>
      </c>
    </row>
    <row r="6" spans="1:4" ht="23.25" customHeight="1" x14ac:dyDescent="0.35">
      <c r="A6" s="9" t="s">
        <v>136</v>
      </c>
      <c r="B6" s="11">
        <f ca="1">MAX(Years_Service)</f>
        <v>19.380555555555556</v>
      </c>
    </row>
    <row r="7" spans="1:4" ht="23.25" customHeight="1" x14ac:dyDescent="0.35">
      <c r="A7" s="9" t="s">
        <v>137</v>
      </c>
      <c r="B7" s="12">
        <f>MAX(Date_of_Hire)</f>
        <v>42874</v>
      </c>
    </row>
    <row r="10" spans="1:4" x14ac:dyDescent="0.35">
      <c r="A10" s="9" t="s">
        <v>164</v>
      </c>
      <c r="B10" s="20" t="s">
        <v>167</v>
      </c>
    </row>
    <row r="11" spans="1:4" x14ac:dyDescent="0.35">
      <c r="A11" s="1" t="s">
        <v>168</v>
      </c>
      <c r="B11" s="6">
        <f>COUNTIFS(Gender,"M")</f>
        <v>17</v>
      </c>
    </row>
    <row r="12" spans="1:4" x14ac:dyDescent="0.35">
      <c r="A12" s="1" t="s">
        <v>169</v>
      </c>
      <c r="B12" s="6">
        <f>COUNTIFS(Gender,"F")</f>
        <v>18</v>
      </c>
    </row>
    <row r="15" spans="1:4" x14ac:dyDescent="0.35">
      <c r="A15" t="s">
        <v>5</v>
      </c>
      <c r="B15" t="s">
        <v>163</v>
      </c>
      <c r="C15" t="s">
        <v>165</v>
      </c>
      <c r="D15" t="s">
        <v>166</v>
      </c>
    </row>
    <row r="16" spans="1:4" x14ac:dyDescent="0.35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5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5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5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5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5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2017-06-15T06:51:11Z</dcterms:created>
  <dcterms:modified xsi:type="dcterms:W3CDTF">2020-06-18T18:17:58Z</dcterms:modified>
</cp:coreProperties>
</file>